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285" activeTab="0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  <sheet name="process 2" sheetId="6" r:id="rId6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<sst xmlns="http://schemas.openxmlformats.org/spreadsheetml/2006/main" count="272" uniqueCount="120">
  <si>
    <t>905C1</t>
  </si>
  <si>
    <t>R1</t>
  </si>
  <si>
    <t>Arsenic</t>
  </si>
  <si>
    <t>Beryllium</t>
  </si>
  <si>
    <t>Cadmium</t>
  </si>
  <si>
    <t>Chlorine</t>
  </si>
  <si>
    <t>Chromium</t>
  </si>
  <si>
    <t>Ash</t>
  </si>
  <si>
    <t>Heating value</t>
  </si>
  <si>
    <t>R2</t>
  </si>
  <si>
    <t>R3</t>
  </si>
  <si>
    <t>ppmv</t>
  </si>
  <si>
    <t>y</t>
  </si>
  <si>
    <t/>
  </si>
  <si>
    <t>ug/dscm</t>
  </si>
  <si>
    <t>Metals</t>
  </si>
  <si>
    <t>Oxygen</t>
  </si>
  <si>
    <t>Stack gas flowrate</t>
  </si>
  <si>
    <t>PCL waste</t>
  </si>
  <si>
    <t>R1A waste</t>
  </si>
  <si>
    <t>lb/hr</t>
  </si>
  <si>
    <t>Btu/lb</t>
  </si>
  <si>
    <t>wt %</t>
  </si>
  <si>
    <t>ppmw</t>
  </si>
  <si>
    <t>Sampling Train</t>
  </si>
  <si>
    <t>Cond Avg</t>
  </si>
  <si>
    <t>LVM</t>
  </si>
  <si>
    <t>no Pb</t>
  </si>
  <si>
    <t>Feedrate MTEC Calcs</t>
  </si>
  <si>
    <t>%</t>
  </si>
  <si>
    <t>scfm</t>
  </si>
  <si>
    <t>Total</t>
  </si>
  <si>
    <t>No Pb</t>
  </si>
  <si>
    <t>Cond Descr</t>
  </si>
  <si>
    <t>Report Name/Date</t>
  </si>
  <si>
    <t>Report Prepare</t>
  </si>
  <si>
    <t>Testing Firm</t>
  </si>
  <si>
    <t>Radian Corp</t>
  </si>
  <si>
    <t xml:space="preserve">Velsicol Trial Burn Report, Metals Emissions, Velsicol Chemical Corp, Memphis, Tennessee, DCN 90-274-018-04, prepared by Radian, February 20, 1990 </t>
  </si>
  <si>
    <t>Metals trial burn, spiked As, Cd, Cr</t>
  </si>
  <si>
    <t>905</t>
  </si>
  <si>
    <t>TND007024664</t>
  </si>
  <si>
    <t>TN</t>
  </si>
  <si>
    <t>QT/VS/AS/CS</t>
  </si>
  <si>
    <t>None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</si>
  <si>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</si>
  <si>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</si>
  <si>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</si>
  <si>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</si>
  <si>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</si>
  <si>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</si>
  <si>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</si>
  <si>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</si>
  <si>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</si>
  <si>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</si>
  <si>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</si>
  <si>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</si>
  <si>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</si>
  <si>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</si>
  <si>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</si>
  <si>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</si>
  <si>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</si>
  <si>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</si>
  <si>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</si>
  <si>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</si>
  <si>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</si>
  <si>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</si>
  <si>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Source Description</t>
  </si>
  <si>
    <t>Combustor Class</t>
  </si>
  <si>
    <t>Combustor Type</t>
  </si>
  <si>
    <t>Liquid injection</t>
  </si>
  <si>
    <t>McGill Americas liquid inj incinerator</t>
  </si>
  <si>
    <t>quench, venturi scrubber, absorber scrubber, caustic scrubber</t>
  </si>
  <si>
    <t>Condition Description</t>
  </si>
  <si>
    <t>Stack Gas Emissions 2</t>
  </si>
  <si>
    <t>Feedstream 2</t>
  </si>
  <si>
    <t>90510</t>
  </si>
  <si>
    <t>Combustion Temperature</t>
  </si>
  <si>
    <t>F</t>
  </si>
  <si>
    <t>in H2O</t>
  </si>
  <si>
    <t>90511</t>
  </si>
  <si>
    <t>WS pH</t>
  </si>
  <si>
    <t>Process Information 2</t>
  </si>
  <si>
    <t>WS Pressure Drop</t>
  </si>
  <si>
    <t>Number of Sister Facilities</t>
  </si>
  <si>
    <t>Velsicol Chemical Corporation</t>
  </si>
  <si>
    <t>Memphis</t>
  </si>
  <si>
    <t>APCS Detailed Acronym</t>
  </si>
  <si>
    <t>APCS General Class</t>
  </si>
  <si>
    <t>E1</t>
  </si>
  <si>
    <t>Comments</t>
  </si>
  <si>
    <t>Units</t>
  </si>
  <si>
    <t>dscfm</t>
  </si>
  <si>
    <t>Feedstream Description</t>
  </si>
  <si>
    <t>Feedstream Number</t>
  </si>
  <si>
    <t>Feed Class</t>
  </si>
  <si>
    <t>Sludge</t>
  </si>
  <si>
    <t>Cond Dates</t>
  </si>
  <si>
    <t>Testing Dates</t>
  </si>
  <si>
    <t>°F</t>
  </si>
  <si>
    <t>CO (RA)</t>
  </si>
  <si>
    <t>SVM</t>
  </si>
  <si>
    <t>source</t>
  </si>
  <si>
    <t>cond</t>
  </si>
  <si>
    <t>emiss 2</t>
  </si>
  <si>
    <t>feed 2</t>
  </si>
  <si>
    <t>process 2</t>
  </si>
  <si>
    <t>F1</t>
  </si>
  <si>
    <t>F2</t>
  </si>
  <si>
    <t>F3</t>
  </si>
  <si>
    <t>Onsite incinerator</t>
  </si>
  <si>
    <t xml:space="preserve">   Stack Gas Flowrate</t>
  </si>
  <si>
    <t xml:space="preserve">   O2</t>
  </si>
  <si>
    <t xml:space="preserve">   Moisture</t>
  </si>
  <si>
    <t xml:space="preserve">   Temperature</t>
  </si>
  <si>
    <t>Sludge HW</t>
  </si>
  <si>
    <t>Feed Class 2</t>
  </si>
  <si>
    <t>HW</t>
  </si>
  <si>
    <t>Feed Rate</t>
  </si>
  <si>
    <t>WQ, HEWS, LEWS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</si>
</sst>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m/dd/yy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mmmm\-yy"/>
    <numFmt numFmtId="173" formatCode="mmmm\ d\,\ yyyy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3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E23" sqref="E23"/>
    </sheetView>
  </sheetViews>
  <sheetFormatPr defaultColWidth="9.14062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  <row r="4" ht="12.75">
      <c r="A4" t="s">
        <v>105</v>
      </c>
    </row>
    <row r="5" ht="12.75">
      <c r="A5" t="s">
        <v>106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22" sqref="C22"/>
    </sheetView>
  </sheetViews>
  <sheetFormatPr defaultColWidth="9.140625" defaultRowHeight="12.75"/>
  <cols>
    <col min="1" max="1" width="4.28125" style="0" hidden="1" customWidth="1"/>
    <col min="2" max="2" width="25.00390625" style="0" customWidth="1"/>
    <col min="3" max="3" width="56.7109375" style="0" customWidth="1"/>
  </cols>
  <sheetData>
    <row r="1" ht="12.75">
      <c r="B1" s="6" t="s">
        <v>67</v>
      </c>
    </row>
    <row r="3" spans="2:3" ht="12.75">
      <c r="B3" t="s">
        <v>45</v>
      </c>
      <c r="C3" t="s">
        <v>40</v>
      </c>
    </row>
    <row r="4" spans="2:3" ht="12.75">
      <c r="B4" t="s">
        <v>46</v>
      </c>
      <c r="C4" t="s">
        <v>41</v>
      </c>
    </row>
    <row r="5" spans="2:3" ht="12.75">
      <c r="B5" t="s">
        <v>47</v>
      </c>
      <c r="C5" t="s">
        <v>85</v>
      </c>
    </row>
    <row r="6" ht="12.75">
      <c r="B6" t="s">
        <v>48</v>
      </c>
    </row>
    <row r="7" spans="2:3" ht="12.75">
      <c r="B7" t="s">
        <v>49</v>
      </c>
      <c r="C7" t="s">
        <v>86</v>
      </c>
    </row>
    <row r="8" spans="2:3" ht="12.75">
      <c r="B8" t="s">
        <v>50</v>
      </c>
      <c r="C8" t="s">
        <v>42</v>
      </c>
    </row>
    <row r="9" ht="12.75">
      <c r="B9" t="s">
        <v>51</v>
      </c>
    </row>
    <row r="10" spans="2:3" ht="12.75">
      <c r="B10" t="s">
        <v>52</v>
      </c>
      <c r="C10" t="s">
        <v>44</v>
      </c>
    </row>
    <row r="11" spans="2:3" ht="12.75">
      <c r="B11" t="s">
        <v>84</v>
      </c>
      <c r="C11" s="12">
        <v>0</v>
      </c>
    </row>
    <row r="12" spans="2:3" ht="12.75">
      <c r="B12" t="s">
        <v>68</v>
      </c>
      <c r="C12" t="s">
        <v>110</v>
      </c>
    </row>
    <row r="13" spans="2:3" ht="12.75">
      <c r="B13" t="s">
        <v>69</v>
      </c>
      <c r="C13" t="s">
        <v>70</v>
      </c>
    </row>
    <row r="14" spans="2:3" ht="12.75">
      <c r="B14" t="s">
        <v>53</v>
      </c>
      <c r="C14" t="s">
        <v>71</v>
      </c>
    </row>
    <row r="15" ht="12.75">
      <c r="B15" t="s">
        <v>54</v>
      </c>
    </row>
    <row r="16" ht="12.75">
      <c r="B16" t="s">
        <v>55</v>
      </c>
    </row>
    <row r="17" spans="2:3" ht="12.75">
      <c r="B17" t="s">
        <v>87</v>
      </c>
      <c r="C17" t="s">
        <v>43</v>
      </c>
    </row>
    <row r="18" spans="2:3" ht="12.75">
      <c r="B18" s="20" t="s">
        <v>88</v>
      </c>
      <c r="C18" t="s">
        <v>119</v>
      </c>
    </row>
    <row r="19" spans="2:3" ht="12.75">
      <c r="B19" t="s">
        <v>56</v>
      </c>
      <c r="C19" t="s">
        <v>72</v>
      </c>
    </row>
    <row r="20" spans="2:3" ht="12.75">
      <c r="B20" t="s">
        <v>57</v>
      </c>
      <c r="C20" t="s">
        <v>96</v>
      </c>
    </row>
    <row r="21" spans="2:3" ht="12.75">
      <c r="B21" t="s">
        <v>58</v>
      </c>
      <c r="C21" t="s">
        <v>96</v>
      </c>
    </row>
    <row r="22" ht="12.75">
      <c r="B22" t="s">
        <v>59</v>
      </c>
    </row>
    <row r="24" ht="12.75">
      <c r="B24" t="s">
        <v>60</v>
      </c>
    </row>
    <row r="25" spans="2:3" ht="12.75">
      <c r="B25" t="s">
        <v>61</v>
      </c>
      <c r="C25" s="17">
        <v>1.4999268035728346</v>
      </c>
    </row>
    <row r="26" spans="2:3" ht="12.75">
      <c r="B26" t="s">
        <v>62</v>
      </c>
      <c r="C26" s="17">
        <v>24.998780059547244</v>
      </c>
    </row>
    <row r="27" spans="2:3" ht="12.75">
      <c r="B27" t="s">
        <v>63</v>
      </c>
      <c r="C27" s="17">
        <v>7.243899397202247</v>
      </c>
    </row>
    <row r="28" spans="2:3" ht="12.75">
      <c r="B28" t="s">
        <v>64</v>
      </c>
      <c r="C28" s="17">
        <v>177</v>
      </c>
    </row>
    <row r="30" ht="12.75">
      <c r="B30" t="s">
        <v>65</v>
      </c>
    </row>
    <row r="31" ht="12.75">
      <c r="B31" t="s">
        <v>66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B1">
      <selection activeCell="C22" sqref="C22"/>
    </sheetView>
  </sheetViews>
  <sheetFormatPr defaultColWidth="9.140625" defaultRowHeight="12.75"/>
  <cols>
    <col min="1" max="1" width="9.140625" style="0" hidden="1" customWidth="1"/>
    <col min="2" max="2" width="17.421875" style="0" customWidth="1"/>
    <col min="3" max="3" width="66.00390625" style="12" customWidth="1"/>
    <col min="4" max="4" width="5.140625" style="0" customWidth="1"/>
  </cols>
  <sheetData>
    <row r="1" ht="12.75">
      <c r="B1" s="6" t="s">
        <v>73</v>
      </c>
    </row>
    <row r="3" ht="12.75">
      <c r="B3" s="6" t="s">
        <v>0</v>
      </c>
    </row>
    <row r="5" spans="2:3" ht="38.25">
      <c r="B5" s="13" t="s">
        <v>34</v>
      </c>
      <c r="C5" s="14" t="s">
        <v>38</v>
      </c>
    </row>
    <row r="6" spans="2:3" ht="12.75">
      <c r="B6" t="s">
        <v>35</v>
      </c>
      <c r="C6" s="12" t="s">
        <v>37</v>
      </c>
    </row>
    <row r="7" spans="2:3" ht="12.75">
      <c r="B7" t="s">
        <v>36</v>
      </c>
      <c r="C7" s="12" t="s">
        <v>37</v>
      </c>
    </row>
    <row r="8" spans="1:3" ht="12.75">
      <c r="A8" t="s">
        <v>0</v>
      </c>
      <c r="B8" t="s">
        <v>33</v>
      </c>
      <c r="C8" s="12" t="s">
        <v>39</v>
      </c>
    </row>
    <row r="9" spans="2:3" ht="12.75">
      <c r="B9" t="s">
        <v>98</v>
      </c>
      <c r="C9" s="23">
        <v>32819</v>
      </c>
    </row>
    <row r="10" spans="2:3" ht="12.75">
      <c r="B10" t="s">
        <v>97</v>
      </c>
      <c r="C10" s="24">
        <v>32813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"/>
  <sheetViews>
    <sheetView workbookViewId="0" topLeftCell="B1">
      <selection activeCell="C22" sqref="C22"/>
    </sheetView>
  </sheetViews>
  <sheetFormatPr defaultColWidth="9.140625" defaultRowHeight="12.75"/>
  <cols>
    <col min="1" max="1" width="9.140625" style="0" hidden="1" customWidth="1"/>
    <col min="2" max="2" width="17.421875" style="0" customWidth="1"/>
    <col min="3" max="3" width="9.8515625" style="0" customWidth="1"/>
    <col min="4" max="4" width="14.8515625" style="0" customWidth="1"/>
    <col min="5" max="5" width="1.8515625" style="0" customWidth="1"/>
    <col min="6" max="6" width="2.7109375" style="0" customWidth="1"/>
    <col min="8" max="8" width="2.57421875" style="0" customWidth="1"/>
    <col min="10" max="10" width="2.7109375" style="0" customWidth="1"/>
    <col min="12" max="12" width="2.57421875" style="0" customWidth="1"/>
    <col min="15" max="15" width="9.140625" style="0" hidden="1" customWidth="1"/>
    <col min="16" max="24" width="0" style="0" hidden="1" customWidth="1"/>
  </cols>
  <sheetData>
    <row r="1" ht="12.75">
      <c r="B1" s="6" t="s">
        <v>74</v>
      </c>
    </row>
    <row r="3" spans="3:4" ht="12.75">
      <c r="C3" t="s">
        <v>90</v>
      </c>
      <c r="D3" t="s">
        <v>91</v>
      </c>
    </row>
    <row r="5" spans="2:13" ht="12.75">
      <c r="B5" s="6" t="s">
        <v>0</v>
      </c>
      <c r="G5" s="16" t="s">
        <v>1</v>
      </c>
      <c r="H5" s="16"/>
      <c r="I5" s="16" t="s">
        <v>9</v>
      </c>
      <c r="J5" s="16"/>
      <c r="K5" s="16" t="s">
        <v>10</v>
      </c>
      <c r="L5" s="16"/>
      <c r="M5" s="16" t="s">
        <v>25</v>
      </c>
    </row>
    <row r="7" spans="1:24" s="1" customFormat="1" ht="12.75">
      <c r="A7" s="1" t="s">
        <v>0</v>
      </c>
      <c r="B7" s="1" t="s">
        <v>100</v>
      </c>
      <c r="C7" s="1" t="s">
        <v>89</v>
      </c>
      <c r="D7" s="1" t="s">
        <v>11</v>
      </c>
      <c r="E7" s="1" t="s">
        <v>12</v>
      </c>
      <c r="F7" s="2" t="s">
        <v>13</v>
      </c>
      <c r="G7" s="3">
        <v>36.61538461538461</v>
      </c>
      <c r="H7" s="3" t="s">
        <v>13</v>
      </c>
      <c r="I7" s="3">
        <v>26.923076923077</v>
      </c>
      <c r="J7" s="3" t="s">
        <v>13</v>
      </c>
      <c r="K7" s="3">
        <v>40.923076923077</v>
      </c>
      <c r="L7" s="2" t="s">
        <v>13</v>
      </c>
      <c r="M7" s="3">
        <f aca="true" t="shared" si="0" ref="M7:M13">AVERAGE(G7,I7,K7)</f>
        <v>34.820512820512874</v>
      </c>
      <c r="N7" s="2" t="s">
        <v>13</v>
      </c>
      <c r="O7" s="2"/>
      <c r="P7" s="2" t="s">
        <v>13</v>
      </c>
      <c r="Q7" s="2"/>
      <c r="R7" s="2" t="s">
        <v>13</v>
      </c>
      <c r="S7" s="2"/>
      <c r="T7" s="2" t="s">
        <v>13</v>
      </c>
      <c r="U7" s="2"/>
      <c r="V7" s="2" t="s">
        <v>13</v>
      </c>
      <c r="W7" s="2"/>
      <c r="X7" s="1">
        <v>34.82051282051287</v>
      </c>
    </row>
    <row r="8" spans="1:24" s="1" customFormat="1" ht="12.75">
      <c r="A8" s="1" t="s">
        <v>0</v>
      </c>
      <c r="B8" s="1" t="s">
        <v>2</v>
      </c>
      <c r="C8" s="1" t="s">
        <v>89</v>
      </c>
      <c r="D8" s="1" t="s">
        <v>14</v>
      </c>
      <c r="E8" s="1" t="s">
        <v>12</v>
      </c>
      <c r="F8" s="2" t="s">
        <v>13</v>
      </c>
      <c r="G8" s="3">
        <v>89.33615384615383</v>
      </c>
      <c r="H8" s="3" t="s">
        <v>13</v>
      </c>
      <c r="I8" s="3">
        <v>76.410923076923</v>
      </c>
      <c r="J8" s="3" t="s">
        <v>13</v>
      </c>
      <c r="K8" s="3">
        <v>72.22923076923075</v>
      </c>
      <c r="L8" s="2" t="s">
        <v>13</v>
      </c>
      <c r="M8" s="3">
        <f t="shared" si="0"/>
        <v>79.32543589743587</v>
      </c>
      <c r="N8" s="2" t="s">
        <v>13</v>
      </c>
      <c r="O8" s="2"/>
      <c r="P8" s="2" t="s">
        <v>13</v>
      </c>
      <c r="Q8" s="2"/>
      <c r="R8" s="2" t="s">
        <v>13</v>
      </c>
      <c r="S8" s="2"/>
      <c r="T8" s="2" t="s">
        <v>13</v>
      </c>
      <c r="U8" s="2"/>
      <c r="V8" s="2" t="s">
        <v>13</v>
      </c>
      <c r="W8" s="2"/>
      <c r="X8" s="1">
        <v>79.32543589743585</v>
      </c>
    </row>
    <row r="9" spans="1:24" s="1" customFormat="1" ht="12.75">
      <c r="A9" s="1" t="s">
        <v>0</v>
      </c>
      <c r="B9" s="1" t="s">
        <v>3</v>
      </c>
      <c r="C9" s="1" t="s">
        <v>89</v>
      </c>
      <c r="D9" s="1" t="s">
        <v>14</v>
      </c>
      <c r="E9" s="1" t="s">
        <v>12</v>
      </c>
      <c r="F9" s="2" t="s">
        <v>13</v>
      </c>
      <c r="G9" s="3">
        <v>1.77912</v>
      </c>
      <c r="H9" s="3" t="s">
        <v>13</v>
      </c>
      <c r="I9" s="3">
        <v>1.7487076923077</v>
      </c>
      <c r="J9" s="3" t="s">
        <v>13</v>
      </c>
      <c r="K9" s="3">
        <v>1.9045707692307687</v>
      </c>
      <c r="L9" s="2" t="s">
        <v>13</v>
      </c>
      <c r="M9" s="3">
        <f t="shared" si="0"/>
        <v>1.8107994871794897</v>
      </c>
      <c r="N9" s="2" t="s">
        <v>13</v>
      </c>
      <c r="O9" s="2"/>
      <c r="P9" s="2" t="s">
        <v>13</v>
      </c>
      <c r="Q9" s="2"/>
      <c r="R9" s="2" t="s">
        <v>13</v>
      </c>
      <c r="S9" s="2"/>
      <c r="T9" s="2" t="s">
        <v>13</v>
      </c>
      <c r="U9" s="2"/>
      <c r="V9" s="2" t="s">
        <v>13</v>
      </c>
      <c r="W9" s="2"/>
      <c r="X9" s="1">
        <v>1.8107994871794897</v>
      </c>
    </row>
    <row r="10" spans="1:24" s="1" customFormat="1" ht="12.75">
      <c r="A10" s="1" t="s">
        <v>0</v>
      </c>
      <c r="B10" s="1" t="s">
        <v>4</v>
      </c>
      <c r="C10" s="1" t="s">
        <v>89</v>
      </c>
      <c r="D10" s="1" t="s">
        <v>14</v>
      </c>
      <c r="E10" s="1" t="s">
        <v>12</v>
      </c>
      <c r="F10" s="2" t="s">
        <v>13</v>
      </c>
      <c r="G10" s="3">
        <v>1482.6</v>
      </c>
      <c r="H10" s="3" t="s">
        <v>13</v>
      </c>
      <c r="I10" s="3">
        <v>1706.890769230769</v>
      </c>
      <c r="J10" s="3" t="s">
        <v>13</v>
      </c>
      <c r="K10" s="3">
        <v>1847.5476923077</v>
      </c>
      <c r="L10" s="2" t="s">
        <v>13</v>
      </c>
      <c r="M10" s="3">
        <f t="shared" si="0"/>
        <v>1679.0128205128228</v>
      </c>
      <c r="N10" s="2" t="s">
        <v>13</v>
      </c>
      <c r="O10" s="2"/>
      <c r="P10" s="2" t="s">
        <v>13</v>
      </c>
      <c r="Q10" s="2"/>
      <c r="R10" s="2" t="s">
        <v>13</v>
      </c>
      <c r="S10" s="2"/>
      <c r="T10" s="2" t="s">
        <v>13</v>
      </c>
      <c r="U10" s="2"/>
      <c r="V10" s="2" t="s">
        <v>13</v>
      </c>
      <c r="W10" s="2"/>
      <c r="X10" s="1">
        <v>1679.0128205128228</v>
      </c>
    </row>
    <row r="11" spans="1:24" s="1" customFormat="1" ht="12.75">
      <c r="A11" s="1" t="s">
        <v>0</v>
      </c>
      <c r="B11" s="1" t="s">
        <v>6</v>
      </c>
      <c r="C11" s="1" t="s">
        <v>89</v>
      </c>
      <c r="D11" s="1" t="s">
        <v>14</v>
      </c>
      <c r="E11" s="1" t="s">
        <v>12</v>
      </c>
      <c r="F11" s="2" t="s">
        <v>13</v>
      </c>
      <c r="G11" s="3">
        <v>17.56310769230769</v>
      </c>
      <c r="H11" s="3" t="s">
        <v>13</v>
      </c>
      <c r="I11" s="3">
        <v>18.70356923076923</v>
      </c>
      <c r="J11" s="3" t="s">
        <v>13</v>
      </c>
      <c r="K11" s="3">
        <v>15.510276923077</v>
      </c>
      <c r="L11" s="2" t="s">
        <v>13</v>
      </c>
      <c r="M11" s="3">
        <f t="shared" si="0"/>
        <v>17.258984615384637</v>
      </c>
      <c r="N11" s="2" t="s">
        <v>13</v>
      </c>
      <c r="O11" s="2"/>
      <c r="P11" s="2" t="s">
        <v>13</v>
      </c>
      <c r="Q11" s="2"/>
      <c r="R11" s="2" t="s">
        <v>13</v>
      </c>
      <c r="S11" s="2"/>
      <c r="T11" s="2" t="s">
        <v>13</v>
      </c>
      <c r="U11" s="2"/>
      <c r="V11" s="2" t="s">
        <v>13</v>
      </c>
      <c r="W11" s="2"/>
      <c r="X11" s="1">
        <v>17.25898461538464</v>
      </c>
    </row>
    <row r="12" spans="2:23" s="1" customFormat="1" ht="12.75">
      <c r="B12" s="1" t="s">
        <v>101</v>
      </c>
      <c r="C12" s="1" t="s">
        <v>89</v>
      </c>
      <c r="D12" s="1" t="s">
        <v>14</v>
      </c>
      <c r="E12" s="1" t="s">
        <v>12</v>
      </c>
      <c r="F12" s="2"/>
      <c r="G12" s="3">
        <f>G10</f>
        <v>1482.6</v>
      </c>
      <c r="H12" s="3"/>
      <c r="I12" s="3">
        <f>I10</f>
        <v>1706.890769230769</v>
      </c>
      <c r="J12" s="3"/>
      <c r="K12" s="3">
        <f>K10</f>
        <v>1847.5476923077</v>
      </c>
      <c r="L12" s="2"/>
      <c r="M12" s="3">
        <f t="shared" si="0"/>
        <v>1679.0128205128228</v>
      </c>
      <c r="N12" s="2" t="s">
        <v>27</v>
      </c>
      <c r="O12" s="2"/>
      <c r="P12" s="2"/>
      <c r="Q12" s="2"/>
      <c r="R12" s="2"/>
      <c r="S12" s="2"/>
      <c r="T12" s="2"/>
      <c r="U12" s="2"/>
      <c r="V12" s="2"/>
      <c r="W12" s="2"/>
    </row>
    <row r="13" spans="2:23" s="1" customFormat="1" ht="12.75">
      <c r="B13" s="1" t="s">
        <v>26</v>
      </c>
      <c r="C13" s="1" t="s">
        <v>89</v>
      </c>
      <c r="D13" s="1" t="s">
        <v>14</v>
      </c>
      <c r="E13" s="1" t="s">
        <v>12</v>
      </c>
      <c r="F13" s="2"/>
      <c r="G13" s="7">
        <f>G8+G9+G11</f>
        <v>108.67838153846154</v>
      </c>
      <c r="H13" s="3"/>
      <c r="I13" s="7">
        <f>I8+I9+I11</f>
        <v>96.86319999999994</v>
      </c>
      <c r="J13" s="3"/>
      <c r="K13" s="7">
        <f>K8+K9+K11</f>
        <v>89.64407846153853</v>
      </c>
      <c r="L13" s="2"/>
      <c r="M13" s="3">
        <f t="shared" si="0"/>
        <v>98.39522</v>
      </c>
      <c r="N13" s="2"/>
      <c r="O13" s="2"/>
      <c r="P13" s="2"/>
      <c r="Q13" s="2"/>
      <c r="R13" s="2"/>
      <c r="S13" s="2"/>
      <c r="T13" s="2"/>
      <c r="U13" s="2"/>
      <c r="V13" s="2"/>
      <c r="W13" s="2"/>
    </row>
    <row r="15" spans="2:4" ht="12.75">
      <c r="B15" t="s">
        <v>24</v>
      </c>
      <c r="C15" s="1" t="s">
        <v>15</v>
      </c>
      <c r="D15" t="s">
        <v>89</v>
      </c>
    </row>
    <row r="16" spans="2:11" ht="12.75">
      <c r="B16" s="22" t="s">
        <v>111</v>
      </c>
      <c r="C16" s="22"/>
      <c r="D16" s="22" t="s">
        <v>92</v>
      </c>
      <c r="E16" s="1"/>
      <c r="F16" s="1"/>
      <c r="G16" s="3">
        <v>1480</v>
      </c>
      <c r="H16" s="3"/>
      <c r="I16" s="3">
        <v>1470</v>
      </c>
      <c r="J16" s="3"/>
      <c r="K16" s="3">
        <v>1450</v>
      </c>
    </row>
    <row r="17" spans="2:11" ht="12.75">
      <c r="B17" s="22" t="s">
        <v>112</v>
      </c>
      <c r="C17" s="22"/>
      <c r="D17" s="22" t="s">
        <v>29</v>
      </c>
      <c r="E17" s="1"/>
      <c r="F17" s="1"/>
      <c r="G17" s="3">
        <v>8</v>
      </c>
      <c r="H17" s="3"/>
      <c r="I17" s="3">
        <v>8</v>
      </c>
      <c r="J17" s="3"/>
      <c r="K17" s="3">
        <v>8</v>
      </c>
    </row>
    <row r="18" spans="1:33" s="1" customFormat="1" ht="12.75">
      <c r="A18" s="1" t="s">
        <v>0</v>
      </c>
      <c r="B18" s="22" t="s">
        <v>113</v>
      </c>
      <c r="C18" s="22"/>
      <c r="D18" s="22" t="s">
        <v>29</v>
      </c>
      <c r="G18" s="3">
        <v>28.8</v>
      </c>
      <c r="H18" s="3"/>
      <c r="I18" s="3">
        <v>30.3</v>
      </c>
      <c r="J18" s="3"/>
      <c r="K18" s="3">
        <v>30.3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2:33" s="1" customFormat="1" ht="12.75">
      <c r="B19" s="22" t="s">
        <v>114</v>
      </c>
      <c r="C19" s="22"/>
      <c r="D19" s="22" t="s">
        <v>99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36"/>
  <sheetViews>
    <sheetView workbookViewId="0" topLeftCell="B7">
      <selection activeCell="C22" sqref="C22"/>
    </sheetView>
  </sheetViews>
  <sheetFormatPr defaultColWidth="9.140625" defaultRowHeight="12.75"/>
  <cols>
    <col min="1" max="1" width="7.140625" style="4" hidden="1" customWidth="1"/>
    <col min="2" max="2" width="20.00390625" style="4" customWidth="1"/>
    <col min="3" max="3" width="1.7109375" style="4" customWidth="1"/>
    <col min="4" max="4" width="7.140625" style="4" customWidth="1"/>
    <col min="5" max="5" width="4.00390625" style="4" customWidth="1"/>
    <col min="6" max="6" width="9.28125" style="4" customWidth="1"/>
    <col min="7" max="7" width="4.00390625" style="4" customWidth="1"/>
    <col min="8" max="8" width="8.7109375" style="4" customWidth="1"/>
    <col min="9" max="9" width="4.140625" style="4" customWidth="1"/>
    <col min="10" max="10" width="8.7109375" style="4" customWidth="1"/>
    <col min="11" max="11" width="3.8515625" style="1" customWidth="1"/>
    <col min="12" max="12" width="9.28125" style="4" customWidth="1"/>
    <col min="13" max="13" width="4.28125" style="1" customWidth="1"/>
    <col min="14" max="14" width="9.28125" style="4" customWidth="1"/>
    <col min="15" max="15" width="4.28125" style="1" customWidth="1"/>
    <col min="16" max="16" width="9.28125" style="4" customWidth="1"/>
    <col min="17" max="17" width="4.28125" style="4" customWidth="1"/>
    <col min="18" max="18" width="10.140625" style="4" customWidth="1"/>
    <col min="19" max="19" width="5.00390625" style="4" customWidth="1"/>
    <col min="20" max="20" width="9.28125" style="4" customWidth="1"/>
    <col min="21" max="21" width="4.28125" style="4" customWidth="1"/>
    <col min="22" max="22" width="9.28125" style="4" customWidth="1"/>
    <col min="23" max="23" width="5.7109375" style="4" customWidth="1"/>
    <col min="24" max="24" width="9.140625" style="4" customWidth="1"/>
    <col min="25" max="25" width="4.7109375" style="4" customWidth="1"/>
    <col min="26" max="26" width="9.140625" style="4" customWidth="1"/>
    <col min="27" max="27" width="4.140625" style="4" customWidth="1"/>
    <col min="28" max="28" width="9.140625" style="4" customWidth="1"/>
    <col min="29" max="29" width="4.00390625" style="4" customWidth="1"/>
    <col min="30" max="16384" width="9.140625" style="4" customWidth="1"/>
  </cols>
  <sheetData>
    <row r="1" spans="2:3" ht="12.75">
      <c r="B1" s="8" t="s">
        <v>75</v>
      </c>
      <c r="C1" s="8"/>
    </row>
    <row r="3" spans="25:27" ht="12.75">
      <c r="Y3" s="1"/>
      <c r="AA3" s="1"/>
    </row>
    <row r="4" spans="2:30" ht="12.75">
      <c r="B4" s="8" t="s">
        <v>0</v>
      </c>
      <c r="C4" s="8"/>
      <c r="F4" s="18" t="s">
        <v>1</v>
      </c>
      <c r="G4" s="18"/>
      <c r="H4" s="18" t="s">
        <v>9</v>
      </c>
      <c r="I4" s="18"/>
      <c r="J4" s="18" t="s">
        <v>10</v>
      </c>
      <c r="K4" s="19"/>
      <c r="L4" s="18" t="s">
        <v>1</v>
      </c>
      <c r="M4" s="19"/>
      <c r="N4" s="18" t="s">
        <v>9</v>
      </c>
      <c r="O4" s="19"/>
      <c r="P4" s="18" t="s">
        <v>10</v>
      </c>
      <c r="Q4" s="18"/>
      <c r="R4" s="18" t="s">
        <v>1</v>
      </c>
      <c r="S4" s="19"/>
      <c r="T4" s="18" t="s">
        <v>9</v>
      </c>
      <c r="U4" s="19"/>
      <c r="V4" s="18" t="s">
        <v>10</v>
      </c>
      <c r="W4" s="18"/>
      <c r="X4" s="18" t="s">
        <v>1</v>
      </c>
      <c r="Y4" s="19"/>
      <c r="Z4" s="18" t="s">
        <v>9</v>
      </c>
      <c r="AA4" s="19"/>
      <c r="AB4" s="18" t="s">
        <v>10</v>
      </c>
      <c r="AC4" s="18"/>
      <c r="AD4" s="18" t="s">
        <v>25</v>
      </c>
    </row>
    <row r="5" spans="25:27" ht="12.75">
      <c r="Y5" s="1"/>
      <c r="AA5" s="1"/>
    </row>
    <row r="6" spans="2:30" ht="12.75">
      <c r="B6" s="21" t="s">
        <v>94</v>
      </c>
      <c r="C6" s="21"/>
      <c r="F6" s="18" t="s">
        <v>107</v>
      </c>
      <c r="H6" s="18" t="s">
        <v>107</v>
      </c>
      <c r="J6" s="18" t="s">
        <v>107</v>
      </c>
      <c r="L6" s="18" t="s">
        <v>108</v>
      </c>
      <c r="N6" s="18" t="s">
        <v>108</v>
      </c>
      <c r="P6" s="18" t="s">
        <v>108</v>
      </c>
      <c r="Q6" s="18"/>
      <c r="R6" s="18"/>
      <c r="S6" s="18"/>
      <c r="T6" s="18"/>
      <c r="U6" s="18"/>
      <c r="V6" s="18"/>
      <c r="X6" s="18" t="s">
        <v>109</v>
      </c>
      <c r="Y6" s="1"/>
      <c r="Z6" s="18" t="s">
        <v>109</v>
      </c>
      <c r="AA6" s="1"/>
      <c r="AB6" s="18" t="s">
        <v>109</v>
      </c>
      <c r="AD6" s="18" t="s">
        <v>109</v>
      </c>
    </row>
    <row r="7" spans="2:30" ht="12.75">
      <c r="B7" s="21" t="s">
        <v>95</v>
      </c>
      <c r="C7" s="21"/>
      <c r="F7" s="4" t="s">
        <v>115</v>
      </c>
      <c r="H7" s="4" t="s">
        <v>115</v>
      </c>
      <c r="J7" s="4" t="s">
        <v>115</v>
      </c>
      <c r="L7" s="4" t="s">
        <v>115</v>
      </c>
      <c r="N7" s="4" t="s">
        <v>115</v>
      </c>
      <c r="P7" s="4" t="s">
        <v>115</v>
      </c>
      <c r="X7" s="18" t="s">
        <v>31</v>
      </c>
      <c r="Y7" s="19"/>
      <c r="Z7" s="18" t="s">
        <v>31</v>
      </c>
      <c r="AA7" s="19"/>
      <c r="AB7" s="18" t="s">
        <v>31</v>
      </c>
      <c r="AD7" s="18" t="s">
        <v>31</v>
      </c>
    </row>
    <row r="8" spans="2:30" ht="12.75">
      <c r="B8" s="21" t="s">
        <v>116</v>
      </c>
      <c r="C8" s="21"/>
      <c r="R8" s="4" t="s">
        <v>117</v>
      </c>
      <c r="T8" s="4" t="s">
        <v>117</v>
      </c>
      <c r="V8" s="4" t="s">
        <v>117</v>
      </c>
      <c r="X8" s="18" t="s">
        <v>31</v>
      </c>
      <c r="Y8" s="19"/>
      <c r="Z8" s="18" t="s">
        <v>31</v>
      </c>
      <c r="AA8" s="19"/>
      <c r="AB8" s="18" t="s">
        <v>31</v>
      </c>
      <c r="AD8" s="18" t="s">
        <v>31</v>
      </c>
    </row>
    <row r="9" spans="2:30" ht="12.75">
      <c r="B9" s="4" t="s">
        <v>93</v>
      </c>
      <c r="F9" s="4" t="s">
        <v>18</v>
      </c>
      <c r="H9" s="4" t="s">
        <v>18</v>
      </c>
      <c r="J9" s="4" t="s">
        <v>18</v>
      </c>
      <c r="L9" s="4" t="s">
        <v>19</v>
      </c>
      <c r="N9" s="4" t="s">
        <v>19</v>
      </c>
      <c r="P9" s="4" t="s">
        <v>19</v>
      </c>
      <c r="X9" s="18" t="s">
        <v>31</v>
      </c>
      <c r="Y9" s="1"/>
      <c r="Z9" s="18" t="s">
        <v>31</v>
      </c>
      <c r="AA9" s="1"/>
      <c r="AB9" s="18" t="s">
        <v>31</v>
      </c>
      <c r="AD9" s="18" t="s">
        <v>31</v>
      </c>
    </row>
    <row r="10" spans="1:30" ht="12.75">
      <c r="A10" s="4" t="s">
        <v>0</v>
      </c>
      <c r="B10" s="4" t="s">
        <v>118</v>
      </c>
      <c r="D10" s="4" t="s">
        <v>20</v>
      </c>
      <c r="E10" s="5"/>
      <c r="F10" s="5">
        <v>525</v>
      </c>
      <c r="G10" s="5"/>
      <c r="H10" s="5">
        <v>524</v>
      </c>
      <c r="I10" s="5"/>
      <c r="J10" s="5">
        <v>524</v>
      </c>
      <c r="K10" s="2"/>
      <c r="L10" s="5">
        <v>476</v>
      </c>
      <c r="M10" s="2"/>
      <c r="N10" s="5">
        <v>476</v>
      </c>
      <c r="O10" s="2"/>
      <c r="P10" s="5">
        <v>474</v>
      </c>
      <c r="Q10" s="5"/>
      <c r="R10" s="5"/>
      <c r="S10" s="5"/>
      <c r="T10" s="5"/>
      <c r="U10" s="5"/>
      <c r="V10" s="5"/>
      <c r="X10" s="5">
        <v>476</v>
      </c>
      <c r="Y10" s="2"/>
      <c r="Z10" s="5">
        <v>476</v>
      </c>
      <c r="AA10" s="2"/>
      <c r="AB10" s="5">
        <v>474</v>
      </c>
      <c r="AD10" s="11">
        <f>AVERAGE(X10,Z10,AB10)</f>
        <v>475.3333333333333</v>
      </c>
    </row>
    <row r="11" spans="1:22" ht="12.75">
      <c r="A11" s="4" t="s">
        <v>0</v>
      </c>
      <c r="B11" s="4" t="s">
        <v>8</v>
      </c>
      <c r="D11" s="4" t="s">
        <v>21</v>
      </c>
      <c r="E11" s="5"/>
      <c r="F11" s="5"/>
      <c r="G11" s="5"/>
      <c r="H11" s="5"/>
      <c r="I11" s="5"/>
      <c r="J11" s="5"/>
      <c r="K11" s="2"/>
      <c r="L11" s="5"/>
      <c r="M11" s="2"/>
      <c r="N11" s="5"/>
      <c r="O11" s="2"/>
      <c r="P11" s="5"/>
      <c r="Q11" s="5"/>
      <c r="R11" s="5"/>
      <c r="S11" s="5"/>
      <c r="T11" s="5"/>
      <c r="U11" s="5"/>
      <c r="V11" s="5"/>
    </row>
    <row r="12" spans="1:22" ht="12.75">
      <c r="A12" s="4" t="s">
        <v>0</v>
      </c>
      <c r="B12" s="4" t="s">
        <v>7</v>
      </c>
      <c r="D12" s="4" t="s">
        <v>22</v>
      </c>
      <c r="E12" s="5"/>
      <c r="F12" s="5"/>
      <c r="G12" s="5"/>
      <c r="H12" s="5"/>
      <c r="I12" s="5"/>
      <c r="J12" s="5"/>
      <c r="K12" s="2"/>
      <c r="L12" s="5"/>
      <c r="M12" s="2"/>
      <c r="N12" s="5"/>
      <c r="O12" s="2"/>
      <c r="P12" s="5"/>
      <c r="Q12" s="5"/>
      <c r="R12" s="5"/>
      <c r="S12" s="5"/>
      <c r="T12" s="5"/>
      <c r="U12" s="5"/>
      <c r="V12" s="5"/>
    </row>
    <row r="13" spans="1:22" ht="12.75">
      <c r="A13" s="4" t="s">
        <v>0</v>
      </c>
      <c r="B13" s="4" t="s">
        <v>5</v>
      </c>
      <c r="D13" s="4" t="s">
        <v>23</v>
      </c>
      <c r="E13" s="5"/>
      <c r="F13" s="5">
        <v>540000</v>
      </c>
      <c r="G13" s="5"/>
      <c r="H13" s="5">
        <v>660000</v>
      </c>
      <c r="I13" s="5"/>
      <c r="J13" s="5">
        <v>680000</v>
      </c>
      <c r="K13" s="2"/>
      <c r="L13" s="5">
        <v>180000</v>
      </c>
      <c r="M13" s="2"/>
      <c r="N13" s="5">
        <v>200000</v>
      </c>
      <c r="O13" s="2"/>
      <c r="P13" s="5">
        <v>180000</v>
      </c>
      <c r="Q13" s="5"/>
      <c r="R13" s="5"/>
      <c r="S13" s="5"/>
      <c r="T13" s="5"/>
      <c r="U13" s="5"/>
      <c r="V13" s="5"/>
    </row>
    <row r="14" spans="5:22" ht="12.75">
      <c r="E14" s="5"/>
      <c r="F14" s="5"/>
      <c r="G14" s="5"/>
      <c r="H14" s="5"/>
      <c r="I14" s="5"/>
      <c r="J14" s="5"/>
      <c r="K14" s="2"/>
      <c r="L14" s="5"/>
      <c r="M14" s="2"/>
      <c r="N14" s="5"/>
      <c r="O14" s="2"/>
      <c r="P14" s="5"/>
      <c r="Q14" s="5"/>
      <c r="R14" s="5"/>
      <c r="S14" s="5"/>
      <c r="T14" s="5"/>
      <c r="U14" s="5"/>
      <c r="V14" s="5"/>
    </row>
    <row r="15" spans="1:22" ht="12.75">
      <c r="A15" s="4" t="s">
        <v>0</v>
      </c>
      <c r="B15" s="4" t="s">
        <v>2</v>
      </c>
      <c r="D15" s="4" t="s">
        <v>23</v>
      </c>
      <c r="E15" s="5">
        <v>1</v>
      </c>
      <c r="F15" s="5">
        <v>0.37</v>
      </c>
      <c r="G15" s="5"/>
      <c r="H15" s="5">
        <v>1.6</v>
      </c>
      <c r="I15" s="5">
        <v>1</v>
      </c>
      <c r="J15" s="5">
        <v>0.38</v>
      </c>
      <c r="K15" s="2"/>
      <c r="L15" s="5">
        <v>54</v>
      </c>
      <c r="M15" s="2"/>
      <c r="N15" s="5">
        <v>42</v>
      </c>
      <c r="O15" s="2"/>
      <c r="P15" s="5">
        <v>26</v>
      </c>
      <c r="Q15" s="5"/>
      <c r="R15" s="5"/>
      <c r="S15" s="5"/>
      <c r="T15" s="5"/>
      <c r="U15" s="5"/>
      <c r="V15" s="5"/>
    </row>
    <row r="16" spans="1:22" ht="12.75">
      <c r="A16" s="4" t="s">
        <v>0</v>
      </c>
      <c r="B16" s="4" t="s">
        <v>3</v>
      </c>
      <c r="D16" s="4" t="s">
        <v>23</v>
      </c>
      <c r="E16" s="5">
        <v>1</v>
      </c>
      <c r="F16" s="5">
        <v>0.19</v>
      </c>
      <c r="G16" s="5">
        <v>1</v>
      </c>
      <c r="H16" s="5">
        <v>0.17</v>
      </c>
      <c r="I16" s="5">
        <v>1</v>
      </c>
      <c r="J16" s="5">
        <v>0.19</v>
      </c>
      <c r="K16" s="2">
        <v>1</v>
      </c>
      <c r="L16" s="5">
        <v>0.1</v>
      </c>
      <c r="M16" s="2">
        <v>1</v>
      </c>
      <c r="N16" s="5">
        <v>0.1</v>
      </c>
      <c r="O16" s="2">
        <v>1</v>
      </c>
      <c r="P16" s="5">
        <v>0.1</v>
      </c>
      <c r="Q16" s="5"/>
      <c r="R16" s="5"/>
      <c r="S16" s="5"/>
      <c r="T16" s="5"/>
      <c r="U16" s="5"/>
      <c r="V16" s="5"/>
    </row>
    <row r="17" spans="1:22" ht="12.75">
      <c r="A17" s="4" t="s">
        <v>0</v>
      </c>
      <c r="B17" s="4" t="s">
        <v>4</v>
      </c>
      <c r="D17" s="4" t="s">
        <v>23</v>
      </c>
      <c r="E17" s="5">
        <v>1</v>
      </c>
      <c r="F17" s="5">
        <v>1.3</v>
      </c>
      <c r="G17" s="5">
        <v>1</v>
      </c>
      <c r="H17" s="5">
        <v>1.2</v>
      </c>
      <c r="I17" s="5">
        <v>1</v>
      </c>
      <c r="J17" s="5">
        <v>1.3</v>
      </c>
      <c r="K17" s="2"/>
      <c r="L17" s="5">
        <v>183</v>
      </c>
      <c r="M17" s="2"/>
      <c r="N17" s="5">
        <v>159</v>
      </c>
      <c r="O17" s="2"/>
      <c r="P17" s="5">
        <v>85</v>
      </c>
      <c r="Q17" s="5"/>
      <c r="R17" s="5"/>
      <c r="S17" s="5"/>
      <c r="T17" s="5"/>
      <c r="U17" s="5"/>
      <c r="V17" s="5"/>
    </row>
    <row r="18" spans="1:22" ht="12.75">
      <c r="A18" s="4" t="s">
        <v>0</v>
      </c>
      <c r="B18" s="4" t="s">
        <v>6</v>
      </c>
      <c r="D18" s="4" t="s">
        <v>23</v>
      </c>
      <c r="E18" s="5"/>
      <c r="F18" s="5">
        <v>6</v>
      </c>
      <c r="G18" s="5"/>
      <c r="H18" s="5">
        <v>4.9</v>
      </c>
      <c r="I18" s="5"/>
      <c r="J18" s="5">
        <v>7.4</v>
      </c>
      <c r="K18" s="2"/>
      <c r="L18" s="5">
        <v>25</v>
      </c>
      <c r="M18" s="2"/>
      <c r="N18" s="5">
        <v>27</v>
      </c>
      <c r="O18" s="2"/>
      <c r="P18" s="5">
        <v>22</v>
      </c>
      <c r="Q18" s="5"/>
      <c r="R18" s="5"/>
      <c r="S18" s="5"/>
      <c r="T18" s="5"/>
      <c r="U18" s="5"/>
      <c r="V18" s="5"/>
    </row>
    <row r="22" spans="2:28" ht="12.75">
      <c r="B22" s="1" t="s">
        <v>17</v>
      </c>
      <c r="C22" s="1"/>
      <c r="D22" s="4" t="s">
        <v>30</v>
      </c>
      <c r="F22" s="4">
        <f>'emiss 2'!$G16</f>
        <v>1480</v>
      </c>
      <c r="H22" s="4">
        <f>'emiss 2'!$I16</f>
        <v>1470</v>
      </c>
      <c r="J22" s="4">
        <f>'emiss 2'!$K16</f>
        <v>1450</v>
      </c>
      <c r="L22" s="4">
        <f>'emiss 2'!$G16</f>
        <v>1480</v>
      </c>
      <c r="M22" s="4"/>
      <c r="N22" s="4">
        <f>'emiss 2'!$I16</f>
        <v>1470</v>
      </c>
      <c r="O22" s="4"/>
      <c r="P22" s="4">
        <f>'emiss 2'!$K16</f>
        <v>1450</v>
      </c>
      <c r="X22" s="4">
        <f>'emiss 2'!$G16</f>
        <v>1480</v>
      </c>
      <c r="Z22" s="4">
        <f>'emiss 2'!$I16</f>
        <v>1470</v>
      </c>
      <c r="AB22" s="4">
        <f>'emiss 2'!$K16</f>
        <v>1450</v>
      </c>
    </row>
    <row r="23" spans="2:28" ht="12.75">
      <c r="B23" s="1" t="s">
        <v>16</v>
      </c>
      <c r="C23" s="1"/>
      <c r="D23" s="4" t="s">
        <v>29</v>
      </c>
      <c r="F23" s="9">
        <f>'emiss 2'!$G17</f>
        <v>8</v>
      </c>
      <c r="G23" s="9"/>
      <c r="H23" s="9">
        <f>'emiss 2'!$I17</f>
        <v>8</v>
      </c>
      <c r="I23" s="9"/>
      <c r="J23" s="9">
        <f>'emiss 2'!$K17</f>
        <v>8</v>
      </c>
      <c r="L23" s="9">
        <f>'emiss 2'!$G17</f>
        <v>8</v>
      </c>
      <c r="M23" s="9"/>
      <c r="N23" s="9">
        <f>'emiss 2'!$I17</f>
        <v>8</v>
      </c>
      <c r="O23" s="9"/>
      <c r="P23" s="9">
        <f>'emiss 2'!$K17</f>
        <v>8</v>
      </c>
      <c r="Q23" s="9"/>
      <c r="R23" s="9"/>
      <c r="S23" s="9"/>
      <c r="T23" s="9"/>
      <c r="U23" s="9"/>
      <c r="V23" s="9"/>
      <c r="X23" s="9">
        <f>'emiss 2'!$G17</f>
        <v>8</v>
      </c>
      <c r="Y23" s="9"/>
      <c r="Z23" s="9">
        <f>'emiss 2'!$I17</f>
        <v>8</v>
      </c>
      <c r="AA23" s="9"/>
      <c r="AB23" s="9">
        <f>'emiss 2'!$K17</f>
        <v>8</v>
      </c>
    </row>
    <row r="26" spans="2:3" ht="12.75">
      <c r="B26" s="15" t="s">
        <v>28</v>
      </c>
      <c r="C26" s="15"/>
    </row>
    <row r="28" spans="2:30" ht="12.75">
      <c r="B28" s="4" t="s">
        <v>5</v>
      </c>
      <c r="D28" s="4" t="s">
        <v>14</v>
      </c>
      <c r="F28" s="11">
        <f>F13/1000000*F$10*1/60*454*1000000/(F$22*0.0283)*(21-7)/(21-F$23)</f>
        <v>55156182.2763236</v>
      </c>
      <c r="G28" s="11"/>
      <c r="H28" s="11">
        <f>H13/1000000*H$10*1/60*454*1000000/(H$22*0.0283)*(21-7)/(21-H$23)</f>
        <v>67742424.83076406</v>
      </c>
      <c r="I28" s="11"/>
      <c r="J28" s="11">
        <f>J13/1000000*J$10*1/60*454*1000000/(J$22*0.0283)*(21-7)/(21-J$23)</f>
        <v>70757918.34987645</v>
      </c>
      <c r="K28" s="7"/>
      <c r="L28" s="11">
        <f>L13/1000000*L$10*1/60*454*1000000/(L$22*0.0283)*(21-7)/(21-L$23)</f>
        <v>16669423.976844471</v>
      </c>
      <c r="M28" s="7"/>
      <c r="N28" s="11">
        <f>N13/1000000*N$10*1/60*454*1000000/(N$22*0.0283)*(21-7)/(21-N$23)</f>
        <v>18647579.354293134</v>
      </c>
      <c r="O28" s="7"/>
      <c r="P28" s="11">
        <f>P13/1000000*P$10*1/60*454*1000000/(P$22*0.0283)*(21-7)/(21-P$23)</f>
        <v>16942819.91920593</v>
      </c>
      <c r="Q28" s="11"/>
      <c r="R28" s="11">
        <f>F28+L28</f>
        <v>71825606.25316808</v>
      </c>
      <c r="S28" s="11"/>
      <c r="T28" s="11">
        <f>H28+N28</f>
        <v>86390004.1850572</v>
      </c>
      <c r="U28" s="11"/>
      <c r="V28" s="11">
        <f>J28+P28</f>
        <v>87700738.26908238</v>
      </c>
      <c r="W28" s="11"/>
      <c r="X28" s="11">
        <f>R28</f>
        <v>71825606.25316808</v>
      </c>
      <c r="Y28" s="11"/>
      <c r="Z28" s="11">
        <f>T28</f>
        <v>86390004.1850572</v>
      </c>
      <c r="AA28" s="11"/>
      <c r="AB28" s="11">
        <f>V28</f>
        <v>87700738.26908238</v>
      </c>
      <c r="AD28" s="11">
        <f>AVERAGE(X28,Z28,AB28)</f>
        <v>81972116.23576921</v>
      </c>
    </row>
    <row r="30" spans="2:30" ht="12.75">
      <c r="B30" s="4" t="s">
        <v>2</v>
      </c>
      <c r="D30" s="4" t="s">
        <v>14</v>
      </c>
      <c r="E30" s="5">
        <v>100</v>
      </c>
      <c r="F30" s="9">
        <f>F15/1000000*F$10*1/60*454*1000000/(F$22*0.0283)*(21-7)/(21-F$23)</f>
        <v>37.79219896711062</v>
      </c>
      <c r="G30" s="5"/>
      <c r="H30" s="9">
        <f>H15/1000000*H$10*1/60*454*1000000/(H$22*0.0283)*(21-7)/(21-H$23)</f>
        <v>164.22406019579165</v>
      </c>
      <c r="I30" s="5">
        <v>100</v>
      </c>
      <c r="J30" s="9">
        <f>J15/1000000*J$10*1/60*454*1000000/(J$22*0.0283)*(21-7)/(21-J$23)</f>
        <v>39.54118966610743</v>
      </c>
      <c r="K30" s="2"/>
      <c r="L30" s="9">
        <f>L15/1000000*L$10*1/60*454*1000000/(L$22*0.0283)*(21-7)/(21-L$23)</f>
        <v>5000.82719305334</v>
      </c>
      <c r="M30" s="2"/>
      <c r="N30" s="9">
        <f>N15/1000000*N$10*1/60*454*1000000/(N$22*0.0283)*(21-7)/(21-N$23)</f>
        <v>3915.991664401558</v>
      </c>
      <c r="O30" s="2"/>
      <c r="P30" s="9">
        <f>P15/1000000*P$10*1/60*454*1000000/(P$22*0.0283)*(21-7)/(21-P$23)</f>
        <v>2447.296210551968</v>
      </c>
      <c r="Q30" s="11">
        <f>(E30*F30+K30*L30)/R30</f>
        <v>0.7500506790999393</v>
      </c>
      <c r="R30" s="11">
        <f>F30+L30</f>
        <v>5038.6193920204505</v>
      </c>
      <c r="S30" s="11"/>
      <c r="T30" s="11">
        <f>H30+N30</f>
        <v>4080.2157245973494</v>
      </c>
      <c r="U30" s="11">
        <f>(I30*J30+O30*P30)/V30</f>
        <v>1.5900191006713982</v>
      </c>
      <c r="V30" s="11">
        <f>J30+P30</f>
        <v>2486.837400218076</v>
      </c>
      <c r="W30" s="11">
        <f aca="true" t="shared" si="0" ref="W30:X32">Q30</f>
        <v>0.7500506790999393</v>
      </c>
      <c r="X30" s="11">
        <f t="shared" si="0"/>
        <v>5038.6193920204505</v>
      </c>
      <c r="Y30" s="11"/>
      <c r="Z30" s="11">
        <f aca="true" t="shared" si="1" ref="Z30:AB32">T30</f>
        <v>4080.2157245973494</v>
      </c>
      <c r="AA30" s="11">
        <f t="shared" si="1"/>
        <v>1.5900191006713982</v>
      </c>
      <c r="AB30" s="11">
        <f t="shared" si="1"/>
        <v>2486.837400218076</v>
      </c>
      <c r="AC30" s="11">
        <f>(W30*X30+Y30*Z30+AA30*AB30)/SUM(X30,Z30,AB30)</f>
        <v>0.6663412957847438</v>
      </c>
      <c r="AD30" s="11">
        <f>AVERAGE(X30,Z30,AB30)</f>
        <v>3868.5575056119583</v>
      </c>
    </row>
    <row r="31" spans="2:30" ht="12.75">
      <c r="B31" s="4" t="s">
        <v>3</v>
      </c>
      <c r="D31" s="4" t="s">
        <v>14</v>
      </c>
      <c r="E31" s="5">
        <v>100</v>
      </c>
      <c r="F31" s="9">
        <f>F16/1000000*F$10*1/60*454*1000000/(F$22*0.0283)*(21-7)/(21-F$23)</f>
        <v>19.406804875002756</v>
      </c>
      <c r="G31" s="5">
        <v>100</v>
      </c>
      <c r="H31" s="9">
        <f>H16/1000000*H$10*1/60*454*1000000/(H$22*0.0283)*(21-7)/(21-H$23)</f>
        <v>17.448806395802862</v>
      </c>
      <c r="I31" s="5">
        <v>100</v>
      </c>
      <c r="J31" s="9">
        <f>J16/1000000*J$10*1/60*454*1000000/(J$22*0.0283)*(21-7)/(21-J$23)</f>
        <v>19.770594833053714</v>
      </c>
      <c r="K31" s="5">
        <v>100</v>
      </c>
      <c r="L31" s="9">
        <f>L16/1000000*L$10*1/60*454*1000000/(L$22*0.0283)*(21-7)/(21-L$23)</f>
        <v>9.260791098246928</v>
      </c>
      <c r="M31" s="5">
        <v>100</v>
      </c>
      <c r="N31" s="9">
        <f>N16/1000000*N$10*1/60*454*1000000/(N$22*0.0283)*(21-7)/(21-N$23)</f>
        <v>9.323789677146568</v>
      </c>
      <c r="O31" s="5">
        <v>100</v>
      </c>
      <c r="P31" s="9">
        <f>P16/1000000*P$10*1/60*454*1000000/(P$22*0.0283)*(21-7)/(21-P$23)</f>
        <v>9.412677732892186</v>
      </c>
      <c r="Q31" s="11">
        <f>(E31*F31+K31*L31)/R31</f>
        <v>100.00000000000001</v>
      </c>
      <c r="R31" s="11">
        <f>F31+L31</f>
        <v>28.667595973249682</v>
      </c>
      <c r="S31" s="11">
        <f>(G31*H31+M31*N31)/T31</f>
        <v>100.00000000000001</v>
      </c>
      <c r="T31" s="11">
        <f>H31+N31</f>
        <v>26.77259607294943</v>
      </c>
      <c r="U31" s="11">
        <f>(I31*J31+O31*P31)/V31</f>
        <v>100</v>
      </c>
      <c r="V31" s="11">
        <f>J31+P31</f>
        <v>29.1832725659459</v>
      </c>
      <c r="W31" s="11">
        <f t="shared" si="0"/>
        <v>100.00000000000001</v>
      </c>
      <c r="X31" s="11">
        <f t="shared" si="0"/>
        <v>28.667595973249682</v>
      </c>
      <c r="Y31" s="11">
        <f>S31</f>
        <v>100.00000000000001</v>
      </c>
      <c r="Z31" s="11">
        <f t="shared" si="1"/>
        <v>26.77259607294943</v>
      </c>
      <c r="AA31" s="11">
        <f t="shared" si="1"/>
        <v>100</v>
      </c>
      <c r="AB31" s="11">
        <f t="shared" si="1"/>
        <v>29.1832725659459</v>
      </c>
      <c r="AC31" s="11">
        <f>(W31*X31+Y31*Z31+AA31*AB31)/SUM(X31,Z31,AB31)</f>
        <v>100</v>
      </c>
      <c r="AD31" s="11">
        <f>AVERAGE(X31,Z31,AB31)</f>
        <v>28.207821537381673</v>
      </c>
    </row>
    <row r="32" spans="2:30" ht="12.75">
      <c r="B32" s="4" t="s">
        <v>4</v>
      </c>
      <c r="D32" s="4" t="s">
        <v>14</v>
      </c>
      <c r="E32" s="5">
        <v>100</v>
      </c>
      <c r="F32" s="9">
        <f>F17/1000000*F$10*1/60*454*1000000/(F$22*0.0283)*(21-7)/(21-F$23)</f>
        <v>132.78340177633464</v>
      </c>
      <c r="G32" s="5">
        <v>100</v>
      </c>
      <c r="H32" s="9">
        <f>H17/1000000*H$10*1/60*454*1000000/(H$22*0.0283)*(21-7)/(21-H$23)</f>
        <v>123.16804514684374</v>
      </c>
      <c r="I32" s="5">
        <v>100</v>
      </c>
      <c r="J32" s="9">
        <f>J17/1000000*J$10*1/60*454*1000000/(J$22*0.0283)*(21-7)/(21-J$23)</f>
        <v>135.2724909629991</v>
      </c>
      <c r="K32" s="2"/>
      <c r="L32" s="9">
        <f>L17/1000000*L$10*1/60*454*1000000/(L$22*0.0283)*(21-7)/(21-L$23)</f>
        <v>16947.24770979188</v>
      </c>
      <c r="M32" s="2"/>
      <c r="N32" s="9">
        <f>N17/1000000*N$10*1/60*454*1000000/(N$22*0.0283)*(21-7)/(21-N$23)</f>
        <v>14824.825586663042</v>
      </c>
      <c r="O32" s="2"/>
      <c r="P32" s="9">
        <f>P17/1000000*P$10*1/60*454*1000000/(P$22*0.0283)*(21-7)/(21-P$23)</f>
        <v>8000.776072958359</v>
      </c>
      <c r="Q32" s="11">
        <f>(E32*F32+K32*L32)/R32</f>
        <v>0.7774189690228441</v>
      </c>
      <c r="R32" s="11">
        <f>F32+L32</f>
        <v>17080.031111568216</v>
      </c>
      <c r="S32" s="11">
        <f>(G32*H32+M32*N32)/T32</f>
        <v>0.8239771047583105</v>
      </c>
      <c r="T32" s="11">
        <f>H32+N32</f>
        <v>14947.993631809886</v>
      </c>
      <c r="U32" s="11">
        <f>(I32*J32+O32*P32)/V32</f>
        <v>1.662631311750693</v>
      </c>
      <c r="V32" s="11">
        <f>J32+P32</f>
        <v>8136.0485639213575</v>
      </c>
      <c r="W32" s="11">
        <f t="shared" si="0"/>
        <v>0.7774189690228441</v>
      </c>
      <c r="X32" s="11">
        <f t="shared" si="0"/>
        <v>17080.031111568216</v>
      </c>
      <c r="Y32" s="11">
        <f>S32</f>
        <v>0.8239771047583105</v>
      </c>
      <c r="Z32" s="11">
        <f t="shared" si="1"/>
        <v>14947.993631809886</v>
      </c>
      <c r="AA32" s="11">
        <f t="shared" si="1"/>
        <v>1.662631311750693</v>
      </c>
      <c r="AB32" s="11">
        <f>V32</f>
        <v>8136.0485639213575</v>
      </c>
      <c r="AC32" s="11">
        <f>(W32*X32+Y32*Z32+AA32*AB32)/SUM(X32,Z32,AB32)</f>
        <v>0.974064395542959</v>
      </c>
      <c r="AD32" s="11">
        <f>AVERAGE(X32,Z32,AB32)</f>
        <v>13388.024435766487</v>
      </c>
    </row>
    <row r="33" spans="2:30" ht="12.75">
      <c r="B33" s="4" t="s">
        <v>6</v>
      </c>
      <c r="D33" s="4" t="s">
        <v>14</v>
      </c>
      <c r="F33" s="9">
        <f>F18/1000000*F$10*1/60*454*1000000/(F$22*0.0283)*(21-7)/(21-F$23)</f>
        <v>612.8464697369292</v>
      </c>
      <c r="H33" s="9">
        <f>H18/1000000*H$10*1/60*454*1000000/(H$22*0.0283)*(21-7)/(21-H$23)</f>
        <v>502.93618434961195</v>
      </c>
      <c r="J33" s="9">
        <f>J18/1000000*J$10*1/60*454*1000000/(J$22*0.0283)*(21-7)/(21-J$23)</f>
        <v>770.0126408663024</v>
      </c>
      <c r="L33" s="9">
        <f>L18/1000000*L$10*1/60*454*1000000/(L$22*0.0283)*(21-7)/(21-L$23)</f>
        <v>2315.1977745617323</v>
      </c>
      <c r="N33" s="9">
        <f>N18/1000000*N$10*1/60*454*1000000/(N$22*0.0283)*(21-7)/(21-N$23)</f>
        <v>2517.423212829573</v>
      </c>
      <c r="P33" s="9">
        <f>P18/1000000*P$10*1/60*454*1000000/(P$22*0.0283)*(21-7)/(21-P$23)</f>
        <v>2070.7891012362807</v>
      </c>
      <c r="Q33" s="11"/>
      <c r="R33" s="11">
        <f>F33+L33</f>
        <v>2928.0442442986614</v>
      </c>
      <c r="S33" s="11"/>
      <c r="T33" s="11">
        <f>H33+N33</f>
        <v>3020.359397179185</v>
      </c>
      <c r="U33" s="11"/>
      <c r="V33" s="11">
        <f>J33+P33</f>
        <v>2840.801742102583</v>
      </c>
      <c r="W33" s="11"/>
      <c r="X33" s="11">
        <f>R33</f>
        <v>2928.0442442986614</v>
      </c>
      <c r="Y33" s="11"/>
      <c r="Z33" s="11">
        <f>T33</f>
        <v>3020.359397179185</v>
      </c>
      <c r="AA33" s="11"/>
      <c r="AB33" s="11">
        <f>V33</f>
        <v>2840.801742102583</v>
      </c>
      <c r="AC33" s="11"/>
      <c r="AD33" s="11">
        <f>AVERAGE(X33,Z33,AB33)</f>
        <v>2929.735127860143</v>
      </c>
    </row>
    <row r="34" spans="18:28" ht="12.75">
      <c r="R34" s="11"/>
      <c r="S34" s="11"/>
      <c r="T34" s="11"/>
      <c r="U34" s="11"/>
      <c r="V34" s="11"/>
      <c r="X34" s="10"/>
      <c r="Z34" s="10"/>
      <c r="AB34" s="10"/>
    </row>
    <row r="35" spans="2:31" ht="12.75">
      <c r="B35" s="4" t="s">
        <v>101</v>
      </c>
      <c r="D35" s="4" t="s">
        <v>14</v>
      </c>
      <c r="F35" s="9">
        <f>F32</f>
        <v>132.78340177633464</v>
      </c>
      <c r="H35" s="9">
        <f>H32</f>
        <v>123.16804514684374</v>
      </c>
      <c r="J35" s="9">
        <f>J32</f>
        <v>135.2724909629991</v>
      </c>
      <c r="L35" s="9">
        <f>L32</f>
        <v>16947.24770979188</v>
      </c>
      <c r="N35" s="9">
        <f>N32</f>
        <v>14824.825586663042</v>
      </c>
      <c r="P35" s="9">
        <f aca="true" t="shared" si="2" ref="P35:U35">P32</f>
        <v>8000.776072958359</v>
      </c>
      <c r="Q35" s="11">
        <f t="shared" si="2"/>
        <v>0.7774189690228441</v>
      </c>
      <c r="R35" s="9">
        <f>R32</f>
        <v>17080.031111568216</v>
      </c>
      <c r="S35" s="11">
        <f t="shared" si="2"/>
        <v>0.8239771047583105</v>
      </c>
      <c r="T35" s="9">
        <f t="shared" si="2"/>
        <v>14947.993631809886</v>
      </c>
      <c r="U35" s="11">
        <f t="shared" si="2"/>
        <v>1.662631311750693</v>
      </c>
      <c r="V35" s="9">
        <f aca="true" t="shared" si="3" ref="V35:AD35">V32</f>
        <v>8136.0485639213575</v>
      </c>
      <c r="W35" s="11">
        <f t="shared" si="3"/>
        <v>0.7774189690228441</v>
      </c>
      <c r="X35" s="9">
        <f t="shared" si="3"/>
        <v>17080.031111568216</v>
      </c>
      <c r="Y35" s="11">
        <f t="shared" si="3"/>
        <v>0.8239771047583105</v>
      </c>
      <c r="Z35" s="9">
        <f t="shared" si="3"/>
        <v>14947.993631809886</v>
      </c>
      <c r="AA35" s="11">
        <f t="shared" si="3"/>
        <v>1.662631311750693</v>
      </c>
      <c r="AB35" s="9">
        <f>AB32</f>
        <v>8136.0485639213575</v>
      </c>
      <c r="AC35" s="11">
        <f t="shared" si="3"/>
        <v>0.974064395542959</v>
      </c>
      <c r="AD35" s="9">
        <f t="shared" si="3"/>
        <v>13388.024435766487</v>
      </c>
      <c r="AE35" s="4" t="s">
        <v>32</v>
      </c>
    </row>
    <row r="36" spans="2:30" ht="12.75">
      <c r="B36" s="4" t="s">
        <v>26</v>
      </c>
      <c r="D36" s="4" t="s">
        <v>14</v>
      </c>
      <c r="F36" s="11">
        <f>F30+F31+F33</f>
        <v>670.0454735790426</v>
      </c>
      <c r="H36" s="11">
        <f>H30+H31+H33</f>
        <v>684.6090509412065</v>
      </c>
      <c r="J36" s="11">
        <f>J30+J31+J33</f>
        <v>829.3244253654635</v>
      </c>
      <c r="L36" s="11">
        <f>L30+L31+L33</f>
        <v>7325.285758713319</v>
      </c>
      <c r="N36" s="11">
        <f>N30+N31+N33</f>
        <v>6442.738666908277</v>
      </c>
      <c r="P36" s="11">
        <f>P30+P31+P33</f>
        <v>4527.497989521141</v>
      </c>
      <c r="Q36" s="11">
        <f>(Q30*R30+Q31*R31+Q33*R33)/R36</f>
        <v>0.8312325407099544</v>
      </c>
      <c r="R36" s="11">
        <f>R30+R31+R33</f>
        <v>7995.331232292361</v>
      </c>
      <c r="S36" s="11">
        <f>(S30*T30+S31*T31+S33*T33)/T36</f>
        <v>0.3756319620256644</v>
      </c>
      <c r="T36" s="11">
        <f>T30+T31+T33</f>
        <v>7127.347717849484</v>
      </c>
      <c r="U36" s="11">
        <f>(U30*V30+U31*V31+U33*V33)/V36</f>
        <v>1.2829333681301085</v>
      </c>
      <c r="V36" s="11">
        <f>V30+V31+V33</f>
        <v>5356.822414886605</v>
      </c>
      <c r="W36" s="11">
        <f>(W30*X30+W31*X31+W33*X33)/X36</f>
        <v>0.8312325407099544</v>
      </c>
      <c r="X36" s="11">
        <f>X30+X31+X33</f>
        <v>7995.331232292361</v>
      </c>
      <c r="Y36" s="11">
        <f>(Y30*Z30+Y31*Z31+Y33*Z33)/Z36</f>
        <v>0.3756319620256644</v>
      </c>
      <c r="Z36" s="11">
        <f>Z30+Z31+Z33</f>
        <v>7127.347717849484</v>
      </c>
      <c r="AA36" s="11">
        <f>(AA30*AB30+AA31*AB31+AA33*AB33)/AB36</f>
        <v>1.2829333681301085</v>
      </c>
      <c r="AB36" s="11">
        <f>AB30+AB31+AB33</f>
        <v>5356.822414886605</v>
      </c>
      <c r="AC36" s="11">
        <f>(AC30*AD30+AC31*AD31+AC33*AD33)/AD36</f>
        <v>0.7908242020087782</v>
      </c>
      <c r="AD36" s="11">
        <f>AD30+AD31+AD33</f>
        <v>6826.500455009484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7"/>
  <sheetViews>
    <sheetView workbookViewId="0" topLeftCell="C1">
      <selection activeCell="C22" sqref="C2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4.7109375" style="0" customWidth="1"/>
  </cols>
  <sheetData>
    <row r="1" ht="12.75">
      <c r="C1" s="6" t="s">
        <v>82</v>
      </c>
    </row>
    <row r="3" ht="12.75">
      <c r="C3" s="8" t="s">
        <v>0</v>
      </c>
    </row>
    <row r="5" spans="1:31" s="4" customFormat="1" ht="12.75">
      <c r="A5" s="4" t="s">
        <v>0</v>
      </c>
      <c r="B5" s="4" t="s">
        <v>76</v>
      </c>
      <c r="C5" s="4" t="s">
        <v>77</v>
      </c>
      <c r="D5" s="4" t="s">
        <v>78</v>
      </c>
      <c r="E5" s="5">
        <v>2216</v>
      </c>
      <c r="F5" s="5">
        <v>2220</v>
      </c>
      <c r="G5" s="5">
        <v>2219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23" s="4" customFormat="1" ht="12.75">
      <c r="A6" s="4" t="s">
        <v>0</v>
      </c>
      <c r="B6" s="4" t="s">
        <v>76</v>
      </c>
      <c r="C6" s="4" t="s">
        <v>83</v>
      </c>
      <c r="D6" s="4" t="s">
        <v>79</v>
      </c>
      <c r="E6" s="5">
        <v>30.3</v>
      </c>
      <c r="F6" s="5">
        <v>28.7</v>
      </c>
      <c r="G6" s="5">
        <v>28.4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2" s="4" customFormat="1" ht="12.75">
      <c r="A7" s="4" t="s">
        <v>0</v>
      </c>
      <c r="B7" s="4" t="s">
        <v>80</v>
      </c>
      <c r="C7" s="4" t="s">
        <v>81</v>
      </c>
      <c r="E7" s="5">
        <v>8.7</v>
      </c>
      <c r="F7" s="5">
        <v>8.7</v>
      </c>
      <c r="G7" s="5">
        <v>8.8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2004-02-25T01:59:41Z</cp:lastPrinted>
  <dcterms:created xsi:type="dcterms:W3CDTF">2002-05-23T18:32:37Z</dcterms:created>
  <dcterms:modified xsi:type="dcterms:W3CDTF">2004-02-25T01:59:45Z</dcterms:modified>
  <cp:category/>
  <cp:version/>
  <cp:contentType/>
  <cp:contentStatus/>
</cp:coreProperties>
</file>