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list" sheetId="1" r:id="rId1"/>
    <sheet name="source" sheetId="2" r:id="rId2"/>
    <sheet name="cond" sheetId="3" r:id="rId3"/>
    <sheet name="emiss 2" sheetId="4" r:id="rId4"/>
    <sheet name="feed 2" sheetId="5" r:id="rId5"/>
  </sheets>
  <definedNames>
    <definedName name="_xlnm.Print_Titles" localSheetId="4">'feed 2'!$B:$B</definedName>
  </definedNames>
  <calcPr fullCalcOnLoad="1"/>
</workbook>
</file>

<file path=xl/sharedStrings.xml><?xml version="1.0" encoding="utf-8"?>
<sst xmlns="http://schemas.openxmlformats.org/spreadsheetml/2006/main" count="1233" uniqueCount="150">
  <si>
    <t>904C1</t>
  </si>
  <si>
    <t>R1</t>
  </si>
  <si>
    <t>Antimony</t>
  </si>
  <si>
    <t>Arsenic</t>
  </si>
  <si>
    <t>Barium</t>
  </si>
  <si>
    <t>Beryllium</t>
  </si>
  <si>
    <t>Cadmium</t>
  </si>
  <si>
    <t>Chlorine</t>
  </si>
  <si>
    <t>ppmv</t>
  </si>
  <si>
    <t>Chromium</t>
  </si>
  <si>
    <t>Lead</t>
  </si>
  <si>
    <t>Mercury</t>
  </si>
  <si>
    <t>Silver</t>
  </si>
  <si>
    <t>Thallium</t>
  </si>
  <si>
    <t>Ash</t>
  </si>
  <si>
    <t>Heating value</t>
  </si>
  <si>
    <t>R2</t>
  </si>
  <si>
    <t>R3</t>
  </si>
  <si>
    <t>904C2</t>
  </si>
  <si>
    <t>904C3</t>
  </si>
  <si>
    <t>904C4</t>
  </si>
  <si>
    <t>Chromium (Hex)</t>
  </si>
  <si>
    <t>904C5</t>
  </si>
  <si>
    <t>PM</t>
  </si>
  <si>
    <t>gr/dscf</t>
  </si>
  <si>
    <t>y</t>
  </si>
  <si>
    <t/>
  </si>
  <si>
    <t>nd</t>
  </si>
  <si>
    <t>HCl</t>
  </si>
  <si>
    <t>Cl2</t>
  </si>
  <si>
    <t>Particulate</t>
  </si>
  <si>
    <t>Oxygen</t>
  </si>
  <si>
    <t>Stack gas flowrate</t>
  </si>
  <si>
    <t>SVOC</t>
  </si>
  <si>
    <t>Waste 3</t>
  </si>
  <si>
    <t>Sampling Train</t>
  </si>
  <si>
    <t>Liq waste 1</t>
  </si>
  <si>
    <t>Liq waste 2</t>
  </si>
  <si>
    <t>lb/hr</t>
  </si>
  <si>
    <t>Btu/lb</t>
  </si>
  <si>
    <t>wt %</t>
  </si>
  <si>
    <t>Cond Avg</t>
  </si>
  <si>
    <t>scfm</t>
  </si>
  <si>
    <t>%</t>
  </si>
  <si>
    <t>Feedrate MTECs Calculation</t>
  </si>
  <si>
    <t>mg/dscm</t>
  </si>
  <si>
    <t>ug/dscm</t>
  </si>
  <si>
    <t>Composite</t>
  </si>
  <si>
    <t>SVM</t>
  </si>
  <si>
    <t>LVM</t>
  </si>
  <si>
    <t>wt%</t>
  </si>
  <si>
    <r>
      <t xml:space="preserve"> As, Be and Cr</t>
    </r>
    <r>
      <rPr>
        <vertAlign val="superscript"/>
        <sz val="10"/>
        <rFont val="Arial"/>
        <family val="2"/>
      </rPr>
      <t>6+</t>
    </r>
  </si>
  <si>
    <t>?</t>
  </si>
  <si>
    <t>July 13-14, 1991</t>
  </si>
  <si>
    <t>July 16-17, 1991</t>
  </si>
  <si>
    <t>April 4-5, 1995</t>
  </si>
  <si>
    <t>April 6-7, 1995</t>
  </si>
  <si>
    <t>Cond Descr</t>
  </si>
  <si>
    <t>Test Dates</t>
  </si>
  <si>
    <t>Cond Date</t>
  </si>
  <si>
    <t>Report Name/Date</t>
  </si>
  <si>
    <t>Report Prepare</t>
  </si>
  <si>
    <t>Testing Firm</t>
  </si>
  <si>
    <t>METCO Environmental</t>
  </si>
  <si>
    <t xml:space="preserve">Source Emissions Survey of First Chemical Corp. Hazardous Waste Incinerator Stack, Trial Burn Report, MSD 033417031, Pascagoula, Mississippi July 1991, Metco File Number 90-199 </t>
  </si>
  <si>
    <t>Trial burn, WASTE 1</t>
  </si>
  <si>
    <t>Trial burn, WASTE 2</t>
  </si>
  <si>
    <t>Trial burn, WASTE 1&amp;2</t>
  </si>
  <si>
    <t>Trial Burn Report of First Chemical Corporation, Noxidizer Incinerator Stack, Pascagoula, Mississippi, Volume I Prepared by METCO Environmental, April 1, 1995</t>
  </si>
  <si>
    <t>Aniline</t>
  </si>
  <si>
    <t>Nitrobenzene</t>
  </si>
  <si>
    <t>Phenylenediamine</t>
  </si>
  <si>
    <t>Dinitrocresol</t>
  </si>
  <si>
    <t>Dinitrophenol</t>
  </si>
  <si>
    <t>Toluene</t>
  </si>
  <si>
    <t>2,4-Dinitrophenol</t>
  </si>
  <si>
    <t>4,6-Dinitro-o-Cresol</t>
  </si>
  <si>
    <t>Benzene</t>
  </si>
  <si>
    <t>Total</t>
  </si>
  <si>
    <t>904</t>
  </si>
  <si>
    <t>MSD033417031</t>
  </si>
  <si>
    <t>MS</t>
  </si>
  <si>
    <t>WHB</t>
  </si>
  <si>
    <t>Phase I ID No.</t>
  </si>
  <si>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</si>
  <si>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</si>
  <si>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</si>
  <si>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</si>
  <si>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</si>
  <si>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</si>
  <si>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</si>
  <si>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Combustor Characteristics</t>
  </si>
  <si>
    <t>Capacity (MMBtu/hr)</t>
  </si>
  <si>
    <t>Soot Blowing</t>
  </si>
  <si>
    <t>APCS Characteristics</t>
  </si>
  <si>
    <t>Hazardous Wastes</t>
  </si>
  <si>
    <t>Haz Waste Description</t>
  </si>
  <si>
    <t>Supplemental Fuel</t>
  </si>
  <si>
    <t>Stack Characteristics</t>
  </si>
  <si>
    <t xml:space="preserve">    Diameter (ft)</t>
  </si>
  <si>
    <t xml:space="preserve">    Height (ft)</t>
  </si>
  <si>
    <t xml:space="preserve">    Gas Velocity (ft/sec)</t>
  </si>
  <si>
    <t xml:space="preserve">    Gas Temperature (°F)</t>
  </si>
  <si>
    <t>Permitting Status</t>
  </si>
  <si>
    <t>HWC Burn Status (Date if Terminated)</t>
  </si>
  <si>
    <t>None</t>
  </si>
  <si>
    <t>Source Description</t>
  </si>
  <si>
    <t>Combustor Class</t>
  </si>
  <si>
    <t>Combustor Type</t>
  </si>
  <si>
    <t>Condition Description</t>
  </si>
  <si>
    <t>Stack Gas Emissions 2</t>
  </si>
  <si>
    <t>Waste heat boiler</t>
  </si>
  <si>
    <t>First Chemical Corporation</t>
  </si>
  <si>
    <t>Pascagoula</t>
  </si>
  <si>
    <t>John Zink model, starved air</t>
  </si>
  <si>
    <t>Liq</t>
  </si>
  <si>
    <t>Number of Sister Facilities</t>
  </si>
  <si>
    <t>APCS Detailed Acronym</t>
  </si>
  <si>
    <t>APCS General Class</t>
  </si>
  <si>
    <t>E1</t>
  </si>
  <si>
    <t>dscfm</t>
  </si>
  <si>
    <t>°F</t>
  </si>
  <si>
    <t>E2</t>
  </si>
  <si>
    <t>Feedstream Number</t>
  </si>
  <si>
    <t>Feed Class</t>
  </si>
  <si>
    <t>Liq HW</t>
  </si>
  <si>
    <t>Feedstream Description</t>
  </si>
  <si>
    <t>Cond Dates</t>
  </si>
  <si>
    <t>Testing Dates</t>
  </si>
  <si>
    <t>Total Chlorine</t>
  </si>
  <si>
    <t>source</t>
  </si>
  <si>
    <t>cond</t>
  </si>
  <si>
    <t>emiss 2</t>
  </si>
  <si>
    <t>feed 2</t>
  </si>
  <si>
    <t>Onsite incinerator</t>
  </si>
  <si>
    <t>F1</t>
  </si>
  <si>
    <t>F2</t>
  </si>
  <si>
    <t>F3</t>
  </si>
  <si>
    <t>Controlled air</t>
  </si>
  <si>
    <t>CO (RA)</t>
  </si>
  <si>
    <t>HC (RA)</t>
  </si>
  <si>
    <t xml:space="preserve">   Stack Gas Flowrate</t>
  </si>
  <si>
    <t xml:space="preserve">   O2</t>
  </si>
  <si>
    <t xml:space="preserve">   Moisture</t>
  </si>
  <si>
    <t xml:space="preserve">   Temperature</t>
  </si>
  <si>
    <t>Feed Class 2</t>
  </si>
  <si>
    <t>HW</t>
  </si>
  <si>
    <t>Feed Rate</t>
  </si>
  <si>
    <t>DRE</t>
  </si>
  <si>
    <t>Feedstream 2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</si>
</sst>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  <numFmt numFmtId="167" formatCode="0.00000"/>
    <numFmt numFmtId="168" formatCode="0.000000"/>
    <numFmt numFmtId="169" formatCode="0.0000E+00"/>
    <numFmt numFmtId="170" formatCode="0.000E+00"/>
    <numFmt numFmtId="171" formatCode="0.E+00"/>
    <numFmt numFmtId="172" formatCode="0.0E+00"/>
    <numFmt numFmtId="173" formatCode="0E+00"/>
    <numFmt numFmtId="174" formatCode="0.0.E+00"/>
    <numFmt numFmtId="175" formatCode="0.000000000"/>
    <numFmt numFmtId="176" formatCode="0.00000000"/>
    <numFmt numFmtId="177" formatCode="0.0000000"/>
    <numFmt numFmtId="178" formatCode="mm/dd/yy"/>
    <numFmt numFmtId="179" formatCode="mmmm\-yy"/>
    <numFmt numFmtId="180" formatCode="mmmm\ d\,\ yyyy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66" fontId="0" fillId="0" borderId="0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166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68" fontId="0" fillId="0" borderId="0" xfId="0" applyNumberFormat="1" applyFill="1" applyBorder="1" applyAlignment="1">
      <alignment/>
    </xf>
    <xf numFmtId="11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173" fontId="0" fillId="0" borderId="0" xfId="0" applyNumberForma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left"/>
    </xf>
    <xf numFmtId="179" fontId="0" fillId="0" borderId="0" xfId="0" applyNumberFormat="1" applyAlignment="1">
      <alignment horizontal="left"/>
    </xf>
    <xf numFmtId="0" fontId="0" fillId="0" borderId="0" xfId="0" applyFont="1" applyBorder="1" applyAlignment="1">
      <alignment horizontal="left"/>
    </xf>
    <xf numFmtId="17" fontId="0" fillId="0" borderId="0" xfId="0" applyNumberFormat="1" applyAlignment="1">
      <alignment horizontal="left"/>
    </xf>
    <xf numFmtId="180" fontId="0" fillId="0" borderId="0" xfId="0" applyNumberFormat="1" applyAlignment="1">
      <alignment horizontal="left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tabSelected="1" workbookViewId="0" topLeftCell="A1">
      <selection activeCell="F24" sqref="F24"/>
    </sheetView>
  </sheetViews>
  <sheetFormatPr defaultColWidth="9.140625" defaultRowHeight="12.75"/>
  <sheetData>
    <row r="1" ht="12.75">
      <c r="A1" t="s">
        <v>130</v>
      </c>
    </row>
    <row r="2" ht="12.75">
      <c r="A2" t="s">
        <v>131</v>
      </c>
    </row>
    <row r="3" ht="12.75">
      <c r="A3" t="s">
        <v>132</v>
      </c>
    </row>
    <row r="4" ht="12.75">
      <c r="A4" t="s">
        <v>133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31"/>
  <sheetViews>
    <sheetView workbookViewId="0" topLeftCell="B2">
      <selection activeCell="C21" sqref="C21"/>
    </sheetView>
  </sheetViews>
  <sheetFormatPr defaultColWidth="9.140625" defaultRowHeight="12.75"/>
  <cols>
    <col min="1" max="1" width="3.421875" style="0" hidden="1" customWidth="1"/>
    <col min="2" max="2" width="29.421875" style="0" customWidth="1"/>
    <col min="3" max="3" width="61.28125" style="0" customWidth="1"/>
  </cols>
  <sheetData>
    <row r="1" ht="12.75">
      <c r="B1" s="8" t="s">
        <v>106</v>
      </c>
    </row>
    <row r="3" spans="2:3" ht="12.75">
      <c r="B3" t="s">
        <v>83</v>
      </c>
      <c r="C3" t="s">
        <v>79</v>
      </c>
    </row>
    <row r="4" spans="2:3" ht="12.75">
      <c r="B4" t="s">
        <v>84</v>
      </c>
      <c r="C4" t="s">
        <v>80</v>
      </c>
    </row>
    <row r="5" spans="2:3" ht="12.75">
      <c r="B5" t="s">
        <v>85</v>
      </c>
      <c r="C5" t="s">
        <v>112</v>
      </c>
    </row>
    <row r="6" ht="12.75">
      <c r="B6" t="s">
        <v>86</v>
      </c>
    </row>
    <row r="7" spans="2:3" ht="12.75">
      <c r="B7" t="s">
        <v>87</v>
      </c>
      <c r="C7" t="s">
        <v>113</v>
      </c>
    </row>
    <row r="8" spans="2:3" ht="12.75">
      <c r="B8" t="s">
        <v>88</v>
      </c>
      <c r="C8" t="s">
        <v>81</v>
      </c>
    </row>
    <row r="9" ht="12.75">
      <c r="B9" t="s">
        <v>89</v>
      </c>
    </row>
    <row r="10" spans="2:3" ht="12.75">
      <c r="B10" t="s">
        <v>90</v>
      </c>
      <c r="C10" t="s">
        <v>105</v>
      </c>
    </row>
    <row r="11" spans="2:3" ht="12.75">
      <c r="B11" t="s">
        <v>116</v>
      </c>
      <c r="C11" s="22">
        <v>0</v>
      </c>
    </row>
    <row r="12" spans="2:3" ht="12.75">
      <c r="B12" t="s">
        <v>107</v>
      </c>
      <c r="C12" t="s">
        <v>134</v>
      </c>
    </row>
    <row r="13" spans="2:3" ht="12.75">
      <c r="B13" t="s">
        <v>108</v>
      </c>
      <c r="C13" t="s">
        <v>138</v>
      </c>
    </row>
    <row r="14" spans="2:3" ht="12.75">
      <c r="B14" t="s">
        <v>91</v>
      </c>
      <c r="C14" t="s">
        <v>114</v>
      </c>
    </row>
    <row r="15" ht="12.75">
      <c r="B15" t="s">
        <v>92</v>
      </c>
    </row>
    <row r="16" ht="12.75">
      <c r="B16" t="s">
        <v>93</v>
      </c>
    </row>
    <row r="17" spans="2:3" ht="12.75">
      <c r="B17" t="s">
        <v>117</v>
      </c>
      <c r="C17" t="s">
        <v>82</v>
      </c>
    </row>
    <row r="18" spans="2:3" ht="12.75">
      <c r="B18" t="s">
        <v>118</v>
      </c>
      <c r="C18" t="s">
        <v>82</v>
      </c>
    </row>
    <row r="19" spans="2:3" ht="12.75">
      <c r="B19" t="s">
        <v>94</v>
      </c>
      <c r="C19" t="s">
        <v>111</v>
      </c>
    </row>
    <row r="20" spans="2:3" ht="12.75">
      <c r="B20" t="s">
        <v>95</v>
      </c>
      <c r="C20" t="s">
        <v>115</v>
      </c>
    </row>
    <row r="21" ht="12.75">
      <c r="B21" t="s">
        <v>96</v>
      </c>
    </row>
    <row r="22" ht="12.75">
      <c r="B22" t="s">
        <v>97</v>
      </c>
    </row>
    <row r="24" ht="12.75">
      <c r="B24" t="s">
        <v>98</v>
      </c>
    </row>
    <row r="25" spans="2:3" ht="12.75">
      <c r="B25" t="s">
        <v>99</v>
      </c>
      <c r="C25" s="26">
        <v>1.9165731378969815</v>
      </c>
    </row>
    <row r="26" spans="2:3" ht="12.75">
      <c r="B26" t="s">
        <v>100</v>
      </c>
      <c r="C26" s="26">
        <v>180.9911676309055</v>
      </c>
    </row>
    <row r="27" spans="2:3" ht="12.75">
      <c r="B27" t="s">
        <v>101</v>
      </c>
      <c r="C27" s="26">
        <v>18.688754208923033</v>
      </c>
    </row>
    <row r="28" spans="2:3" ht="12.75">
      <c r="B28" t="s">
        <v>102</v>
      </c>
      <c r="C28" s="26">
        <v>528.8333333333334</v>
      </c>
    </row>
    <row r="30" ht="12.75">
      <c r="B30" t="s">
        <v>103</v>
      </c>
    </row>
    <row r="31" ht="12.75">
      <c r="B31" t="s">
        <v>104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46"/>
  <sheetViews>
    <sheetView workbookViewId="0" topLeftCell="B1">
      <selection activeCell="C21" sqref="C21"/>
    </sheetView>
  </sheetViews>
  <sheetFormatPr defaultColWidth="9.140625" defaultRowHeight="12.75"/>
  <cols>
    <col min="1" max="1" width="9.140625" style="0" hidden="1" customWidth="1"/>
    <col min="2" max="2" width="16.00390625" style="0" customWidth="1"/>
    <col min="3" max="3" width="71.00390625" style="22" bestFit="1" customWidth="1"/>
  </cols>
  <sheetData>
    <row r="1" ht="12.75">
      <c r="B1" s="8" t="s">
        <v>109</v>
      </c>
    </row>
    <row r="3" ht="12.75">
      <c r="B3" s="8" t="s">
        <v>0</v>
      </c>
    </row>
    <row r="4" ht="12.75">
      <c r="B4" s="8"/>
    </row>
    <row r="5" spans="2:3" ht="38.25">
      <c r="B5" s="23" t="s">
        <v>60</v>
      </c>
      <c r="C5" s="24" t="s">
        <v>64</v>
      </c>
    </row>
    <row r="6" spans="2:3" ht="12.75">
      <c r="B6" t="s">
        <v>61</v>
      </c>
      <c r="C6" s="22" t="s">
        <v>63</v>
      </c>
    </row>
    <row r="7" spans="2:3" ht="12.75">
      <c r="B7" t="s">
        <v>62</v>
      </c>
      <c r="C7" s="22" t="s">
        <v>63</v>
      </c>
    </row>
    <row r="8" spans="1:3" ht="12.75">
      <c r="A8" t="s">
        <v>0</v>
      </c>
      <c r="B8" t="s">
        <v>57</v>
      </c>
      <c r="C8" s="22" t="s">
        <v>65</v>
      </c>
    </row>
    <row r="9" spans="2:3" ht="12.75">
      <c r="B9" t="s">
        <v>128</v>
      </c>
      <c r="C9" s="30">
        <v>33430</v>
      </c>
    </row>
    <row r="10" spans="2:3" ht="12.75">
      <c r="B10" t="s">
        <v>127</v>
      </c>
      <c r="C10" s="29">
        <v>33420</v>
      </c>
    </row>
    <row r="12" ht="12.75">
      <c r="B12" s="8" t="s">
        <v>18</v>
      </c>
    </row>
    <row r="13" ht="12.75">
      <c r="B13" s="8"/>
    </row>
    <row r="14" spans="2:3" ht="38.25">
      <c r="B14" s="23" t="s">
        <v>60</v>
      </c>
      <c r="C14" s="24" t="s">
        <v>64</v>
      </c>
    </row>
    <row r="15" spans="2:3" ht="12.75">
      <c r="B15" t="s">
        <v>61</v>
      </c>
      <c r="C15" s="22" t="s">
        <v>63</v>
      </c>
    </row>
    <row r="16" spans="2:3" ht="12.75">
      <c r="B16" t="s">
        <v>62</v>
      </c>
      <c r="C16" s="22" t="s">
        <v>63</v>
      </c>
    </row>
    <row r="17" spans="1:3" ht="12.75">
      <c r="A17" t="s">
        <v>18</v>
      </c>
      <c r="B17" t="s">
        <v>57</v>
      </c>
      <c r="C17" s="22" t="s">
        <v>66</v>
      </c>
    </row>
    <row r="18" spans="1:3" ht="12.75">
      <c r="A18" t="s">
        <v>18</v>
      </c>
      <c r="B18" t="s">
        <v>128</v>
      </c>
      <c r="C18" s="22" t="s">
        <v>53</v>
      </c>
    </row>
    <row r="19" spans="2:3" ht="12.75">
      <c r="B19" t="s">
        <v>127</v>
      </c>
      <c r="C19" s="29">
        <v>33420</v>
      </c>
    </row>
    <row r="21" ht="12.75">
      <c r="B21" s="8" t="s">
        <v>19</v>
      </c>
    </row>
    <row r="22" ht="12.75">
      <c r="B22" s="8"/>
    </row>
    <row r="23" spans="2:3" ht="38.25">
      <c r="B23" s="23" t="s">
        <v>60</v>
      </c>
      <c r="C23" s="24" t="s">
        <v>64</v>
      </c>
    </row>
    <row r="24" spans="2:3" ht="12.75">
      <c r="B24" t="s">
        <v>61</v>
      </c>
      <c r="C24" s="22" t="s">
        <v>63</v>
      </c>
    </row>
    <row r="25" spans="2:3" ht="12.75">
      <c r="B25" t="s">
        <v>62</v>
      </c>
      <c r="C25" s="22" t="s">
        <v>63</v>
      </c>
    </row>
    <row r="26" spans="1:3" ht="12.75">
      <c r="A26" t="s">
        <v>19</v>
      </c>
      <c r="B26" t="s">
        <v>57</v>
      </c>
      <c r="C26" s="22" t="s">
        <v>67</v>
      </c>
    </row>
    <row r="27" spans="1:3" ht="12.75">
      <c r="A27" t="s">
        <v>19</v>
      </c>
      <c r="B27" t="s">
        <v>128</v>
      </c>
      <c r="C27" s="22" t="s">
        <v>54</v>
      </c>
    </row>
    <row r="28" spans="2:3" ht="12.75">
      <c r="B28" t="s">
        <v>127</v>
      </c>
      <c r="C28" s="29">
        <v>33420</v>
      </c>
    </row>
    <row r="30" ht="12.75">
      <c r="B30" s="8" t="s">
        <v>20</v>
      </c>
    </row>
    <row r="31" ht="12.75">
      <c r="B31" s="8"/>
    </row>
    <row r="32" spans="2:3" ht="26.25" customHeight="1">
      <c r="B32" s="23" t="s">
        <v>60</v>
      </c>
      <c r="C32" s="24" t="s">
        <v>68</v>
      </c>
    </row>
    <row r="33" spans="2:3" ht="12.75">
      <c r="B33" t="s">
        <v>61</v>
      </c>
      <c r="C33" s="22" t="s">
        <v>63</v>
      </c>
    </row>
    <row r="34" spans="2:3" ht="12.75">
      <c r="B34" t="s">
        <v>62</v>
      </c>
      <c r="C34" s="22" t="s">
        <v>63</v>
      </c>
    </row>
    <row r="35" spans="1:3" ht="12.75">
      <c r="A35" t="s">
        <v>20</v>
      </c>
      <c r="B35" t="s">
        <v>57</v>
      </c>
      <c r="C35" s="22" t="s">
        <v>52</v>
      </c>
    </row>
    <row r="36" spans="1:3" ht="12.75">
      <c r="A36" t="s">
        <v>20</v>
      </c>
      <c r="B36" t="s">
        <v>128</v>
      </c>
      <c r="C36" s="22" t="s">
        <v>55</v>
      </c>
    </row>
    <row r="37" spans="2:3" ht="12.75">
      <c r="B37" t="s">
        <v>59</v>
      </c>
      <c r="C37" s="29">
        <v>34790</v>
      </c>
    </row>
    <row r="39" ht="12.75">
      <c r="B39" s="8" t="s">
        <v>22</v>
      </c>
    </row>
    <row r="40" ht="12.75">
      <c r="B40" s="8"/>
    </row>
    <row r="41" spans="2:3" ht="38.25">
      <c r="B41" s="23" t="s">
        <v>60</v>
      </c>
      <c r="C41" s="24" t="s">
        <v>68</v>
      </c>
    </row>
    <row r="42" spans="2:3" ht="12.75">
      <c r="B42" t="s">
        <v>61</v>
      </c>
      <c r="C42" s="22" t="s">
        <v>63</v>
      </c>
    </row>
    <row r="43" spans="2:3" ht="12.75">
      <c r="B43" t="s">
        <v>62</v>
      </c>
      <c r="C43" s="22" t="s">
        <v>63</v>
      </c>
    </row>
    <row r="44" spans="1:3" ht="12.75">
      <c r="A44" t="s">
        <v>22</v>
      </c>
      <c r="B44" t="s">
        <v>57</v>
      </c>
      <c r="C44" s="22" t="s">
        <v>52</v>
      </c>
    </row>
    <row r="45" spans="1:3" ht="12.75">
      <c r="A45" t="s">
        <v>22</v>
      </c>
      <c r="B45" t="s">
        <v>58</v>
      </c>
      <c r="C45" s="22" t="s">
        <v>56</v>
      </c>
    </row>
    <row r="46" spans="2:3" ht="12.75">
      <c r="B46" t="s">
        <v>59</v>
      </c>
      <c r="C46" s="27">
        <v>34790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K118"/>
  <sheetViews>
    <sheetView workbookViewId="0" topLeftCell="B89">
      <selection activeCell="C21" sqref="C21"/>
    </sheetView>
  </sheetViews>
  <sheetFormatPr defaultColWidth="9.140625" defaultRowHeight="12.75"/>
  <cols>
    <col min="1" max="1" width="7.8515625" style="0" hidden="1" customWidth="1"/>
    <col min="2" max="2" width="16.00390625" style="0" customWidth="1"/>
    <col min="3" max="3" width="10.7109375" style="0" customWidth="1"/>
    <col min="5" max="5" width="2.8515625" style="0" customWidth="1"/>
    <col min="6" max="6" width="3.28125" style="0" customWidth="1"/>
    <col min="8" max="8" width="4.00390625" style="0" customWidth="1"/>
    <col min="10" max="10" width="3.28125" style="0" customWidth="1"/>
    <col min="12" max="12" width="2.421875" style="0" customWidth="1"/>
    <col min="14" max="21" width="0" style="0" hidden="1" customWidth="1"/>
    <col min="22" max="23" width="9.140625" style="0" hidden="1" customWidth="1"/>
    <col min="24" max="24" width="0" style="0" hidden="1" customWidth="1"/>
  </cols>
  <sheetData>
    <row r="1" ht="12.75">
      <c r="B1" s="8" t="s">
        <v>110</v>
      </c>
    </row>
    <row r="4" spans="2:13" ht="12.75">
      <c r="B4" s="8" t="s">
        <v>0</v>
      </c>
      <c r="G4" s="25" t="s">
        <v>1</v>
      </c>
      <c r="H4" s="25"/>
      <c r="I4" s="25" t="s">
        <v>16</v>
      </c>
      <c r="J4" s="25"/>
      <c r="K4" s="25" t="s">
        <v>17</v>
      </c>
      <c r="L4" s="25"/>
      <c r="M4" s="25" t="s">
        <v>41</v>
      </c>
    </row>
    <row r="6" spans="1:24" s="1" customFormat="1" ht="12.75">
      <c r="A6" s="1" t="s">
        <v>0</v>
      </c>
      <c r="B6" s="1" t="s">
        <v>23</v>
      </c>
      <c r="C6" s="1" t="s">
        <v>119</v>
      </c>
      <c r="D6" s="1" t="s">
        <v>24</v>
      </c>
      <c r="E6" s="1" t="s">
        <v>25</v>
      </c>
      <c r="F6" s="2" t="s">
        <v>26</v>
      </c>
      <c r="G6" s="3">
        <v>0.015300151776</v>
      </c>
      <c r="H6" s="3" t="s">
        <v>26</v>
      </c>
      <c r="I6" s="3">
        <v>0.01300012896</v>
      </c>
      <c r="J6" s="3" t="s">
        <v>26</v>
      </c>
      <c r="K6" s="3">
        <v>0.010800107136</v>
      </c>
      <c r="L6" s="3" t="s">
        <v>26</v>
      </c>
      <c r="M6" s="3">
        <f>AVERAGE(G6,I6,K6)</f>
        <v>0.013033462624</v>
      </c>
      <c r="N6" s="3" t="s">
        <v>26</v>
      </c>
      <c r="O6" s="3"/>
      <c r="P6" s="3" t="s">
        <v>26</v>
      </c>
      <c r="Q6" s="3"/>
      <c r="R6" s="3" t="s">
        <v>26</v>
      </c>
      <c r="S6" s="3"/>
      <c r="T6" s="3" t="s">
        <v>26</v>
      </c>
      <c r="U6" s="3"/>
      <c r="V6" s="2" t="s">
        <v>26</v>
      </c>
      <c r="W6" s="2"/>
      <c r="X6" s="1">
        <v>0.013033462624</v>
      </c>
    </row>
    <row r="7" spans="1:24" s="1" customFormat="1" ht="12.75">
      <c r="A7" s="1" t="s">
        <v>0</v>
      </c>
      <c r="B7" s="1" t="s">
        <v>139</v>
      </c>
      <c r="C7" s="1" t="s">
        <v>119</v>
      </c>
      <c r="D7" s="1" t="s">
        <v>8</v>
      </c>
      <c r="E7" s="1" t="s">
        <v>25</v>
      </c>
      <c r="F7" s="2" t="s">
        <v>26</v>
      </c>
      <c r="G7" s="4">
        <v>0.7506702412868633</v>
      </c>
      <c r="H7" s="4" t="s">
        <v>27</v>
      </c>
      <c r="I7" s="4">
        <v>0.3804347826086957</v>
      </c>
      <c r="J7" s="4" t="s">
        <v>26</v>
      </c>
      <c r="K7" s="4">
        <v>0.7629427792915531</v>
      </c>
      <c r="L7" s="2" t="s">
        <v>26</v>
      </c>
      <c r="M7" s="33">
        <f>AVERAGE(G7,I7,K7)</f>
        <v>0.6313492677290374</v>
      </c>
      <c r="N7" s="2" t="s">
        <v>26</v>
      </c>
      <c r="O7" s="2"/>
      <c r="P7" s="2" t="s">
        <v>26</v>
      </c>
      <c r="Q7" s="2"/>
      <c r="R7" s="2" t="s">
        <v>26</v>
      </c>
      <c r="S7" s="2"/>
      <c r="T7" s="2" t="s">
        <v>26</v>
      </c>
      <c r="U7" s="2"/>
      <c r="V7" s="2" t="s">
        <v>26</v>
      </c>
      <c r="W7" s="2"/>
      <c r="X7" s="1">
        <v>0.6313492677290373</v>
      </c>
    </row>
    <row r="8" spans="1:24" s="1" customFormat="1" ht="12.75">
      <c r="A8" s="1" t="s">
        <v>0</v>
      </c>
      <c r="B8" s="1" t="s">
        <v>140</v>
      </c>
      <c r="C8" s="1" t="s">
        <v>119</v>
      </c>
      <c r="D8" s="1" t="s">
        <v>8</v>
      </c>
      <c r="E8" s="1" t="s">
        <v>25</v>
      </c>
      <c r="F8" s="2" t="s">
        <v>26</v>
      </c>
      <c r="G8" s="4">
        <v>8.2573726541555</v>
      </c>
      <c r="H8" s="4" t="s">
        <v>26</v>
      </c>
      <c r="I8" s="4">
        <v>9.5108695652174</v>
      </c>
      <c r="J8" s="4" t="s">
        <v>26</v>
      </c>
      <c r="K8" s="4">
        <v>5.722070844686648</v>
      </c>
      <c r="L8" s="2" t="s">
        <v>26</v>
      </c>
      <c r="M8" s="33">
        <f>AVERAGE(G8,I8,K8)</f>
        <v>7.830104354686516</v>
      </c>
      <c r="N8" s="2" t="s">
        <v>26</v>
      </c>
      <c r="O8" s="2"/>
      <c r="P8" s="2" t="s">
        <v>26</v>
      </c>
      <c r="Q8" s="2"/>
      <c r="R8" s="2" t="s">
        <v>26</v>
      </c>
      <c r="S8" s="2"/>
      <c r="T8" s="2" t="s">
        <v>26</v>
      </c>
      <c r="U8" s="2"/>
      <c r="V8" s="2" t="s">
        <v>26</v>
      </c>
      <c r="W8" s="2"/>
      <c r="X8" s="1">
        <v>7.830104354686516</v>
      </c>
    </row>
    <row r="9" spans="6:23" s="1" customFormat="1" ht="12.75">
      <c r="F9" s="2"/>
      <c r="G9" s="4"/>
      <c r="H9" s="4"/>
      <c r="I9" s="4"/>
      <c r="J9" s="4"/>
      <c r="K9" s="4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2:23" s="1" customFormat="1" ht="12.75">
      <c r="B10" s="1" t="s">
        <v>35</v>
      </c>
      <c r="C10" s="1" t="s">
        <v>30</v>
      </c>
      <c r="D10" s="5" t="s">
        <v>119</v>
      </c>
      <c r="F10" s="2"/>
      <c r="G10" s="4"/>
      <c r="H10" s="4"/>
      <c r="I10" s="4"/>
      <c r="J10" s="4"/>
      <c r="K10" s="4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2:23" s="1" customFormat="1" ht="12.75">
      <c r="B11" s="31" t="s">
        <v>141</v>
      </c>
      <c r="C11" s="31"/>
      <c r="D11" s="31" t="s">
        <v>120</v>
      </c>
      <c r="G11" s="4">
        <v>2598</v>
      </c>
      <c r="H11" s="4"/>
      <c r="I11" s="4">
        <v>2533</v>
      </c>
      <c r="J11" s="4"/>
      <c r="K11" s="4">
        <v>2698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2:23" s="1" customFormat="1" ht="12.75">
      <c r="B12" s="31" t="s">
        <v>142</v>
      </c>
      <c r="C12" s="31"/>
      <c r="D12" s="31" t="s">
        <v>43</v>
      </c>
      <c r="G12" s="4">
        <v>2.3</v>
      </c>
      <c r="H12" s="4"/>
      <c r="I12" s="4">
        <v>2.6</v>
      </c>
      <c r="J12" s="4"/>
      <c r="K12" s="4">
        <v>2.6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63" s="1" customFormat="1" ht="12.75">
      <c r="A13" s="1" t="s">
        <v>0</v>
      </c>
      <c r="B13" s="31" t="s">
        <v>143</v>
      </c>
      <c r="C13" s="31"/>
      <c r="D13" s="31" t="s">
        <v>43</v>
      </c>
      <c r="G13" s="4">
        <v>19.3</v>
      </c>
      <c r="H13" s="4"/>
      <c r="I13" s="4">
        <v>18.05</v>
      </c>
      <c r="J13" s="4"/>
      <c r="K13" s="4">
        <v>18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</row>
    <row r="14" spans="2:63" s="1" customFormat="1" ht="12.75">
      <c r="B14" s="31" t="s">
        <v>144</v>
      </c>
      <c r="C14" s="31"/>
      <c r="D14" s="31" t="s">
        <v>121</v>
      </c>
      <c r="G14" s="4">
        <v>365</v>
      </c>
      <c r="H14" s="4"/>
      <c r="I14" s="4">
        <v>364</v>
      </c>
      <c r="J14" s="4"/>
      <c r="K14" s="4">
        <v>364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</row>
    <row r="15" spans="7:63" s="1" customFormat="1" ht="12.75"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</row>
    <row r="16" spans="2:63" s="1" customFormat="1" ht="12.75">
      <c r="B16" s="1" t="s">
        <v>35</v>
      </c>
      <c r="C16" s="1" t="s">
        <v>33</v>
      </c>
      <c r="D16" s="1" t="s">
        <v>122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</row>
    <row r="17" spans="2:63" s="1" customFormat="1" ht="12.75">
      <c r="B17" s="31" t="s">
        <v>141</v>
      </c>
      <c r="C17" s="31"/>
      <c r="D17" s="31" t="s">
        <v>120</v>
      </c>
      <c r="G17" s="4">
        <v>2527</v>
      </c>
      <c r="H17" s="4"/>
      <c r="I17" s="4">
        <v>2644</v>
      </c>
      <c r="J17" s="4"/>
      <c r="K17" s="4">
        <v>2673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</row>
    <row r="18" spans="2:63" s="1" customFormat="1" ht="12.75">
      <c r="B18" s="31" t="s">
        <v>142</v>
      </c>
      <c r="C18" s="31"/>
      <c r="D18" s="31" t="s">
        <v>43</v>
      </c>
      <c r="G18" s="4">
        <v>2.4</v>
      </c>
      <c r="H18" s="4"/>
      <c r="I18" s="4">
        <v>2.6</v>
      </c>
      <c r="J18" s="4"/>
      <c r="K18" s="4">
        <v>2.7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</row>
    <row r="19" spans="2:63" s="1" customFormat="1" ht="12.75">
      <c r="B19" s="31" t="s">
        <v>143</v>
      </c>
      <c r="C19" s="31"/>
      <c r="D19" s="31" t="s">
        <v>43</v>
      </c>
      <c r="G19" s="4">
        <v>14.08</v>
      </c>
      <c r="H19" s="4"/>
      <c r="I19" s="4">
        <v>14.3</v>
      </c>
      <c r="J19" s="4"/>
      <c r="K19" s="4">
        <v>14.79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</row>
    <row r="20" spans="2:63" s="1" customFormat="1" ht="12.75">
      <c r="B20" s="31" t="s">
        <v>144</v>
      </c>
      <c r="C20" s="31"/>
      <c r="D20" s="31" t="s">
        <v>121</v>
      </c>
      <c r="G20" s="4">
        <v>363</v>
      </c>
      <c r="H20" s="4"/>
      <c r="I20" s="4">
        <v>361</v>
      </c>
      <c r="J20" s="4"/>
      <c r="K20" s="4">
        <v>348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</row>
    <row r="21" spans="7:63" s="1" customFormat="1" ht="12.75"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</row>
    <row r="22" spans="1:57" s="5" customFormat="1" ht="12.75">
      <c r="A22" s="5" t="s">
        <v>0</v>
      </c>
      <c r="B22" s="5" t="s">
        <v>69</v>
      </c>
      <c r="C22" s="5" t="s">
        <v>148</v>
      </c>
      <c r="D22" s="5" t="s">
        <v>43</v>
      </c>
      <c r="G22" s="6">
        <v>99.9999</v>
      </c>
      <c r="H22" s="6"/>
      <c r="I22" s="6">
        <v>99.9999</v>
      </c>
      <c r="J22" s="6"/>
      <c r="K22" s="6">
        <v>99.9999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s="5" customFormat="1" ht="12.75">
      <c r="A23" s="5" t="s">
        <v>0</v>
      </c>
      <c r="B23" s="5" t="s">
        <v>70</v>
      </c>
      <c r="C23" s="5" t="s">
        <v>148</v>
      </c>
      <c r="D23" s="5" t="s">
        <v>43</v>
      </c>
      <c r="G23" s="6">
        <v>99.9999</v>
      </c>
      <c r="H23" s="6"/>
      <c r="I23" s="6">
        <v>99.9999</v>
      </c>
      <c r="J23" s="6"/>
      <c r="K23" s="6">
        <v>99.9999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s="5" customFormat="1" ht="12.75">
      <c r="A24" s="5" t="s">
        <v>0</v>
      </c>
      <c r="B24" s="5" t="s">
        <v>71</v>
      </c>
      <c r="C24" s="5" t="s">
        <v>148</v>
      </c>
      <c r="D24" s="5" t="s">
        <v>43</v>
      </c>
      <c r="G24" s="6">
        <v>99.9999</v>
      </c>
      <c r="H24" s="6"/>
      <c r="I24" s="6">
        <v>99.9999</v>
      </c>
      <c r="J24" s="6"/>
      <c r="K24" s="6">
        <v>99.9999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7:63" s="1" customFormat="1" ht="12.75"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</row>
    <row r="26" spans="2:63" s="1" customFormat="1" ht="12.75">
      <c r="B26" s="7" t="s">
        <v>18</v>
      </c>
      <c r="G26" s="25" t="s">
        <v>1</v>
      </c>
      <c r="H26" s="25"/>
      <c r="I26" s="25" t="s">
        <v>16</v>
      </c>
      <c r="J26" s="25"/>
      <c r="K26" s="25" t="s">
        <v>17</v>
      </c>
      <c r="L26" s="25"/>
      <c r="M26" s="25" t="s">
        <v>41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</row>
    <row r="27" spans="6:23" s="1" customFormat="1" ht="12.75">
      <c r="F27" s="2"/>
      <c r="G27" s="4"/>
      <c r="H27" s="4"/>
      <c r="I27" s="4"/>
      <c r="J27" s="4"/>
      <c r="K27" s="4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4" s="1" customFormat="1" ht="12.75">
      <c r="A28" s="1" t="s">
        <v>18</v>
      </c>
      <c r="B28" s="1" t="s">
        <v>23</v>
      </c>
      <c r="C28" s="1" t="s">
        <v>119</v>
      </c>
      <c r="D28" s="1" t="s">
        <v>24</v>
      </c>
      <c r="E28" s="1" t="s">
        <v>25</v>
      </c>
      <c r="F28" s="2" t="s">
        <v>26</v>
      </c>
      <c r="G28" s="3">
        <v>0.004100040672</v>
      </c>
      <c r="H28" s="3" t="s">
        <v>26</v>
      </c>
      <c r="I28" s="3">
        <v>0.002900028768</v>
      </c>
      <c r="J28" s="3" t="s">
        <v>26</v>
      </c>
      <c r="K28" s="3">
        <v>0.00300002976</v>
      </c>
      <c r="L28" s="3" t="s">
        <v>26</v>
      </c>
      <c r="M28" s="3">
        <f>AVERAGE(G28,I28,K28)</f>
        <v>0.0033333664000000005</v>
      </c>
      <c r="N28" s="3" t="s">
        <v>26</v>
      </c>
      <c r="O28" s="3"/>
      <c r="P28" s="3" t="s">
        <v>26</v>
      </c>
      <c r="Q28" s="3"/>
      <c r="R28" s="3" t="s">
        <v>26</v>
      </c>
      <c r="S28" s="3"/>
      <c r="T28" s="3" t="s">
        <v>26</v>
      </c>
      <c r="U28" s="3"/>
      <c r="V28" s="2" t="s">
        <v>26</v>
      </c>
      <c r="W28" s="2"/>
      <c r="X28" s="1">
        <v>0.0033333664000000005</v>
      </c>
    </row>
    <row r="29" spans="1:24" s="1" customFormat="1" ht="12.75">
      <c r="A29" s="1" t="s">
        <v>18</v>
      </c>
      <c r="B29" s="1" t="s">
        <v>139</v>
      </c>
      <c r="C29" s="1" t="s">
        <v>119</v>
      </c>
      <c r="D29" s="1" t="s">
        <v>8</v>
      </c>
      <c r="E29" s="1" t="s">
        <v>25</v>
      </c>
      <c r="F29" s="2" t="s">
        <v>27</v>
      </c>
      <c r="G29" s="4">
        <v>0.3825136612021858</v>
      </c>
      <c r="H29" s="4" t="s">
        <v>26</v>
      </c>
      <c r="I29" s="4">
        <v>0.075268817204301</v>
      </c>
      <c r="J29" s="4" t="s">
        <v>27</v>
      </c>
      <c r="K29" s="4">
        <v>0.3763440860215054</v>
      </c>
      <c r="L29" s="2" t="s">
        <v>26</v>
      </c>
      <c r="M29" s="4">
        <f>AVERAGE(G29,I29,K29)</f>
        <v>0.27804218814266407</v>
      </c>
      <c r="N29" s="2" t="s">
        <v>26</v>
      </c>
      <c r="O29" s="2"/>
      <c r="P29" s="2" t="s">
        <v>26</v>
      </c>
      <c r="Q29" s="2"/>
      <c r="R29" s="2" t="s">
        <v>26</v>
      </c>
      <c r="S29" s="2"/>
      <c r="T29" s="2" t="s">
        <v>26</v>
      </c>
      <c r="U29" s="2"/>
      <c r="V29" s="2" t="s">
        <v>26</v>
      </c>
      <c r="W29" s="2"/>
      <c r="X29" s="1">
        <v>0.27804218814266407</v>
      </c>
    </row>
    <row r="30" spans="1:24" s="1" customFormat="1" ht="12.75">
      <c r="A30" s="1" t="s">
        <v>18</v>
      </c>
      <c r="B30" s="1" t="s">
        <v>140</v>
      </c>
      <c r="C30" s="1" t="s">
        <v>119</v>
      </c>
      <c r="D30" s="1" t="s">
        <v>8</v>
      </c>
      <c r="E30" s="1" t="s">
        <v>25</v>
      </c>
      <c r="F30" s="2" t="s">
        <v>26</v>
      </c>
      <c r="G30" s="4">
        <v>4.972677595628416</v>
      </c>
      <c r="H30" s="4" t="s">
        <v>26</v>
      </c>
      <c r="I30" s="4">
        <v>5.645161290322581</v>
      </c>
      <c r="J30" s="4" t="s">
        <v>26</v>
      </c>
      <c r="K30" s="4">
        <v>4.516129032258064</v>
      </c>
      <c r="L30" s="2" t="s">
        <v>26</v>
      </c>
      <c r="M30" s="4">
        <f>AVERAGE(G30,I30,K30)</f>
        <v>5.044655972736353</v>
      </c>
      <c r="N30" s="2" t="s">
        <v>26</v>
      </c>
      <c r="O30" s="2"/>
      <c r="P30" s="2" t="s">
        <v>26</v>
      </c>
      <c r="Q30" s="2"/>
      <c r="R30" s="2" t="s">
        <v>26</v>
      </c>
      <c r="S30" s="2"/>
      <c r="T30" s="2" t="s">
        <v>26</v>
      </c>
      <c r="U30" s="2"/>
      <c r="V30" s="2" t="s">
        <v>26</v>
      </c>
      <c r="W30" s="2"/>
      <c r="X30" s="1">
        <v>5.044655972736353</v>
      </c>
    </row>
    <row r="31" spans="6:23" s="1" customFormat="1" ht="12.75">
      <c r="F31" s="2"/>
      <c r="G31" s="4"/>
      <c r="H31" s="4"/>
      <c r="I31" s="4"/>
      <c r="J31" s="4"/>
      <c r="K31" s="4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2:23" s="1" customFormat="1" ht="12.75">
      <c r="B32" s="1" t="s">
        <v>35</v>
      </c>
      <c r="C32" s="1" t="s">
        <v>30</v>
      </c>
      <c r="D32" s="5" t="s">
        <v>119</v>
      </c>
      <c r="F32" s="2"/>
      <c r="G32" s="4"/>
      <c r="H32" s="4"/>
      <c r="I32" s="4"/>
      <c r="J32" s="4"/>
      <c r="K32" s="4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2:23" s="1" customFormat="1" ht="12.75">
      <c r="B33" s="31" t="s">
        <v>141</v>
      </c>
      <c r="C33" s="31"/>
      <c r="D33" s="31" t="s">
        <v>120</v>
      </c>
      <c r="G33" s="4">
        <v>2531</v>
      </c>
      <c r="H33" s="4"/>
      <c r="I33" s="4">
        <v>2493</v>
      </c>
      <c r="J33" s="4"/>
      <c r="K33" s="4">
        <v>2673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2:23" s="1" customFormat="1" ht="12.75">
      <c r="B34" s="31" t="s">
        <v>142</v>
      </c>
      <c r="C34" s="31"/>
      <c r="D34" s="31" t="s">
        <v>43</v>
      </c>
      <c r="G34" s="4">
        <v>2.9</v>
      </c>
      <c r="H34" s="4"/>
      <c r="I34" s="4">
        <v>2.4</v>
      </c>
      <c r="J34" s="4"/>
      <c r="K34" s="4">
        <v>2.4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63" s="1" customFormat="1" ht="12.75">
      <c r="A35" s="1" t="s">
        <v>18</v>
      </c>
      <c r="B35" s="31" t="s">
        <v>143</v>
      </c>
      <c r="C35" s="31"/>
      <c r="D35" s="31" t="s">
        <v>43</v>
      </c>
      <c r="G35" s="4">
        <v>17.15</v>
      </c>
      <c r="H35" s="4"/>
      <c r="I35" s="4">
        <v>16.69</v>
      </c>
      <c r="J35" s="4"/>
      <c r="K35" s="4">
        <v>16.83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</row>
    <row r="36" spans="2:63" s="1" customFormat="1" ht="12.75">
      <c r="B36" s="31" t="s">
        <v>144</v>
      </c>
      <c r="C36" s="31"/>
      <c r="D36" s="31" t="s">
        <v>121</v>
      </c>
      <c r="G36" s="4">
        <v>357</v>
      </c>
      <c r="H36" s="4"/>
      <c r="I36" s="4">
        <v>363</v>
      </c>
      <c r="J36" s="4"/>
      <c r="K36" s="4">
        <v>371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</row>
    <row r="37" spans="7:63" s="1" customFormat="1" ht="12.75"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</row>
    <row r="38" spans="2:63" s="1" customFormat="1" ht="12.75">
      <c r="B38" s="1" t="s">
        <v>35</v>
      </c>
      <c r="C38" s="1" t="s">
        <v>33</v>
      </c>
      <c r="D38" s="1" t="s">
        <v>122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</row>
    <row r="39" spans="2:63" s="1" customFormat="1" ht="12.75">
      <c r="B39" s="31" t="s">
        <v>141</v>
      </c>
      <c r="C39" s="31"/>
      <c r="D39" s="31" t="s">
        <v>120</v>
      </c>
      <c r="G39" s="4">
        <v>2571</v>
      </c>
      <c r="H39" s="4"/>
      <c r="I39" s="4">
        <v>2513</v>
      </c>
      <c r="J39" s="4"/>
      <c r="K39" s="4">
        <v>2599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</row>
    <row r="40" spans="2:63" s="1" customFormat="1" ht="12.75">
      <c r="B40" s="31" t="s">
        <v>142</v>
      </c>
      <c r="C40" s="31"/>
      <c r="D40" s="31" t="s">
        <v>43</v>
      </c>
      <c r="G40" s="4">
        <v>2.5</v>
      </c>
      <c r="H40" s="4"/>
      <c r="I40" s="4">
        <v>2.4</v>
      </c>
      <c r="J40" s="4"/>
      <c r="K40" s="4">
        <v>2.4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</row>
    <row r="41" spans="2:63" s="1" customFormat="1" ht="12.75">
      <c r="B41" s="31" t="s">
        <v>143</v>
      </c>
      <c r="C41" s="31"/>
      <c r="D41" s="31" t="s">
        <v>43</v>
      </c>
      <c r="G41" s="4">
        <v>14.07</v>
      </c>
      <c r="H41" s="4"/>
      <c r="I41" s="4">
        <v>13.38</v>
      </c>
      <c r="J41" s="4"/>
      <c r="K41" s="4">
        <v>13.45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</row>
    <row r="42" spans="2:63" s="1" customFormat="1" ht="12.75">
      <c r="B42" s="31" t="s">
        <v>144</v>
      </c>
      <c r="C42" s="31"/>
      <c r="D42" s="31" t="s">
        <v>121</v>
      </c>
      <c r="G42" s="4">
        <v>357</v>
      </c>
      <c r="H42" s="4"/>
      <c r="I42" s="4">
        <v>355</v>
      </c>
      <c r="J42" s="4"/>
      <c r="K42" s="4">
        <v>348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</row>
    <row r="43" spans="7:63" s="1" customFormat="1" ht="12.75"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</row>
    <row r="44" spans="1:57" s="5" customFormat="1" ht="12.75">
      <c r="A44" s="5" t="s">
        <v>18</v>
      </c>
      <c r="B44" s="5" t="s">
        <v>72</v>
      </c>
      <c r="C44" s="5" t="s">
        <v>148</v>
      </c>
      <c r="D44" s="5" t="s">
        <v>43</v>
      </c>
      <c r="G44" s="6">
        <v>99.9999</v>
      </c>
      <c r="H44" s="6"/>
      <c r="I44" s="6">
        <v>99.9999</v>
      </c>
      <c r="J44" s="6"/>
      <c r="K44" s="6">
        <v>99.9999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</row>
    <row r="45" spans="1:57" s="5" customFormat="1" ht="12.75">
      <c r="A45" s="5" t="s">
        <v>18</v>
      </c>
      <c r="B45" s="5" t="s">
        <v>73</v>
      </c>
      <c r="C45" s="5" t="s">
        <v>148</v>
      </c>
      <c r="D45" s="5" t="s">
        <v>43</v>
      </c>
      <c r="G45" s="6">
        <v>99.9999</v>
      </c>
      <c r="H45" s="6"/>
      <c r="I45" s="6">
        <v>99.9999</v>
      </c>
      <c r="J45" s="6"/>
      <c r="K45" s="6">
        <v>99.9999</v>
      </c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</row>
    <row r="46" spans="1:57" s="5" customFormat="1" ht="12.75">
      <c r="A46" s="5" t="s">
        <v>18</v>
      </c>
      <c r="B46" s="5" t="s">
        <v>70</v>
      </c>
      <c r="C46" s="5" t="s">
        <v>148</v>
      </c>
      <c r="D46" s="5" t="s">
        <v>43</v>
      </c>
      <c r="G46" s="6">
        <v>99.9999</v>
      </c>
      <c r="H46" s="6"/>
      <c r="I46" s="6">
        <v>99.9999</v>
      </c>
      <c r="J46" s="6"/>
      <c r="K46" s="6">
        <v>99.9999</v>
      </c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</row>
    <row r="47" spans="1:57" s="5" customFormat="1" ht="12.75">
      <c r="A47" s="5" t="s">
        <v>18</v>
      </c>
      <c r="B47" s="5" t="s">
        <v>74</v>
      </c>
      <c r="C47" s="5" t="s">
        <v>148</v>
      </c>
      <c r="D47" s="5" t="s">
        <v>43</v>
      </c>
      <c r="G47" s="6">
        <v>99.9999</v>
      </c>
      <c r="H47" s="6"/>
      <c r="I47" s="6">
        <v>99.9999</v>
      </c>
      <c r="J47" s="6"/>
      <c r="K47" s="6">
        <v>99.9999</v>
      </c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</row>
    <row r="48" spans="6:23" s="1" customFormat="1" ht="12.75">
      <c r="F48" s="2"/>
      <c r="G48" s="4"/>
      <c r="H48" s="4"/>
      <c r="I48" s="4"/>
      <c r="J48" s="4"/>
      <c r="K48" s="4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2:23" s="1" customFormat="1" ht="12.75">
      <c r="B49" s="7" t="s">
        <v>19</v>
      </c>
      <c r="F49" s="2"/>
      <c r="G49" s="25" t="s">
        <v>1</v>
      </c>
      <c r="H49" s="25"/>
      <c r="I49" s="25" t="s">
        <v>16</v>
      </c>
      <c r="J49" s="25"/>
      <c r="K49" s="25" t="s">
        <v>17</v>
      </c>
      <c r="L49" s="25"/>
      <c r="M49" s="25" t="s">
        <v>41</v>
      </c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6:23" s="1" customFormat="1" ht="12.75">
      <c r="F50" s="2"/>
      <c r="G50" s="4"/>
      <c r="H50" s="4"/>
      <c r="I50" s="4"/>
      <c r="J50" s="4"/>
      <c r="K50" s="4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4" s="1" customFormat="1" ht="12.75">
      <c r="A51" s="1" t="s">
        <v>19</v>
      </c>
      <c r="B51" s="1" t="s">
        <v>23</v>
      </c>
      <c r="C51" s="1" t="s">
        <v>119</v>
      </c>
      <c r="D51" s="1" t="s">
        <v>24</v>
      </c>
      <c r="E51" s="1" t="s">
        <v>25</v>
      </c>
      <c r="F51" s="2" t="s">
        <v>26</v>
      </c>
      <c r="G51" s="3">
        <v>0.010300102176</v>
      </c>
      <c r="H51" s="3" t="s">
        <v>26</v>
      </c>
      <c r="I51" s="3">
        <v>0.010700106144</v>
      </c>
      <c r="J51" s="3" t="s">
        <v>26</v>
      </c>
      <c r="K51" s="3">
        <v>0.028200279744</v>
      </c>
      <c r="L51" s="3" t="s">
        <v>26</v>
      </c>
      <c r="M51" s="3">
        <f>AVERAGE(G51,I51,K51)</f>
        <v>0.016400162688</v>
      </c>
      <c r="N51" s="3" t="s">
        <v>26</v>
      </c>
      <c r="O51" s="3"/>
      <c r="P51" s="3" t="s">
        <v>26</v>
      </c>
      <c r="Q51" s="3"/>
      <c r="R51" s="3" t="s">
        <v>26</v>
      </c>
      <c r="S51" s="3"/>
      <c r="T51" s="3" t="s">
        <v>26</v>
      </c>
      <c r="U51" s="3"/>
      <c r="V51" s="2" t="s">
        <v>26</v>
      </c>
      <c r="W51" s="2"/>
      <c r="X51" s="1">
        <v>0.016400162688</v>
      </c>
    </row>
    <row r="52" spans="1:24" s="1" customFormat="1" ht="12.75">
      <c r="A52" s="1" t="s">
        <v>19</v>
      </c>
      <c r="B52" s="1" t="s">
        <v>139</v>
      </c>
      <c r="C52" s="1" t="s">
        <v>119</v>
      </c>
      <c r="D52" s="1" t="s">
        <v>8</v>
      </c>
      <c r="E52" s="1" t="s">
        <v>25</v>
      </c>
      <c r="F52" s="2" t="s">
        <v>27</v>
      </c>
      <c r="G52" s="4">
        <v>0.3773584905660377</v>
      </c>
      <c r="H52" s="4" t="s">
        <v>27</v>
      </c>
      <c r="I52" s="4">
        <v>0.3804347826086957</v>
      </c>
      <c r="J52" s="4" t="s">
        <v>27</v>
      </c>
      <c r="K52" s="4">
        <v>0.38461538461538464</v>
      </c>
      <c r="L52" s="2" t="s">
        <v>26</v>
      </c>
      <c r="M52" s="4">
        <f>AVERAGE(G52,I52,K52)</f>
        <v>0.38080288593003936</v>
      </c>
      <c r="N52" s="2" t="s">
        <v>26</v>
      </c>
      <c r="O52" s="2"/>
      <c r="P52" s="2" t="s">
        <v>26</v>
      </c>
      <c r="Q52" s="2"/>
      <c r="R52" s="2" t="s">
        <v>26</v>
      </c>
      <c r="S52" s="2"/>
      <c r="T52" s="2" t="s">
        <v>26</v>
      </c>
      <c r="U52" s="2"/>
      <c r="V52" s="2" t="s">
        <v>26</v>
      </c>
      <c r="W52" s="2"/>
      <c r="X52" s="1">
        <v>0.38080288593003936</v>
      </c>
    </row>
    <row r="53" spans="1:24" s="1" customFormat="1" ht="12.75">
      <c r="A53" s="1" t="s">
        <v>19</v>
      </c>
      <c r="B53" s="1" t="s">
        <v>140</v>
      </c>
      <c r="C53" s="1" t="s">
        <v>119</v>
      </c>
      <c r="D53" s="1" t="s">
        <v>8</v>
      </c>
      <c r="E53" s="1" t="s">
        <v>25</v>
      </c>
      <c r="F53" s="2" t="s">
        <v>26</v>
      </c>
      <c r="G53" s="4">
        <v>9.811320754716983</v>
      </c>
      <c r="H53" s="4" t="s">
        <v>26</v>
      </c>
      <c r="I53" s="4">
        <v>10.271739130434785</v>
      </c>
      <c r="J53" s="4" t="s">
        <v>26</v>
      </c>
      <c r="K53" s="4">
        <v>7.6923076923077</v>
      </c>
      <c r="L53" s="2" t="s">
        <v>26</v>
      </c>
      <c r="M53" s="4">
        <f>AVERAGE(G53,I53,K53)</f>
        <v>9.258455859153157</v>
      </c>
      <c r="N53" s="2" t="s">
        <v>26</v>
      </c>
      <c r="O53" s="2"/>
      <c r="P53" s="2" t="s">
        <v>26</v>
      </c>
      <c r="Q53" s="2"/>
      <c r="R53" s="2" t="s">
        <v>26</v>
      </c>
      <c r="S53" s="2"/>
      <c r="T53" s="2" t="s">
        <v>26</v>
      </c>
      <c r="U53" s="2"/>
      <c r="V53" s="2" t="s">
        <v>26</v>
      </c>
      <c r="W53" s="2"/>
      <c r="X53" s="1">
        <v>9.258455859153157</v>
      </c>
    </row>
    <row r="54" spans="6:23" s="1" customFormat="1" ht="12.75">
      <c r="F54" s="2"/>
      <c r="G54" s="4"/>
      <c r="H54" s="4"/>
      <c r="I54" s="4"/>
      <c r="J54" s="4"/>
      <c r="K54" s="4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2:23" s="1" customFormat="1" ht="12.75">
      <c r="B55" s="1" t="s">
        <v>35</v>
      </c>
      <c r="C55" s="1" t="s">
        <v>30</v>
      </c>
      <c r="D55" s="5" t="s">
        <v>119</v>
      </c>
      <c r="F55" s="2"/>
      <c r="G55" s="4"/>
      <c r="H55" s="4"/>
      <c r="I55" s="4"/>
      <c r="J55" s="4"/>
      <c r="K55" s="4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2:23" s="1" customFormat="1" ht="12.75">
      <c r="B56" s="31" t="s">
        <v>141</v>
      </c>
      <c r="C56" s="31"/>
      <c r="D56" s="31" t="s">
        <v>120</v>
      </c>
      <c r="G56" s="4">
        <v>4183</v>
      </c>
      <c r="H56" s="4"/>
      <c r="I56" s="4">
        <v>4264</v>
      </c>
      <c r="J56" s="4"/>
      <c r="K56" s="4">
        <v>4115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2:23" s="1" customFormat="1" ht="12.75">
      <c r="B57" s="31" t="s">
        <v>142</v>
      </c>
      <c r="C57" s="31"/>
      <c r="D57" s="31" t="s">
        <v>43</v>
      </c>
      <c r="G57" s="4">
        <v>2.4</v>
      </c>
      <c r="H57" s="4"/>
      <c r="I57" s="4">
        <v>2.6</v>
      </c>
      <c r="J57" s="4"/>
      <c r="K57" s="4">
        <v>2.8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63" s="1" customFormat="1" ht="12.75">
      <c r="A58" s="1" t="s">
        <v>19</v>
      </c>
      <c r="B58" s="31" t="s">
        <v>143</v>
      </c>
      <c r="C58" s="31"/>
      <c r="D58" s="31" t="s">
        <v>43</v>
      </c>
      <c r="G58" s="4">
        <v>15.99</v>
      </c>
      <c r="H58" s="4"/>
      <c r="I58" s="4">
        <v>16.74</v>
      </c>
      <c r="J58" s="4"/>
      <c r="K58" s="4">
        <v>17.12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</row>
    <row r="59" spans="2:63" s="1" customFormat="1" ht="12.75">
      <c r="B59" s="31" t="s">
        <v>144</v>
      </c>
      <c r="C59" s="31"/>
      <c r="D59" s="31" t="s">
        <v>121</v>
      </c>
      <c r="G59" s="4">
        <v>442</v>
      </c>
      <c r="H59" s="4"/>
      <c r="I59" s="4">
        <v>455</v>
      </c>
      <c r="J59" s="4"/>
      <c r="K59" s="4">
        <v>449</v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</row>
    <row r="60" spans="7:63" s="1" customFormat="1" ht="12.75"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</row>
    <row r="61" spans="2:63" s="1" customFormat="1" ht="12.75">
      <c r="B61" s="1" t="s">
        <v>35</v>
      </c>
      <c r="C61" s="1" t="s">
        <v>33</v>
      </c>
      <c r="D61" s="1" t="s">
        <v>122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</row>
    <row r="62" spans="2:63" s="1" customFormat="1" ht="12.75">
      <c r="B62" s="31" t="s">
        <v>141</v>
      </c>
      <c r="C62" s="31"/>
      <c r="D62" s="31" t="s">
        <v>120</v>
      </c>
      <c r="G62" s="4">
        <v>4473</v>
      </c>
      <c r="H62" s="4"/>
      <c r="I62" s="4">
        <v>4240</v>
      </c>
      <c r="J62" s="4"/>
      <c r="K62" s="4">
        <v>4038</v>
      </c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</row>
    <row r="63" spans="2:63" s="1" customFormat="1" ht="12.75">
      <c r="B63" s="31" t="s">
        <v>142</v>
      </c>
      <c r="C63" s="31"/>
      <c r="D63" s="31" t="s">
        <v>43</v>
      </c>
      <c r="G63" s="4">
        <v>2.5</v>
      </c>
      <c r="H63" s="4"/>
      <c r="I63" s="4">
        <v>2.6</v>
      </c>
      <c r="J63" s="4"/>
      <c r="K63" s="4">
        <v>2.8</v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</row>
    <row r="64" spans="2:63" s="1" customFormat="1" ht="12.75">
      <c r="B64" s="31" t="s">
        <v>143</v>
      </c>
      <c r="C64" s="31"/>
      <c r="D64" s="31" t="s">
        <v>43</v>
      </c>
      <c r="G64" s="4">
        <v>12.45</v>
      </c>
      <c r="H64" s="4"/>
      <c r="I64" s="4">
        <v>12.37</v>
      </c>
      <c r="J64" s="4"/>
      <c r="K64" s="4">
        <v>13.4</v>
      </c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</row>
    <row r="65" spans="2:63" s="1" customFormat="1" ht="12.75">
      <c r="B65" s="31" t="s">
        <v>144</v>
      </c>
      <c r="C65" s="31"/>
      <c r="D65" s="31" t="s">
        <v>121</v>
      </c>
      <c r="G65" s="4">
        <v>430</v>
      </c>
      <c r="H65" s="4"/>
      <c r="I65" s="4">
        <v>444</v>
      </c>
      <c r="J65" s="4"/>
      <c r="K65" s="4">
        <v>437</v>
      </c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</row>
    <row r="66" spans="7:63" s="1" customFormat="1" ht="12.75"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</row>
    <row r="67" spans="1:57" s="5" customFormat="1" ht="12.75">
      <c r="A67" s="5" t="s">
        <v>19</v>
      </c>
      <c r="B67" s="5" t="s">
        <v>72</v>
      </c>
      <c r="C67" s="5" t="s">
        <v>122</v>
      </c>
      <c r="D67" s="5" t="s">
        <v>43</v>
      </c>
      <c r="G67" s="6">
        <v>99.9999</v>
      </c>
      <c r="H67" s="6"/>
      <c r="I67" s="6">
        <v>99.9999</v>
      </c>
      <c r="J67" s="6"/>
      <c r="K67" s="6">
        <v>99.9999</v>
      </c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</row>
    <row r="68" spans="1:57" s="5" customFormat="1" ht="12.75">
      <c r="A68" s="5" t="s">
        <v>19</v>
      </c>
      <c r="B68" s="5" t="s">
        <v>73</v>
      </c>
      <c r="C68" s="5" t="s">
        <v>122</v>
      </c>
      <c r="D68" s="5" t="s">
        <v>43</v>
      </c>
      <c r="G68" s="6">
        <v>99.9999</v>
      </c>
      <c r="H68" s="6"/>
      <c r="I68" s="6">
        <v>99.9999</v>
      </c>
      <c r="J68" s="6"/>
      <c r="K68" s="6">
        <v>99.9999</v>
      </c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</row>
    <row r="69" spans="1:57" s="5" customFormat="1" ht="12.75">
      <c r="A69" s="5" t="s">
        <v>19</v>
      </c>
      <c r="B69" s="5" t="s">
        <v>70</v>
      </c>
      <c r="C69" s="5" t="s">
        <v>122</v>
      </c>
      <c r="D69" s="5" t="s">
        <v>43</v>
      </c>
      <c r="G69" s="6">
        <v>99.9999</v>
      </c>
      <c r="H69" s="6"/>
      <c r="I69" s="6">
        <v>99.9999</v>
      </c>
      <c r="J69" s="6"/>
      <c r="K69" s="6">
        <v>99.9999</v>
      </c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</row>
    <row r="70" spans="1:57" s="5" customFormat="1" ht="12.75">
      <c r="A70" s="5" t="s">
        <v>19</v>
      </c>
      <c r="B70" s="5" t="s">
        <v>74</v>
      </c>
      <c r="C70" s="5" t="s">
        <v>122</v>
      </c>
      <c r="D70" s="5" t="s">
        <v>43</v>
      </c>
      <c r="G70" s="6">
        <v>99.9999</v>
      </c>
      <c r="H70" s="6"/>
      <c r="I70" s="6">
        <v>99.9999</v>
      </c>
      <c r="J70" s="6"/>
      <c r="K70" s="6">
        <v>99.9999</v>
      </c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</row>
    <row r="71" spans="6:23" s="1" customFormat="1" ht="12.75">
      <c r="F71" s="2"/>
      <c r="G71" s="4"/>
      <c r="H71" s="4"/>
      <c r="I71" s="4"/>
      <c r="J71" s="4"/>
      <c r="K71" s="4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2:23" s="1" customFormat="1" ht="12.75">
      <c r="B72" s="7" t="s">
        <v>20</v>
      </c>
      <c r="F72" s="2"/>
      <c r="G72" s="25" t="s">
        <v>1</v>
      </c>
      <c r="H72" s="25"/>
      <c r="I72" s="25" t="s">
        <v>16</v>
      </c>
      <c r="J72" s="25"/>
      <c r="K72" s="25" t="s">
        <v>17</v>
      </c>
      <c r="L72" s="25"/>
      <c r="M72" s="25" t="s">
        <v>41</v>
      </c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6:23" s="1" customFormat="1" ht="12.75">
      <c r="F73" s="2"/>
      <c r="G73" s="4"/>
      <c r="H73" s="4"/>
      <c r="I73" s="4"/>
      <c r="J73" s="4"/>
      <c r="K73" s="4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4" s="1" customFormat="1" ht="12.75">
      <c r="A74" s="1" t="s">
        <v>20</v>
      </c>
      <c r="B74" s="1" t="s">
        <v>23</v>
      </c>
      <c r="C74" s="1" t="s">
        <v>119</v>
      </c>
      <c r="D74" s="1" t="s">
        <v>24</v>
      </c>
      <c r="E74" s="1" t="s">
        <v>25</v>
      </c>
      <c r="F74" s="2" t="s">
        <v>26</v>
      </c>
      <c r="G74" s="3">
        <v>0.024700245024</v>
      </c>
      <c r="H74" s="3" t="s">
        <v>26</v>
      </c>
      <c r="I74" s="3">
        <v>0.016400162688</v>
      </c>
      <c r="J74" s="3" t="s">
        <v>26</v>
      </c>
      <c r="K74" s="3">
        <v>0.0150001488</v>
      </c>
      <c r="L74" s="3" t="s">
        <v>26</v>
      </c>
      <c r="M74" s="3">
        <f>AVERAGE(G74,I74,K74)</f>
        <v>0.018700185504</v>
      </c>
      <c r="N74" s="3" t="s">
        <v>26</v>
      </c>
      <c r="O74" s="3"/>
      <c r="P74" s="3" t="s">
        <v>26</v>
      </c>
      <c r="Q74" s="3"/>
      <c r="R74" s="3" t="s">
        <v>26</v>
      </c>
      <c r="S74" s="3"/>
      <c r="T74" s="3" t="s">
        <v>26</v>
      </c>
      <c r="U74" s="3"/>
      <c r="V74" s="2" t="s">
        <v>26</v>
      </c>
      <c r="W74" s="2"/>
      <c r="X74" s="1">
        <v>0.018700185504</v>
      </c>
    </row>
    <row r="75" spans="1:24" s="1" customFormat="1" ht="12.75">
      <c r="A75" s="1" t="s">
        <v>20</v>
      </c>
      <c r="B75" s="1" t="s">
        <v>139</v>
      </c>
      <c r="C75" s="1" t="s">
        <v>119</v>
      </c>
      <c r="D75" s="1" t="s">
        <v>8</v>
      </c>
      <c r="E75" s="1" t="s">
        <v>25</v>
      </c>
      <c r="F75" s="2" t="s">
        <v>27</v>
      </c>
      <c r="G75" s="4">
        <v>0.4</v>
      </c>
      <c r="H75" s="4" t="s">
        <v>27</v>
      </c>
      <c r="I75" s="4">
        <v>0.4</v>
      </c>
      <c r="J75" s="4" t="s">
        <v>27</v>
      </c>
      <c r="K75" s="4">
        <v>0.4</v>
      </c>
      <c r="L75" s="2" t="s">
        <v>26</v>
      </c>
      <c r="M75" s="33">
        <f>AVERAGE(G75,I75,K75)</f>
        <v>0.4000000000000001</v>
      </c>
      <c r="N75" s="2" t="s">
        <v>26</v>
      </c>
      <c r="O75" s="2"/>
      <c r="P75" s="2" t="s">
        <v>26</v>
      </c>
      <c r="Q75" s="2"/>
      <c r="R75" s="2" t="s">
        <v>26</v>
      </c>
      <c r="S75" s="2"/>
      <c r="T75" s="2" t="s">
        <v>26</v>
      </c>
      <c r="U75" s="2"/>
      <c r="V75" s="2" t="s">
        <v>26</v>
      </c>
      <c r="W75" s="2"/>
      <c r="X75" s="1">
        <v>0.4</v>
      </c>
    </row>
    <row r="76" spans="1:24" s="1" customFormat="1" ht="12.75">
      <c r="A76" s="1" t="s">
        <v>20</v>
      </c>
      <c r="B76" s="1" t="s">
        <v>28</v>
      </c>
      <c r="C76" s="1" t="s">
        <v>119</v>
      </c>
      <c r="D76" s="1" t="s">
        <v>8</v>
      </c>
      <c r="E76" s="1" t="s">
        <v>25</v>
      </c>
      <c r="F76" s="2" t="s">
        <v>26</v>
      </c>
      <c r="G76" s="9">
        <v>0.86186067965971</v>
      </c>
      <c r="H76" s="9" t="s">
        <v>26</v>
      </c>
      <c r="I76" s="9">
        <v>0.12045695296660355</v>
      </c>
      <c r="J76" s="9" t="s">
        <v>26</v>
      </c>
      <c r="K76" s="9">
        <v>0.076704858051471</v>
      </c>
      <c r="L76" s="2" t="s">
        <v>26</v>
      </c>
      <c r="M76" s="33">
        <f>AVERAGE(G76,I76,K76)</f>
        <v>0.35300749689259486</v>
      </c>
      <c r="N76" s="2" t="s">
        <v>26</v>
      </c>
      <c r="O76" s="2"/>
      <c r="P76" s="2" t="s">
        <v>26</v>
      </c>
      <c r="Q76" s="2"/>
      <c r="R76" s="2" t="s">
        <v>26</v>
      </c>
      <c r="S76" s="2"/>
      <c r="T76" s="2" t="s">
        <v>26</v>
      </c>
      <c r="U76" s="2"/>
      <c r="V76" s="2" t="s">
        <v>26</v>
      </c>
      <c r="W76" s="2"/>
      <c r="X76" s="1">
        <v>0.35300749689259486</v>
      </c>
    </row>
    <row r="77" spans="1:24" s="1" customFormat="1" ht="12.75">
      <c r="A77" s="1" t="s">
        <v>20</v>
      </c>
      <c r="B77" s="1" t="s">
        <v>29</v>
      </c>
      <c r="C77" s="1" t="s">
        <v>119</v>
      </c>
      <c r="D77" s="1" t="s">
        <v>8</v>
      </c>
      <c r="E77" s="1" t="s">
        <v>25</v>
      </c>
      <c r="F77" s="2" t="s">
        <v>26</v>
      </c>
      <c r="G77" s="9">
        <v>0.011488738685652377</v>
      </c>
      <c r="H77" s="9" t="s">
        <v>26</v>
      </c>
      <c r="I77" s="9">
        <v>0.006045727682990487</v>
      </c>
      <c r="J77" s="9" t="s">
        <v>26</v>
      </c>
      <c r="K77" s="9">
        <v>0.0043838487611531</v>
      </c>
      <c r="L77" s="2" t="s">
        <v>26</v>
      </c>
      <c r="M77" s="33">
        <f>AVERAGE(G77,I77,K77)</f>
        <v>0.007306105043265322</v>
      </c>
      <c r="N77" s="2" t="s">
        <v>26</v>
      </c>
      <c r="O77" s="2"/>
      <c r="P77" s="2" t="s">
        <v>26</v>
      </c>
      <c r="Q77" s="2"/>
      <c r="R77" s="2" t="s">
        <v>26</v>
      </c>
      <c r="S77" s="2"/>
      <c r="T77" s="2" t="s">
        <v>26</v>
      </c>
      <c r="U77" s="2"/>
      <c r="V77" s="2" t="s">
        <v>26</v>
      </c>
      <c r="W77" s="2"/>
      <c r="X77" s="1">
        <v>0.007306105043265321</v>
      </c>
    </row>
    <row r="78" spans="2:23" s="1" customFormat="1" ht="12.75">
      <c r="B78" s="5" t="s">
        <v>129</v>
      </c>
      <c r="C78" s="1" t="s">
        <v>119</v>
      </c>
      <c r="D78" s="1" t="s">
        <v>8</v>
      </c>
      <c r="E78" s="1" t="s">
        <v>25</v>
      </c>
      <c r="F78" s="2"/>
      <c r="G78" s="9">
        <f>G76+2*G77</f>
        <v>0.8848381570310148</v>
      </c>
      <c r="H78" s="9"/>
      <c r="I78" s="9">
        <f>I76+2*I77</f>
        <v>0.13254840833258452</v>
      </c>
      <c r="J78" s="9"/>
      <c r="K78" s="9">
        <f>K76+2*K77</f>
        <v>0.0854725555737772</v>
      </c>
      <c r="L78" s="2"/>
      <c r="M78" s="33">
        <f>AVERAGE(G78,I78,K78)</f>
        <v>0.36761970697912544</v>
      </c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6:23" s="1" customFormat="1" ht="12.75">
      <c r="F79" s="2"/>
      <c r="G79" s="4"/>
      <c r="H79" s="4"/>
      <c r="I79" s="4"/>
      <c r="J79" s="4"/>
      <c r="K79" s="4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2:23" s="1" customFormat="1" ht="12.75">
      <c r="B80" s="1" t="s">
        <v>35</v>
      </c>
      <c r="C80" s="1" t="s">
        <v>30</v>
      </c>
      <c r="D80" s="5" t="s">
        <v>119</v>
      </c>
      <c r="F80" s="2"/>
      <c r="G80" s="4"/>
      <c r="H80" s="4"/>
      <c r="I80" s="4"/>
      <c r="J80" s="4"/>
      <c r="K80" s="4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2:23" s="1" customFormat="1" ht="12.75">
      <c r="B81" s="31" t="s">
        <v>141</v>
      </c>
      <c r="C81" s="31"/>
      <c r="D81" s="31" t="s">
        <v>120</v>
      </c>
      <c r="G81" s="4">
        <v>4561</v>
      </c>
      <c r="H81" s="4"/>
      <c r="I81" s="4">
        <v>4544</v>
      </c>
      <c r="J81" s="4"/>
      <c r="K81" s="4">
        <v>4657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2:23" s="1" customFormat="1" ht="12.75">
      <c r="B82" s="31" t="s">
        <v>142</v>
      </c>
      <c r="C82" s="31"/>
      <c r="D82" s="31" t="s">
        <v>43</v>
      </c>
      <c r="G82" s="4">
        <v>3.3</v>
      </c>
      <c r="H82" s="4"/>
      <c r="I82" s="4">
        <v>3.8</v>
      </c>
      <c r="J82" s="4"/>
      <c r="K82" s="4">
        <v>3.8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63" s="1" customFormat="1" ht="12.75">
      <c r="A83" s="1" t="s">
        <v>20</v>
      </c>
      <c r="B83" s="31" t="s">
        <v>143</v>
      </c>
      <c r="C83" s="31"/>
      <c r="D83" s="31" t="s">
        <v>43</v>
      </c>
      <c r="G83" s="4">
        <v>14.62</v>
      </c>
      <c r="H83" s="4"/>
      <c r="I83" s="4">
        <v>13.94</v>
      </c>
      <c r="J83" s="4"/>
      <c r="K83" s="4">
        <v>14.44</v>
      </c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</row>
    <row r="84" spans="2:63" s="1" customFormat="1" ht="12.75">
      <c r="B84" s="31" t="s">
        <v>144</v>
      </c>
      <c r="C84" s="31"/>
      <c r="D84" s="31" t="s">
        <v>121</v>
      </c>
      <c r="G84" s="4">
        <v>520</v>
      </c>
      <c r="H84" s="4"/>
      <c r="I84" s="4">
        <v>498</v>
      </c>
      <c r="J84" s="4"/>
      <c r="K84" s="4">
        <v>518</v>
      </c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</row>
    <row r="85" spans="7:63" s="1" customFormat="1" ht="12.75"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</row>
    <row r="86" spans="2:63" s="1" customFormat="1" ht="12.75">
      <c r="B86" s="1" t="s">
        <v>35</v>
      </c>
      <c r="C86" s="1" t="s">
        <v>33</v>
      </c>
      <c r="D86" s="1" t="s">
        <v>122</v>
      </c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</row>
    <row r="87" spans="2:63" s="1" customFormat="1" ht="12.75">
      <c r="B87" s="31" t="s">
        <v>141</v>
      </c>
      <c r="C87" s="31"/>
      <c r="D87" s="31" t="s">
        <v>120</v>
      </c>
      <c r="G87" s="4">
        <v>4408</v>
      </c>
      <c r="H87" s="4"/>
      <c r="I87" s="4">
        <v>4488</v>
      </c>
      <c r="J87" s="4"/>
      <c r="K87" s="4">
        <v>4516</v>
      </c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</row>
    <row r="88" spans="2:63" s="1" customFormat="1" ht="12.75">
      <c r="B88" s="31" t="s">
        <v>142</v>
      </c>
      <c r="C88" s="31"/>
      <c r="D88" s="31" t="s">
        <v>43</v>
      </c>
      <c r="G88" s="4">
        <v>3.3</v>
      </c>
      <c r="H88" s="4"/>
      <c r="I88" s="4">
        <v>3.8</v>
      </c>
      <c r="J88" s="4"/>
      <c r="K88" s="4">
        <v>3.8</v>
      </c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</row>
    <row r="89" spans="2:63" s="1" customFormat="1" ht="12.75">
      <c r="B89" s="31" t="s">
        <v>143</v>
      </c>
      <c r="C89" s="31"/>
      <c r="D89" s="31" t="s">
        <v>43</v>
      </c>
      <c r="G89" s="4">
        <v>13.96</v>
      </c>
      <c r="H89" s="4"/>
      <c r="I89" s="4">
        <v>13.95</v>
      </c>
      <c r="J89" s="4"/>
      <c r="K89" s="4">
        <v>13.76</v>
      </c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</row>
    <row r="90" spans="2:63" s="1" customFormat="1" ht="12.75">
      <c r="B90" s="31" t="s">
        <v>144</v>
      </c>
      <c r="C90" s="31"/>
      <c r="D90" s="31" t="s">
        <v>121</v>
      </c>
      <c r="G90" s="4">
        <v>526</v>
      </c>
      <c r="H90" s="4"/>
      <c r="I90" s="4">
        <v>527</v>
      </c>
      <c r="J90" s="4"/>
      <c r="K90" s="4">
        <v>523</v>
      </c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</row>
    <row r="91" spans="7:63" s="1" customFormat="1" ht="12.75"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</row>
    <row r="92" spans="1:57" s="5" customFormat="1" ht="12.75">
      <c r="A92" s="5" t="s">
        <v>20</v>
      </c>
      <c r="B92" s="5" t="s">
        <v>75</v>
      </c>
      <c r="C92" s="5" t="s">
        <v>122</v>
      </c>
      <c r="D92" s="5" t="s">
        <v>43</v>
      </c>
      <c r="G92" s="6">
        <v>99.9999</v>
      </c>
      <c r="H92" s="6"/>
      <c r="I92" s="6">
        <v>99.9999</v>
      </c>
      <c r="J92" s="6"/>
      <c r="K92" s="6">
        <v>99.9999</v>
      </c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</row>
    <row r="93" spans="1:57" s="5" customFormat="1" ht="12.75">
      <c r="A93" s="5" t="s">
        <v>20</v>
      </c>
      <c r="B93" s="5" t="s">
        <v>76</v>
      </c>
      <c r="C93" s="5" t="s">
        <v>122</v>
      </c>
      <c r="D93" s="5" t="s">
        <v>43</v>
      </c>
      <c r="G93" s="6">
        <v>99.9994</v>
      </c>
      <c r="H93" s="6"/>
      <c r="I93" s="6">
        <v>99.9993</v>
      </c>
      <c r="J93" s="6"/>
      <c r="K93" s="6">
        <v>99.9995</v>
      </c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</row>
    <row r="94" spans="1:57" s="5" customFormat="1" ht="12.75">
      <c r="A94" s="5" t="s">
        <v>20</v>
      </c>
      <c r="B94" s="5" t="s">
        <v>77</v>
      </c>
      <c r="C94" s="5" t="s">
        <v>122</v>
      </c>
      <c r="D94" s="5" t="s">
        <v>43</v>
      </c>
      <c r="G94" s="6">
        <v>99.9985</v>
      </c>
      <c r="H94" s="6"/>
      <c r="I94" s="6">
        <v>99.999</v>
      </c>
      <c r="J94" s="6"/>
      <c r="K94" s="6">
        <v>99.9994</v>
      </c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</row>
    <row r="95" spans="1:57" s="5" customFormat="1" ht="12.75">
      <c r="A95" s="5" t="s">
        <v>20</v>
      </c>
      <c r="B95" s="5" t="s">
        <v>74</v>
      </c>
      <c r="C95" s="5" t="s">
        <v>122</v>
      </c>
      <c r="D95" s="5" t="s">
        <v>43</v>
      </c>
      <c r="G95" s="6">
        <v>99.9999</v>
      </c>
      <c r="H95" s="6"/>
      <c r="I95" s="6">
        <v>99.9999</v>
      </c>
      <c r="J95" s="6"/>
      <c r="K95" s="6">
        <v>99.9999</v>
      </c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</row>
    <row r="96" spans="6:23" s="1" customFormat="1" ht="12.75">
      <c r="F96" s="2"/>
      <c r="G96" s="4"/>
      <c r="H96" s="4"/>
      <c r="I96" s="4"/>
      <c r="J96" s="4"/>
      <c r="K96" s="4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2:23" s="1" customFormat="1" ht="12.75">
      <c r="B97" s="7" t="s">
        <v>22</v>
      </c>
      <c r="F97" s="2"/>
      <c r="G97" s="25" t="s">
        <v>1</v>
      </c>
      <c r="H97" s="25"/>
      <c r="I97" s="25" t="s">
        <v>16</v>
      </c>
      <c r="J97" s="25"/>
      <c r="K97" s="25" t="s">
        <v>17</v>
      </c>
      <c r="L97" s="25"/>
      <c r="M97" s="25" t="s">
        <v>41</v>
      </c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6:23" s="1" customFormat="1" ht="12.75">
      <c r="F98" s="2"/>
      <c r="G98" s="4"/>
      <c r="H98" s="4"/>
      <c r="I98" s="4"/>
      <c r="J98" s="4"/>
      <c r="K98" s="4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4" s="1" customFormat="1" ht="12.75">
      <c r="A99" s="1" t="s">
        <v>22</v>
      </c>
      <c r="B99" s="1" t="s">
        <v>23</v>
      </c>
      <c r="C99" s="1" t="s">
        <v>119</v>
      </c>
      <c r="D99" s="1" t="s">
        <v>24</v>
      </c>
      <c r="E99" s="1" t="s">
        <v>25</v>
      </c>
      <c r="F99" s="2" t="s">
        <v>26</v>
      </c>
      <c r="G99" s="3">
        <v>0.020200200384</v>
      </c>
      <c r="H99" s="3" t="s">
        <v>26</v>
      </c>
      <c r="I99" s="3">
        <v>0.016700165664</v>
      </c>
      <c r="J99" s="3" t="s">
        <v>26</v>
      </c>
      <c r="K99" s="3">
        <v>0.032700324384</v>
      </c>
      <c r="L99" s="3" t="s">
        <v>26</v>
      </c>
      <c r="M99" s="3">
        <f>AVERAGE(G99,I99,K99)</f>
        <v>0.023200230143999998</v>
      </c>
      <c r="N99" s="3" t="s">
        <v>26</v>
      </c>
      <c r="O99" s="3"/>
      <c r="P99" s="3" t="s">
        <v>26</v>
      </c>
      <c r="Q99" s="3"/>
      <c r="R99" s="3" t="s">
        <v>26</v>
      </c>
      <c r="S99" s="3"/>
      <c r="T99" s="3" t="s">
        <v>26</v>
      </c>
      <c r="U99" s="3"/>
      <c r="V99" s="2" t="s">
        <v>26</v>
      </c>
      <c r="W99" s="2"/>
      <c r="X99" s="1">
        <v>0.023200230143999998</v>
      </c>
    </row>
    <row r="100" spans="1:24" s="1" customFormat="1" ht="12.75">
      <c r="A100" s="1" t="s">
        <v>22</v>
      </c>
      <c r="B100" s="1" t="s">
        <v>139</v>
      </c>
      <c r="C100" s="1" t="s">
        <v>119</v>
      </c>
      <c r="D100" s="1" t="s">
        <v>8</v>
      </c>
      <c r="E100" s="1" t="s">
        <v>25</v>
      </c>
      <c r="F100" s="2" t="s">
        <v>26</v>
      </c>
      <c r="G100" s="4">
        <v>0.8</v>
      </c>
      <c r="H100" s="4" t="s">
        <v>26</v>
      </c>
      <c r="I100" s="4">
        <v>0.8</v>
      </c>
      <c r="J100" s="4" t="s">
        <v>26</v>
      </c>
      <c r="K100" s="4">
        <v>2.2</v>
      </c>
      <c r="L100" s="2" t="s">
        <v>26</v>
      </c>
      <c r="M100" s="33">
        <f>AVERAGE(G100,I100,K100)</f>
        <v>1.2666666666666668</v>
      </c>
      <c r="N100" s="2" t="s">
        <v>26</v>
      </c>
      <c r="O100" s="2"/>
      <c r="P100" s="2" t="s">
        <v>26</v>
      </c>
      <c r="Q100" s="2"/>
      <c r="R100" s="2" t="s">
        <v>26</v>
      </c>
      <c r="S100" s="2"/>
      <c r="T100" s="2" t="s">
        <v>26</v>
      </c>
      <c r="U100" s="2"/>
      <c r="V100" s="2" t="s">
        <v>26</v>
      </c>
      <c r="W100" s="2"/>
      <c r="X100" s="1">
        <v>1.2666666666666666</v>
      </c>
    </row>
    <row r="101" spans="1:24" s="1" customFormat="1" ht="12.75">
      <c r="A101" s="1" t="s">
        <v>22</v>
      </c>
      <c r="B101" s="1" t="s">
        <v>28</v>
      </c>
      <c r="C101" s="1" t="s">
        <v>119</v>
      </c>
      <c r="D101" s="1" t="s">
        <v>8</v>
      </c>
      <c r="E101" s="1" t="s">
        <v>25</v>
      </c>
      <c r="F101" s="2" t="s">
        <v>26</v>
      </c>
      <c r="G101" s="9">
        <v>0.039866968116630756</v>
      </c>
      <c r="H101" s="9" t="s">
        <v>26</v>
      </c>
      <c r="I101" s="9">
        <v>0.025017020071300394</v>
      </c>
      <c r="J101" s="9" t="s">
        <v>26</v>
      </c>
      <c r="K101" s="9">
        <v>0.36109653479148857</v>
      </c>
      <c r="L101" s="2" t="s">
        <v>26</v>
      </c>
      <c r="M101" s="33">
        <f>AVERAGE(G101,I101,K101)</f>
        <v>0.14199350765980656</v>
      </c>
      <c r="N101" s="2" t="s">
        <v>26</v>
      </c>
      <c r="O101" s="2"/>
      <c r="P101" s="2" t="s">
        <v>26</v>
      </c>
      <c r="Q101" s="2"/>
      <c r="R101" s="2" t="s">
        <v>26</v>
      </c>
      <c r="S101" s="2"/>
      <c r="T101" s="2" t="s">
        <v>26</v>
      </c>
      <c r="U101" s="2"/>
      <c r="V101" s="2" t="s">
        <v>26</v>
      </c>
      <c r="W101" s="2"/>
      <c r="X101" s="1">
        <v>0.1419935076598066</v>
      </c>
    </row>
    <row r="102" spans="1:24" s="1" customFormat="1" ht="12.75">
      <c r="A102" s="1" t="s">
        <v>22</v>
      </c>
      <c r="B102" s="1" t="s">
        <v>29</v>
      </c>
      <c r="C102" s="1" t="s">
        <v>119</v>
      </c>
      <c r="D102" s="1" t="s">
        <v>8</v>
      </c>
      <c r="E102" s="1" t="s">
        <v>25</v>
      </c>
      <c r="F102" s="2" t="s">
        <v>26</v>
      </c>
      <c r="G102" s="9">
        <v>0.009631020701755972</v>
      </c>
      <c r="H102" s="9" t="s">
        <v>26</v>
      </c>
      <c r="I102" s="9">
        <v>0.007416781917570175</v>
      </c>
      <c r="J102" s="9" t="s">
        <v>26</v>
      </c>
      <c r="K102" s="9">
        <v>0.009923183260194651</v>
      </c>
      <c r="L102" s="2" t="s">
        <v>26</v>
      </c>
      <c r="M102" s="33">
        <f>AVERAGE(G102,I102,K102)</f>
        <v>0.008990328626506934</v>
      </c>
      <c r="N102" s="2" t="s">
        <v>26</v>
      </c>
      <c r="O102" s="2"/>
      <c r="P102" s="2" t="s">
        <v>26</v>
      </c>
      <c r="Q102" s="2"/>
      <c r="R102" s="2" t="s">
        <v>26</v>
      </c>
      <c r="S102" s="2"/>
      <c r="T102" s="2" t="s">
        <v>26</v>
      </c>
      <c r="U102" s="2"/>
      <c r="V102" s="2" t="s">
        <v>26</v>
      </c>
      <c r="W102" s="2"/>
      <c r="X102" s="1">
        <v>0.008990328626506934</v>
      </c>
    </row>
    <row r="103" spans="2:23" s="1" customFormat="1" ht="12.75">
      <c r="B103" s="5" t="s">
        <v>129</v>
      </c>
      <c r="C103" s="1" t="s">
        <v>119</v>
      </c>
      <c r="D103" s="1" t="s">
        <v>8</v>
      </c>
      <c r="E103" s="1" t="s">
        <v>25</v>
      </c>
      <c r="F103" s="2"/>
      <c r="G103" s="9">
        <f>G101+2*G102</f>
        <v>0.0591290095201427</v>
      </c>
      <c r="H103" s="9"/>
      <c r="I103" s="9">
        <f>I101+2*I102</f>
        <v>0.039850583906440744</v>
      </c>
      <c r="J103" s="9"/>
      <c r="K103" s="9">
        <f>K101+2*K102</f>
        <v>0.38094290131187786</v>
      </c>
      <c r="L103" s="2"/>
      <c r="M103" s="33">
        <f>AVERAGE(G103,I103,K103)</f>
        <v>0.15997416491282043</v>
      </c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5" spans="2:4" ht="12.75">
      <c r="B105" t="s">
        <v>35</v>
      </c>
      <c r="C105" s="1" t="s">
        <v>30</v>
      </c>
      <c r="D105" t="s">
        <v>119</v>
      </c>
    </row>
    <row r="106" spans="2:11" ht="12.75">
      <c r="B106" s="31" t="s">
        <v>141</v>
      </c>
      <c r="C106" s="31"/>
      <c r="D106" s="31" t="s">
        <v>120</v>
      </c>
      <c r="E106" s="1"/>
      <c r="F106" s="1"/>
      <c r="G106" s="4">
        <v>4659</v>
      </c>
      <c r="H106" s="4"/>
      <c r="I106" s="4">
        <v>4721</v>
      </c>
      <c r="J106" s="4"/>
      <c r="K106" s="4">
        <v>4972</v>
      </c>
    </row>
    <row r="107" spans="2:11" ht="12.75">
      <c r="B107" s="31" t="s">
        <v>142</v>
      </c>
      <c r="C107" s="31"/>
      <c r="D107" s="31" t="s">
        <v>43</v>
      </c>
      <c r="E107" s="1"/>
      <c r="F107" s="1"/>
      <c r="G107" s="4">
        <v>3.2</v>
      </c>
      <c r="H107" s="4"/>
      <c r="I107" s="4">
        <v>3.2</v>
      </c>
      <c r="J107" s="4"/>
      <c r="K107" s="4">
        <v>4.1</v>
      </c>
    </row>
    <row r="108" spans="1:63" s="1" customFormat="1" ht="12.75">
      <c r="A108" s="1" t="s">
        <v>22</v>
      </c>
      <c r="B108" s="31" t="s">
        <v>143</v>
      </c>
      <c r="C108" s="31"/>
      <c r="D108" s="31" t="s">
        <v>43</v>
      </c>
      <c r="G108" s="4">
        <v>15.01</v>
      </c>
      <c r="H108" s="4"/>
      <c r="I108" s="4">
        <v>15.25</v>
      </c>
      <c r="J108" s="4"/>
      <c r="K108" s="4">
        <v>15.01</v>
      </c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</row>
    <row r="109" spans="2:63" s="1" customFormat="1" ht="12.75">
      <c r="B109" s="31" t="s">
        <v>144</v>
      </c>
      <c r="C109" s="31"/>
      <c r="D109" s="31" t="s">
        <v>121</v>
      </c>
      <c r="G109" s="4">
        <v>521</v>
      </c>
      <c r="H109" s="4"/>
      <c r="I109" s="4">
        <v>529</v>
      </c>
      <c r="J109" s="4"/>
      <c r="K109" s="4">
        <v>534</v>
      </c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</row>
    <row r="110" spans="7:63" s="1" customFormat="1" ht="12.75"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</row>
    <row r="111" spans="2:63" s="1" customFormat="1" ht="12.75">
      <c r="B111" s="1" t="s">
        <v>35</v>
      </c>
      <c r="C111" s="1" t="s">
        <v>33</v>
      </c>
      <c r="D111" s="1" t="s">
        <v>122</v>
      </c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</row>
    <row r="112" spans="2:63" s="1" customFormat="1" ht="12.75">
      <c r="B112" s="31" t="s">
        <v>141</v>
      </c>
      <c r="C112" s="31"/>
      <c r="D112" s="31" t="s">
        <v>120</v>
      </c>
      <c r="G112" s="4">
        <v>4571</v>
      </c>
      <c r="H112" s="4"/>
      <c r="I112" s="4">
        <v>4692</v>
      </c>
      <c r="J112" s="4"/>
      <c r="K112" s="4">
        <v>5525</v>
      </c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</row>
    <row r="113" spans="2:63" s="1" customFormat="1" ht="12.75">
      <c r="B113" s="31" t="s">
        <v>142</v>
      </c>
      <c r="C113" s="31"/>
      <c r="D113" s="31" t="s">
        <v>43</v>
      </c>
      <c r="G113" s="4">
        <v>3.2</v>
      </c>
      <c r="H113" s="4"/>
      <c r="I113" s="4">
        <v>3.2</v>
      </c>
      <c r="J113" s="4"/>
      <c r="K113" s="4">
        <v>4.1</v>
      </c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</row>
    <row r="114" spans="2:63" s="1" customFormat="1" ht="12.75">
      <c r="B114" s="31" t="s">
        <v>143</v>
      </c>
      <c r="C114" s="31"/>
      <c r="D114" s="31" t="s">
        <v>43</v>
      </c>
      <c r="G114" s="4">
        <v>14.33</v>
      </c>
      <c r="H114" s="4"/>
      <c r="I114" s="4">
        <v>14.42</v>
      </c>
      <c r="J114" s="4"/>
      <c r="K114" s="4">
        <v>14.34</v>
      </c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</row>
    <row r="115" spans="2:63" s="1" customFormat="1" ht="12.75">
      <c r="B115" s="31" t="s">
        <v>144</v>
      </c>
      <c r="C115" s="31"/>
      <c r="D115" s="31" t="s">
        <v>121</v>
      </c>
      <c r="G115" s="4">
        <v>521</v>
      </c>
      <c r="H115" s="4"/>
      <c r="I115" s="4">
        <v>534</v>
      </c>
      <c r="J115" s="4"/>
      <c r="K115" s="4">
        <v>534</v>
      </c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</row>
    <row r="117" spans="1:57" s="5" customFormat="1" ht="12.75">
      <c r="A117" s="5" t="s">
        <v>22</v>
      </c>
      <c r="B117" s="5" t="s">
        <v>77</v>
      </c>
      <c r="C117" s="5" t="s">
        <v>122</v>
      </c>
      <c r="D117" s="5" t="s">
        <v>43</v>
      </c>
      <c r="G117" s="6">
        <v>99.9999</v>
      </c>
      <c r="H117" s="6"/>
      <c r="I117" s="6">
        <v>99.9999</v>
      </c>
      <c r="J117" s="6"/>
      <c r="K117" s="6">
        <v>99.9999</v>
      </c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</row>
    <row r="118" spans="1:57" s="5" customFormat="1" ht="12.75">
      <c r="A118" s="5" t="s">
        <v>22</v>
      </c>
      <c r="B118" s="5" t="s">
        <v>70</v>
      </c>
      <c r="C118" s="5" t="s">
        <v>122</v>
      </c>
      <c r="D118" s="5" t="s">
        <v>43</v>
      </c>
      <c r="G118" s="6">
        <v>99.9999</v>
      </c>
      <c r="H118" s="6"/>
      <c r="I118" s="6">
        <v>99.9999</v>
      </c>
      <c r="J118" s="6"/>
      <c r="K118" s="6">
        <v>99.9999</v>
      </c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F222"/>
  <sheetViews>
    <sheetView workbookViewId="0" topLeftCell="B193">
      <selection activeCell="C21" sqref="C21"/>
    </sheetView>
  </sheetViews>
  <sheetFormatPr defaultColWidth="9.140625" defaultRowHeight="12.75"/>
  <cols>
    <col min="1" max="1" width="9.140625" style="5" hidden="1" customWidth="1"/>
    <col min="2" max="2" width="19.57421875" style="5" customWidth="1"/>
    <col min="3" max="3" width="4.00390625" style="5" customWidth="1"/>
    <col min="4" max="4" width="8.140625" style="5" customWidth="1"/>
    <col min="5" max="5" width="3.00390625" style="5" customWidth="1"/>
    <col min="6" max="6" width="4.57421875" style="5" customWidth="1"/>
    <col min="7" max="7" width="7.7109375" style="5" customWidth="1"/>
    <col min="8" max="8" width="4.7109375" style="5" customWidth="1"/>
    <col min="9" max="9" width="8.57421875" style="5" customWidth="1"/>
    <col min="10" max="10" width="4.7109375" style="5" customWidth="1"/>
    <col min="11" max="11" width="9.8515625" style="5" customWidth="1"/>
    <col min="12" max="12" width="3.7109375" style="5" customWidth="1"/>
    <col min="13" max="13" width="9.57421875" style="5" customWidth="1"/>
    <col min="14" max="14" width="4.28125" style="5" customWidth="1"/>
    <col min="15" max="15" width="8.28125" style="5" customWidth="1"/>
    <col min="16" max="16" width="4.00390625" style="5" customWidth="1"/>
    <col min="17" max="17" width="9.140625" style="5" customWidth="1"/>
    <col min="18" max="18" width="3.8515625" style="5" customWidth="1"/>
    <col min="19" max="19" width="9.8515625" style="5" customWidth="1"/>
    <col min="20" max="20" width="4.421875" style="5" customWidth="1"/>
    <col min="21" max="21" width="11.28125" style="5" customWidth="1"/>
    <col min="22" max="22" width="4.140625" style="5" customWidth="1"/>
    <col min="23" max="23" width="9.00390625" style="5" customWidth="1"/>
    <col min="24" max="24" width="4.140625" style="5" customWidth="1"/>
    <col min="25" max="25" width="10.421875" style="5" customWidth="1"/>
    <col min="26" max="26" width="4.00390625" style="5" customWidth="1"/>
    <col min="27" max="27" width="9.140625" style="5" customWidth="1"/>
    <col min="28" max="28" width="4.00390625" style="5" customWidth="1"/>
    <col min="29" max="29" width="9.140625" style="5" customWidth="1"/>
    <col min="30" max="30" width="4.140625" style="5" customWidth="1"/>
    <col min="31" max="31" width="9.57421875" style="5" customWidth="1"/>
    <col min="32" max="16384" width="9.140625" style="5" customWidth="1"/>
  </cols>
  <sheetData>
    <row r="1" spans="2:3" ht="12.75">
      <c r="B1" s="10" t="s">
        <v>149</v>
      </c>
      <c r="C1" s="10"/>
    </row>
    <row r="4" spans="2:31" ht="12.75">
      <c r="B4" s="10" t="s">
        <v>0</v>
      </c>
      <c r="C4" s="10"/>
      <c r="G4" s="11" t="s">
        <v>1</v>
      </c>
      <c r="H4" s="11"/>
      <c r="I4" s="11" t="s">
        <v>16</v>
      </c>
      <c r="J4" s="11"/>
      <c r="K4" s="11" t="s">
        <v>17</v>
      </c>
      <c r="L4" s="11"/>
      <c r="M4" s="11" t="s">
        <v>1</v>
      </c>
      <c r="N4" s="11"/>
      <c r="O4" s="11" t="s">
        <v>16</v>
      </c>
      <c r="P4" s="11"/>
      <c r="Q4" s="11" t="s">
        <v>17</v>
      </c>
      <c r="R4" s="11"/>
      <c r="S4" s="11"/>
      <c r="T4" s="11"/>
      <c r="U4" s="11"/>
      <c r="V4" s="11"/>
      <c r="W4" s="11"/>
      <c r="X4" s="11"/>
      <c r="Y4" s="11" t="s">
        <v>1</v>
      </c>
      <c r="Z4" s="11"/>
      <c r="AA4" s="11" t="s">
        <v>16</v>
      </c>
      <c r="AB4" s="11"/>
      <c r="AC4" s="11" t="s">
        <v>17</v>
      </c>
      <c r="AD4" s="11"/>
      <c r="AE4" s="11" t="s">
        <v>41</v>
      </c>
    </row>
    <row r="5" spans="2:31" ht="12.75">
      <c r="B5" s="10"/>
      <c r="C5" s="10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pans="2:31" ht="12.75">
      <c r="B6" s="28" t="s">
        <v>123</v>
      </c>
      <c r="C6" s="28"/>
      <c r="G6" s="11" t="s">
        <v>135</v>
      </c>
      <c r="H6" s="11"/>
      <c r="I6" s="11" t="s">
        <v>135</v>
      </c>
      <c r="J6" s="11"/>
      <c r="K6" s="11" t="s">
        <v>135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 t="s">
        <v>136</v>
      </c>
      <c r="Z6" s="11"/>
      <c r="AA6" s="11" t="s">
        <v>136</v>
      </c>
      <c r="AB6" s="11"/>
      <c r="AC6" s="11" t="s">
        <v>136</v>
      </c>
      <c r="AD6" s="11"/>
      <c r="AE6" s="11" t="s">
        <v>136</v>
      </c>
    </row>
    <row r="7" spans="2:31" ht="12.75">
      <c r="B7" s="28" t="s">
        <v>124</v>
      </c>
      <c r="C7" s="28"/>
      <c r="G7" s="5" t="s">
        <v>125</v>
      </c>
      <c r="I7" s="5" t="s">
        <v>125</v>
      </c>
      <c r="K7" s="5" t="s">
        <v>125</v>
      </c>
      <c r="Y7" s="5" t="s">
        <v>78</v>
      </c>
      <c r="AA7" s="5" t="s">
        <v>78</v>
      </c>
      <c r="AC7" s="5" t="s">
        <v>78</v>
      </c>
      <c r="AE7" s="5" t="s">
        <v>78</v>
      </c>
    </row>
    <row r="8" spans="2:31" ht="12.75">
      <c r="B8" s="28" t="s">
        <v>145</v>
      </c>
      <c r="C8" s="28"/>
      <c r="G8" s="11" t="s">
        <v>146</v>
      </c>
      <c r="I8" s="11" t="s">
        <v>146</v>
      </c>
      <c r="K8" s="11" t="s">
        <v>146</v>
      </c>
      <c r="M8" s="11"/>
      <c r="Y8" s="11" t="s">
        <v>78</v>
      </c>
      <c r="AA8" s="11" t="s">
        <v>78</v>
      </c>
      <c r="AC8" s="11" t="s">
        <v>78</v>
      </c>
      <c r="AE8" s="11" t="s">
        <v>78</v>
      </c>
    </row>
    <row r="9" spans="2:31" ht="12.75">
      <c r="B9" s="5" t="s">
        <v>126</v>
      </c>
      <c r="G9" s="5" t="s">
        <v>36</v>
      </c>
      <c r="M9" s="5" t="s">
        <v>37</v>
      </c>
      <c r="Y9" s="5" t="s">
        <v>78</v>
      </c>
      <c r="AE9" s="5" t="s">
        <v>78</v>
      </c>
    </row>
    <row r="10" spans="1:23" ht="12.75">
      <c r="A10" s="5" t="s">
        <v>0</v>
      </c>
      <c r="B10" s="5" t="s">
        <v>147</v>
      </c>
      <c r="D10" s="5" t="s">
        <v>38</v>
      </c>
      <c r="F10" s="6"/>
      <c r="G10" s="6">
        <v>929</v>
      </c>
      <c r="H10" s="6"/>
      <c r="I10" s="6">
        <v>930</v>
      </c>
      <c r="J10" s="6"/>
      <c r="K10" s="6">
        <v>930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ht="12.75">
      <c r="A11" s="5" t="s">
        <v>0</v>
      </c>
      <c r="B11" s="5" t="s">
        <v>15</v>
      </c>
      <c r="D11" s="5" t="s">
        <v>39</v>
      </c>
      <c r="F11" s="6"/>
      <c r="G11" s="6">
        <v>13950</v>
      </c>
      <c r="H11" s="6"/>
      <c r="I11" s="6">
        <v>13918</v>
      </c>
      <c r="J11" s="6"/>
      <c r="K11" s="6">
        <v>13229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12.75">
      <c r="A12" s="5" t="s">
        <v>0</v>
      </c>
      <c r="B12" s="5" t="s">
        <v>14</v>
      </c>
      <c r="D12" s="5" t="s">
        <v>40</v>
      </c>
      <c r="F12" s="6"/>
      <c r="G12" s="6">
        <v>0.0239</v>
      </c>
      <c r="H12" s="6"/>
      <c r="I12" s="6">
        <v>0.0538</v>
      </c>
      <c r="J12" s="6"/>
      <c r="K12" s="6">
        <v>0.0764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ht="12.75">
      <c r="A13" s="5" t="s">
        <v>0</v>
      </c>
      <c r="B13" s="5" t="s">
        <v>7</v>
      </c>
      <c r="D13" s="5" t="s">
        <v>8</v>
      </c>
      <c r="F13" s="6">
        <v>1</v>
      </c>
      <c r="G13" s="14">
        <v>30</v>
      </c>
      <c r="H13" s="6">
        <v>1</v>
      </c>
      <c r="I13" s="14">
        <v>30</v>
      </c>
      <c r="J13" s="6">
        <v>1</v>
      </c>
      <c r="K13" s="14">
        <v>30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6:23" ht="12.75">
      <c r="F14" s="6"/>
      <c r="G14" s="12"/>
      <c r="H14" s="6"/>
      <c r="I14" s="13"/>
      <c r="J14" s="6"/>
      <c r="K14" s="15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ht="12.75">
      <c r="A15" s="5" t="s">
        <v>0</v>
      </c>
      <c r="B15" s="5" t="s">
        <v>2</v>
      </c>
      <c r="D15" s="5" t="s">
        <v>38</v>
      </c>
      <c r="F15" s="6"/>
      <c r="G15" s="6">
        <v>0.022296</v>
      </c>
      <c r="H15" s="6">
        <v>1</v>
      </c>
      <c r="I15" s="6">
        <v>0.01116</v>
      </c>
      <c r="J15" s="6">
        <v>1</v>
      </c>
      <c r="K15" s="6">
        <v>0.01116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12.75">
      <c r="A16" s="5" t="s">
        <v>0</v>
      </c>
      <c r="B16" s="5" t="s">
        <v>3</v>
      </c>
      <c r="D16" s="5" t="s">
        <v>38</v>
      </c>
      <c r="F16" s="6">
        <v>1</v>
      </c>
      <c r="G16" s="6">
        <v>0.00116125</v>
      </c>
      <c r="H16" s="6">
        <v>1</v>
      </c>
      <c r="I16" s="6">
        <v>0.0011625</v>
      </c>
      <c r="J16" s="6">
        <v>1</v>
      </c>
      <c r="K16" s="6">
        <v>0.0011625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ht="12.75">
      <c r="A17" s="5" t="s">
        <v>0</v>
      </c>
      <c r="B17" s="5" t="s">
        <v>4</v>
      </c>
      <c r="D17" s="5" t="s">
        <v>38</v>
      </c>
      <c r="F17" s="6">
        <v>1</v>
      </c>
      <c r="G17" s="6">
        <v>0.011148</v>
      </c>
      <c r="H17" s="6">
        <v>1</v>
      </c>
      <c r="I17" s="6">
        <v>0.01116</v>
      </c>
      <c r="J17" s="6">
        <v>1</v>
      </c>
      <c r="K17" s="6">
        <v>0.01116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12.75">
      <c r="A18" s="5" t="s">
        <v>0</v>
      </c>
      <c r="B18" s="5" t="s">
        <v>5</v>
      </c>
      <c r="D18" s="5" t="s">
        <v>38</v>
      </c>
      <c r="F18" s="6">
        <v>1</v>
      </c>
      <c r="G18" s="6">
        <v>0.0002787</v>
      </c>
      <c r="H18" s="6">
        <v>1</v>
      </c>
      <c r="I18" s="6">
        <v>0.000279</v>
      </c>
      <c r="J18" s="6">
        <v>1</v>
      </c>
      <c r="K18" s="6">
        <v>0.000279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ht="12.75">
      <c r="A19" s="5" t="s">
        <v>0</v>
      </c>
      <c r="B19" s="5" t="s">
        <v>6</v>
      </c>
      <c r="D19" s="5" t="s">
        <v>38</v>
      </c>
      <c r="F19" s="6">
        <v>1</v>
      </c>
      <c r="G19" s="6">
        <v>0.00023225</v>
      </c>
      <c r="H19" s="6">
        <v>1</v>
      </c>
      <c r="I19" s="6">
        <v>0.0002325</v>
      </c>
      <c r="J19" s="6">
        <v>1</v>
      </c>
      <c r="K19" s="6">
        <v>0.0002325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12.75">
      <c r="A20" s="5" t="s">
        <v>0</v>
      </c>
      <c r="B20" s="5" t="s">
        <v>9</v>
      </c>
      <c r="D20" s="5" t="s">
        <v>38</v>
      </c>
      <c r="F20" s="6">
        <v>1</v>
      </c>
      <c r="G20" s="6">
        <v>0.0004645</v>
      </c>
      <c r="H20" s="6">
        <v>1</v>
      </c>
      <c r="I20" s="6">
        <v>0.000465</v>
      </c>
      <c r="J20" s="6">
        <v>1</v>
      </c>
      <c r="K20" s="6">
        <v>0.000465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ht="12.75">
      <c r="A21" s="5" t="s">
        <v>0</v>
      </c>
      <c r="B21" s="5" t="s">
        <v>10</v>
      </c>
      <c r="D21" s="5" t="s">
        <v>38</v>
      </c>
      <c r="F21" s="6">
        <v>1</v>
      </c>
      <c r="G21" s="6">
        <v>0.011148</v>
      </c>
      <c r="H21" s="6">
        <v>1</v>
      </c>
      <c r="I21" s="6">
        <v>0.01116</v>
      </c>
      <c r="J21" s="6">
        <v>1</v>
      </c>
      <c r="K21" s="6">
        <v>0.01116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12.75">
      <c r="A22" s="5" t="s">
        <v>0</v>
      </c>
      <c r="B22" s="5" t="s">
        <v>11</v>
      </c>
      <c r="D22" s="5" t="s">
        <v>38</v>
      </c>
      <c r="F22" s="6">
        <v>1</v>
      </c>
      <c r="G22" s="6">
        <v>1.858E-06</v>
      </c>
      <c r="H22" s="6">
        <v>1</v>
      </c>
      <c r="I22" s="6">
        <v>1.86E-06</v>
      </c>
      <c r="J22" s="6">
        <v>1</v>
      </c>
      <c r="K22" s="6">
        <v>1.86E-06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ht="12.75">
      <c r="A23" s="5" t="s">
        <v>0</v>
      </c>
      <c r="B23" s="5" t="s">
        <v>12</v>
      </c>
      <c r="D23" s="5" t="s">
        <v>38</v>
      </c>
      <c r="F23" s="6">
        <v>1</v>
      </c>
      <c r="G23" s="6">
        <v>0.011148</v>
      </c>
      <c r="H23" s="6">
        <v>1</v>
      </c>
      <c r="I23" s="6">
        <v>0.01116</v>
      </c>
      <c r="J23" s="6">
        <v>1</v>
      </c>
      <c r="K23" s="6">
        <v>0.01116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ht="12.75">
      <c r="A24" s="5" t="s">
        <v>0</v>
      </c>
      <c r="B24" s="5" t="s">
        <v>13</v>
      </c>
      <c r="D24" s="5" t="s">
        <v>38</v>
      </c>
      <c r="F24" s="6">
        <v>1</v>
      </c>
      <c r="G24" s="6">
        <v>0.0011148</v>
      </c>
      <c r="H24" s="6">
        <v>1</v>
      </c>
      <c r="I24" s="6">
        <v>0.001116</v>
      </c>
      <c r="J24" s="6">
        <v>1</v>
      </c>
      <c r="K24" s="6">
        <v>0.001116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6:23" ht="12.75"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6:23" ht="12.75"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2:23" ht="12.75">
      <c r="B27" s="1" t="s">
        <v>32</v>
      </c>
      <c r="C27" s="1"/>
      <c r="D27" s="5" t="s">
        <v>42</v>
      </c>
      <c r="F27" s="6"/>
      <c r="G27" s="32">
        <f>'emiss 2'!G11</f>
        <v>2598</v>
      </c>
      <c r="H27" s="6"/>
      <c r="I27" s="6">
        <f>'emiss 2'!I11</f>
        <v>2533</v>
      </c>
      <c r="J27" s="6"/>
      <c r="K27" s="6">
        <f>'emiss 2'!K11</f>
        <v>2698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2:23" ht="12.75">
      <c r="B28" s="1" t="s">
        <v>31</v>
      </c>
      <c r="C28" s="1"/>
      <c r="D28" s="5" t="s">
        <v>43</v>
      </c>
      <c r="F28" s="6"/>
      <c r="G28" s="6">
        <f>'emiss 2'!G12</f>
        <v>2.3</v>
      </c>
      <c r="H28" s="6"/>
      <c r="I28" s="6">
        <f>'emiss 2'!I12</f>
        <v>2.6</v>
      </c>
      <c r="J28" s="6"/>
      <c r="K28" s="6">
        <f>'emiss 2'!K12</f>
        <v>2.6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6:23" ht="12.75"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2:23" ht="12.75">
      <c r="B30" s="10" t="s">
        <v>44</v>
      </c>
      <c r="C30" s="10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2:31" ht="12.75">
      <c r="B31" s="5" t="s">
        <v>14</v>
      </c>
      <c r="D31" s="5" t="s">
        <v>45</v>
      </c>
      <c r="E31" s="11" t="s">
        <v>25</v>
      </c>
      <c r="F31" s="6"/>
      <c r="G31" s="14">
        <f>G$10*G12/100*1/60*454*1000/(G$27*0.0283)*(21-7)/(21-G$28)</f>
        <v>17.107205182065385</v>
      </c>
      <c r="H31" s="6"/>
      <c r="I31" s="14">
        <f>I$10*I12/100*1/60*454*1000/(I$27*0.0283)*(21-7)/(21-I$28)</f>
        <v>40.18448566796608</v>
      </c>
      <c r="J31" s="6"/>
      <c r="K31" s="14">
        <f>K$10*K12/100*1/60*454*1000/(K$27*0.0283)*(21-7)/(21-K$28)</f>
        <v>53.575069291638286</v>
      </c>
      <c r="L31" s="6"/>
      <c r="M31" s="6"/>
      <c r="N31" s="6"/>
      <c r="O31" s="6"/>
      <c r="P31" s="6"/>
      <c r="Q31" s="6"/>
      <c r="R31" s="6"/>
      <c r="S31" s="14"/>
      <c r="T31" s="6"/>
      <c r="U31" s="14"/>
      <c r="V31" s="6"/>
      <c r="W31" s="14"/>
      <c r="X31" s="5">
        <f>F31</f>
        <v>0</v>
      </c>
      <c r="Y31" s="14">
        <f>G31+M31</f>
        <v>17.107205182065385</v>
      </c>
      <c r="Z31" s="5">
        <f>H31</f>
        <v>0</v>
      </c>
      <c r="AA31" s="14">
        <f>I31+O31</f>
        <v>40.18448566796608</v>
      </c>
      <c r="AB31" s="5">
        <f>J31</f>
        <v>0</v>
      </c>
      <c r="AC31" s="14">
        <f>K31+Q31</f>
        <v>53.575069291638286</v>
      </c>
      <c r="AE31" s="18">
        <f>AVERAGE(Y31,AA31,AC31)</f>
        <v>36.955586713889915</v>
      </c>
    </row>
    <row r="32" spans="2:31" ht="12.75">
      <c r="B32" s="5" t="s">
        <v>7</v>
      </c>
      <c r="D32" s="5" t="s">
        <v>46</v>
      </c>
      <c r="E32" s="11" t="s">
        <v>25</v>
      </c>
      <c r="F32" s="6">
        <v>100</v>
      </c>
      <c r="G32" s="14">
        <f>G$10*G13/1000000*1/60*454*1000000/(G$27*0.0283)*(21-7)/(21-G$28)</f>
        <v>2147.3479308031865</v>
      </c>
      <c r="H32" s="6">
        <v>100</v>
      </c>
      <c r="I32" s="14">
        <f>I$10*I13/1000000*1/60*454*1000000/(I$27*0.0283)*(21-7)/(21-I$28)</f>
        <v>2240.7705762806363</v>
      </c>
      <c r="J32" s="6">
        <v>100</v>
      </c>
      <c r="K32" s="14">
        <f>K$10*K13/1000000*1/60*454*1000000/(K$27*0.0283)*(21-7)/(21-K$28)</f>
        <v>2103.7330873679957</v>
      </c>
      <c r="L32" s="6"/>
      <c r="M32" s="6"/>
      <c r="N32" s="6"/>
      <c r="O32" s="6"/>
      <c r="P32" s="6"/>
      <c r="Q32" s="6"/>
      <c r="R32" s="6"/>
      <c r="S32" s="14"/>
      <c r="T32" s="6"/>
      <c r="U32" s="14"/>
      <c r="V32" s="6"/>
      <c r="W32" s="14"/>
      <c r="X32" s="5">
        <f>F32</f>
        <v>100</v>
      </c>
      <c r="Y32" s="14">
        <f>G32+M32</f>
        <v>2147.3479308031865</v>
      </c>
      <c r="Z32" s="5">
        <f>H32</f>
        <v>100</v>
      </c>
      <c r="AA32" s="14">
        <f>I32+O32</f>
        <v>2240.7705762806363</v>
      </c>
      <c r="AB32" s="5">
        <f>J32</f>
        <v>100</v>
      </c>
      <c r="AC32" s="14">
        <f>K32+Q32</f>
        <v>2103.7330873679957</v>
      </c>
      <c r="AE32" s="18">
        <f>AVERAGE(Y32,AA32,AC32)</f>
        <v>2163.9505314839394</v>
      </c>
    </row>
    <row r="33" spans="6:29" ht="12.75">
      <c r="F33" s="6"/>
      <c r="G33" s="12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Y33" s="14"/>
      <c r="Z33" s="14"/>
      <c r="AA33" s="14"/>
      <c r="AB33" s="14"/>
      <c r="AC33" s="14"/>
    </row>
    <row r="34" spans="2:31" ht="12.75">
      <c r="B34" s="5" t="s">
        <v>2</v>
      </c>
      <c r="D34" s="5" t="s">
        <v>46</v>
      </c>
      <c r="E34" s="11" t="s">
        <v>25</v>
      </c>
      <c r="F34" s="6"/>
      <c r="G34" s="14">
        <f>G15*1/60*454*1000000/(G$27*0.0283)*(21-7)/(21-G$28)</f>
        <v>1717.8783446425487</v>
      </c>
      <c r="H34" s="6">
        <v>100</v>
      </c>
      <c r="I34" s="14">
        <f>I15*1/60*454*1000000/(I$27*0.0283)*(21-7)/(21-I$28)</f>
        <v>896.3082305122545</v>
      </c>
      <c r="J34" s="6">
        <v>100</v>
      </c>
      <c r="K34" s="14">
        <f aca="true" t="shared" si="0" ref="K34:K43">K15*1/60*454*1000000/(K$27*0.0283)*(21-7)/(21-K$28)</f>
        <v>841.4932349471982</v>
      </c>
      <c r="L34" s="6"/>
      <c r="M34" s="6"/>
      <c r="N34" s="6"/>
      <c r="O34" s="6"/>
      <c r="P34" s="6"/>
      <c r="Q34" s="6"/>
      <c r="R34" s="6"/>
      <c r="S34" s="14"/>
      <c r="T34" s="6"/>
      <c r="U34" s="14"/>
      <c r="V34" s="6"/>
      <c r="W34" s="14"/>
      <c r="X34" s="5">
        <f aca="true" t="shared" si="1" ref="X34:X43">F34</f>
        <v>0</v>
      </c>
      <c r="Y34" s="14">
        <f aca="true" t="shared" si="2" ref="Y34:Y43">G34+M34</f>
        <v>1717.8783446425487</v>
      </c>
      <c r="Z34" s="5">
        <f aca="true" t="shared" si="3" ref="Z34:Z43">H34</f>
        <v>100</v>
      </c>
      <c r="AA34" s="14">
        <f aca="true" t="shared" si="4" ref="AA34:AA43">I34+O34</f>
        <v>896.3082305122545</v>
      </c>
      <c r="AB34" s="5">
        <f aca="true" t="shared" si="5" ref="AB34:AB43">J34</f>
        <v>100</v>
      </c>
      <c r="AC34" s="14">
        <f aca="true" t="shared" si="6" ref="AC34:AC43">K34+Q34</f>
        <v>841.4932349471982</v>
      </c>
      <c r="AD34" s="5">
        <f>(AA34+AC34)/(AE34*3)*100</f>
        <v>50.28826630231572</v>
      </c>
      <c r="AE34" s="18">
        <f aca="true" t="shared" si="7" ref="AE34:AE43">AVERAGE(Y34,AA34,AC34)</f>
        <v>1151.8932700340004</v>
      </c>
    </row>
    <row r="35" spans="2:31" ht="12.75">
      <c r="B35" s="5" t="s">
        <v>3</v>
      </c>
      <c r="D35" s="5" t="s">
        <v>46</v>
      </c>
      <c r="E35" s="11" t="s">
        <v>25</v>
      </c>
      <c r="F35" s="6">
        <v>100</v>
      </c>
      <c r="G35" s="14">
        <f aca="true" t="shared" si="8" ref="G35:I43">G16*1/60*454*1000000/(G$27*0.0283)*(21-7)/(21-G$28)</f>
        <v>89.47283045013276</v>
      </c>
      <c r="H35" s="6">
        <v>100</v>
      </c>
      <c r="I35" s="14">
        <f t="shared" si="8"/>
        <v>93.36544067835985</v>
      </c>
      <c r="J35" s="6">
        <v>100</v>
      </c>
      <c r="K35" s="14">
        <f t="shared" si="0"/>
        <v>87.65554530699983</v>
      </c>
      <c r="L35" s="6"/>
      <c r="M35" s="6"/>
      <c r="N35" s="6"/>
      <c r="O35" s="6"/>
      <c r="P35" s="6"/>
      <c r="Q35" s="6"/>
      <c r="R35" s="6"/>
      <c r="S35" s="14"/>
      <c r="T35" s="6"/>
      <c r="U35" s="14"/>
      <c r="V35" s="6"/>
      <c r="W35" s="14"/>
      <c r="X35" s="5">
        <f t="shared" si="1"/>
        <v>100</v>
      </c>
      <c r="Y35" s="14">
        <f t="shared" si="2"/>
        <v>89.47283045013276</v>
      </c>
      <c r="Z35" s="5">
        <f t="shared" si="3"/>
        <v>100</v>
      </c>
      <c r="AA35" s="14">
        <f t="shared" si="4"/>
        <v>93.36544067835985</v>
      </c>
      <c r="AB35" s="5">
        <f t="shared" si="5"/>
        <v>100</v>
      </c>
      <c r="AC35" s="14">
        <f t="shared" si="6"/>
        <v>87.65554530699983</v>
      </c>
      <c r="AD35" s="5">
        <v>100</v>
      </c>
      <c r="AE35" s="18">
        <f t="shared" si="7"/>
        <v>90.16460547849748</v>
      </c>
    </row>
    <row r="36" spans="2:31" ht="12.75">
      <c r="B36" s="5" t="s">
        <v>4</v>
      </c>
      <c r="D36" s="5" t="s">
        <v>46</v>
      </c>
      <c r="E36" s="11" t="s">
        <v>25</v>
      </c>
      <c r="F36" s="6">
        <v>100</v>
      </c>
      <c r="G36" s="14">
        <f t="shared" si="8"/>
        <v>858.9391723212743</v>
      </c>
      <c r="H36" s="6">
        <v>100</v>
      </c>
      <c r="I36" s="14">
        <f t="shared" si="8"/>
        <v>896.3082305122545</v>
      </c>
      <c r="J36" s="6">
        <v>100</v>
      </c>
      <c r="K36" s="14">
        <f t="shared" si="0"/>
        <v>841.4932349471982</v>
      </c>
      <c r="L36" s="6"/>
      <c r="M36" s="6"/>
      <c r="N36" s="6"/>
      <c r="O36" s="6"/>
      <c r="P36" s="6"/>
      <c r="Q36" s="6"/>
      <c r="R36" s="6"/>
      <c r="S36" s="14"/>
      <c r="T36" s="6"/>
      <c r="U36" s="14"/>
      <c r="V36" s="6"/>
      <c r="W36" s="14"/>
      <c r="X36" s="5">
        <f t="shared" si="1"/>
        <v>100</v>
      </c>
      <c r="Y36" s="14">
        <f t="shared" si="2"/>
        <v>858.9391723212743</v>
      </c>
      <c r="Z36" s="5">
        <f t="shared" si="3"/>
        <v>100</v>
      </c>
      <c r="AA36" s="14">
        <f t="shared" si="4"/>
        <v>896.3082305122545</v>
      </c>
      <c r="AB36" s="5">
        <f t="shared" si="5"/>
        <v>100</v>
      </c>
      <c r="AC36" s="14">
        <f t="shared" si="6"/>
        <v>841.4932349471982</v>
      </c>
      <c r="AD36" s="5">
        <v>100</v>
      </c>
      <c r="AE36" s="18">
        <f t="shared" si="7"/>
        <v>865.5802125935757</v>
      </c>
    </row>
    <row r="37" spans="2:31" ht="12.75">
      <c r="B37" s="5" t="s">
        <v>5</v>
      </c>
      <c r="D37" s="5" t="s">
        <v>46</v>
      </c>
      <c r="E37" s="11" t="s">
        <v>25</v>
      </c>
      <c r="F37" s="6">
        <v>100</v>
      </c>
      <c r="G37" s="14">
        <f t="shared" si="8"/>
        <v>21.473479308031862</v>
      </c>
      <c r="H37" s="6">
        <v>100</v>
      </c>
      <c r="I37" s="14">
        <f t="shared" si="8"/>
        <v>22.407705762806366</v>
      </c>
      <c r="J37" s="6">
        <v>100</v>
      </c>
      <c r="K37" s="14">
        <f t="shared" si="0"/>
        <v>21.03733087367996</v>
      </c>
      <c r="L37" s="6"/>
      <c r="M37" s="6"/>
      <c r="N37" s="6"/>
      <c r="O37" s="6"/>
      <c r="P37" s="6"/>
      <c r="Q37" s="6"/>
      <c r="R37" s="6"/>
      <c r="S37" s="14"/>
      <c r="T37" s="6"/>
      <c r="U37" s="14"/>
      <c r="V37" s="6"/>
      <c r="W37" s="14"/>
      <c r="X37" s="5">
        <f t="shared" si="1"/>
        <v>100</v>
      </c>
      <c r="Y37" s="14">
        <f t="shared" si="2"/>
        <v>21.473479308031862</v>
      </c>
      <c r="Z37" s="5">
        <f t="shared" si="3"/>
        <v>100</v>
      </c>
      <c r="AA37" s="14">
        <f t="shared" si="4"/>
        <v>22.407705762806366</v>
      </c>
      <c r="AB37" s="5">
        <f t="shared" si="5"/>
        <v>100</v>
      </c>
      <c r="AC37" s="14">
        <f t="shared" si="6"/>
        <v>21.03733087367996</v>
      </c>
      <c r="AD37" s="5">
        <v>100</v>
      </c>
      <c r="AE37" s="18">
        <f t="shared" si="7"/>
        <v>21.639505314839397</v>
      </c>
    </row>
    <row r="38" spans="2:31" ht="12.75">
      <c r="B38" s="5" t="s">
        <v>6</v>
      </c>
      <c r="D38" s="5" t="s">
        <v>46</v>
      </c>
      <c r="E38" s="11" t="s">
        <v>25</v>
      </c>
      <c r="F38" s="6">
        <v>100</v>
      </c>
      <c r="G38" s="14">
        <f t="shared" si="8"/>
        <v>17.894566090026554</v>
      </c>
      <c r="H38" s="6">
        <v>100</v>
      </c>
      <c r="I38" s="14">
        <f t="shared" si="8"/>
        <v>18.67308813567197</v>
      </c>
      <c r="J38" s="6">
        <v>100</v>
      </c>
      <c r="K38" s="14">
        <f t="shared" si="0"/>
        <v>17.531109061399963</v>
      </c>
      <c r="L38" s="6"/>
      <c r="M38" s="6"/>
      <c r="N38" s="6"/>
      <c r="O38" s="6"/>
      <c r="P38" s="6"/>
      <c r="Q38" s="6"/>
      <c r="R38" s="6"/>
      <c r="S38" s="14"/>
      <c r="T38" s="6"/>
      <c r="U38" s="14"/>
      <c r="V38" s="6"/>
      <c r="W38" s="14"/>
      <c r="X38" s="5">
        <f t="shared" si="1"/>
        <v>100</v>
      </c>
      <c r="Y38" s="14">
        <f t="shared" si="2"/>
        <v>17.894566090026554</v>
      </c>
      <c r="Z38" s="5">
        <f t="shared" si="3"/>
        <v>100</v>
      </c>
      <c r="AA38" s="14">
        <f t="shared" si="4"/>
        <v>18.67308813567197</v>
      </c>
      <c r="AB38" s="5">
        <f t="shared" si="5"/>
        <v>100</v>
      </c>
      <c r="AC38" s="14">
        <f t="shared" si="6"/>
        <v>17.531109061399963</v>
      </c>
      <c r="AD38" s="5">
        <v>100</v>
      </c>
      <c r="AE38" s="18">
        <f t="shared" si="7"/>
        <v>18.032921095699496</v>
      </c>
    </row>
    <row r="39" spans="2:31" ht="12.75">
      <c r="B39" s="5" t="s">
        <v>9</v>
      </c>
      <c r="D39" s="5" t="s">
        <v>46</v>
      </c>
      <c r="E39" s="11" t="s">
        <v>25</v>
      </c>
      <c r="F39" s="6">
        <v>100</v>
      </c>
      <c r="G39" s="14">
        <f t="shared" si="8"/>
        <v>35.78913218005311</v>
      </c>
      <c r="H39" s="6">
        <v>100</v>
      </c>
      <c r="I39" s="14">
        <f t="shared" si="8"/>
        <v>37.34617627134394</v>
      </c>
      <c r="J39" s="6">
        <v>100</v>
      </c>
      <c r="K39" s="14">
        <f t="shared" si="0"/>
        <v>35.062218122799926</v>
      </c>
      <c r="L39" s="6"/>
      <c r="M39" s="6"/>
      <c r="N39" s="6"/>
      <c r="O39" s="6"/>
      <c r="P39" s="6"/>
      <c r="Q39" s="6"/>
      <c r="R39" s="6"/>
      <c r="S39" s="14"/>
      <c r="T39" s="6"/>
      <c r="U39" s="14"/>
      <c r="V39" s="6"/>
      <c r="W39" s="14"/>
      <c r="X39" s="5">
        <f t="shared" si="1"/>
        <v>100</v>
      </c>
      <c r="Y39" s="14">
        <f t="shared" si="2"/>
        <v>35.78913218005311</v>
      </c>
      <c r="Z39" s="5">
        <f t="shared" si="3"/>
        <v>100</v>
      </c>
      <c r="AA39" s="14">
        <f t="shared" si="4"/>
        <v>37.34617627134394</v>
      </c>
      <c r="AB39" s="5">
        <f t="shared" si="5"/>
        <v>100</v>
      </c>
      <c r="AC39" s="14">
        <f t="shared" si="6"/>
        <v>35.062218122799926</v>
      </c>
      <c r="AD39" s="5">
        <v>100</v>
      </c>
      <c r="AE39" s="18">
        <f t="shared" si="7"/>
        <v>36.06584219139899</v>
      </c>
    </row>
    <row r="40" spans="2:31" ht="12.75">
      <c r="B40" s="5" t="s">
        <v>10</v>
      </c>
      <c r="D40" s="5" t="s">
        <v>46</v>
      </c>
      <c r="E40" s="11" t="s">
        <v>25</v>
      </c>
      <c r="F40" s="6">
        <v>100</v>
      </c>
      <c r="G40" s="14">
        <f t="shared" si="8"/>
        <v>858.9391723212743</v>
      </c>
      <c r="H40" s="6">
        <v>100</v>
      </c>
      <c r="I40" s="14">
        <f t="shared" si="8"/>
        <v>896.3082305122545</v>
      </c>
      <c r="J40" s="6">
        <v>100</v>
      </c>
      <c r="K40" s="14">
        <f t="shared" si="0"/>
        <v>841.4932349471982</v>
      </c>
      <c r="L40" s="6"/>
      <c r="M40" s="6"/>
      <c r="N40" s="6"/>
      <c r="O40" s="6"/>
      <c r="P40" s="6"/>
      <c r="Q40" s="6"/>
      <c r="R40" s="6"/>
      <c r="S40" s="14"/>
      <c r="T40" s="6"/>
      <c r="U40" s="14"/>
      <c r="V40" s="6"/>
      <c r="W40" s="14"/>
      <c r="X40" s="5">
        <f t="shared" si="1"/>
        <v>100</v>
      </c>
      <c r="Y40" s="14">
        <f t="shared" si="2"/>
        <v>858.9391723212743</v>
      </c>
      <c r="Z40" s="5">
        <f t="shared" si="3"/>
        <v>100</v>
      </c>
      <c r="AA40" s="14">
        <f t="shared" si="4"/>
        <v>896.3082305122545</v>
      </c>
      <c r="AB40" s="5">
        <f t="shared" si="5"/>
        <v>100</v>
      </c>
      <c r="AC40" s="14">
        <f t="shared" si="6"/>
        <v>841.4932349471982</v>
      </c>
      <c r="AD40" s="5">
        <v>100</v>
      </c>
      <c r="AE40" s="18">
        <f t="shared" si="7"/>
        <v>865.5802125935757</v>
      </c>
    </row>
    <row r="41" spans="2:31" ht="12.75">
      <c r="B41" s="5" t="s">
        <v>11</v>
      </c>
      <c r="D41" s="5" t="s">
        <v>46</v>
      </c>
      <c r="E41" s="11" t="s">
        <v>25</v>
      </c>
      <c r="F41" s="6">
        <v>100</v>
      </c>
      <c r="G41" s="14">
        <f t="shared" si="8"/>
        <v>0.14315652872021242</v>
      </c>
      <c r="H41" s="6">
        <v>100</v>
      </c>
      <c r="I41" s="14">
        <f t="shared" si="8"/>
        <v>0.14938470508537577</v>
      </c>
      <c r="J41" s="6">
        <v>100</v>
      </c>
      <c r="K41" s="14">
        <f t="shared" si="0"/>
        <v>0.1402488724911997</v>
      </c>
      <c r="L41" s="6"/>
      <c r="M41" s="6"/>
      <c r="N41" s="6"/>
      <c r="O41" s="6"/>
      <c r="P41" s="6"/>
      <c r="Q41" s="6"/>
      <c r="R41" s="6"/>
      <c r="S41" s="13"/>
      <c r="T41" s="13"/>
      <c r="U41" s="13"/>
      <c r="V41" s="13"/>
      <c r="W41" s="13"/>
      <c r="X41" s="5">
        <f t="shared" si="1"/>
        <v>100</v>
      </c>
      <c r="Y41" s="18">
        <f t="shared" si="2"/>
        <v>0.14315652872021242</v>
      </c>
      <c r="Z41" s="5">
        <f t="shared" si="3"/>
        <v>100</v>
      </c>
      <c r="AA41" s="18">
        <f t="shared" si="4"/>
        <v>0.14938470508537577</v>
      </c>
      <c r="AB41" s="5">
        <f t="shared" si="5"/>
        <v>100</v>
      </c>
      <c r="AC41" s="18">
        <f t="shared" si="6"/>
        <v>0.1402488724911997</v>
      </c>
      <c r="AD41" s="5">
        <v>100</v>
      </c>
      <c r="AE41" s="16">
        <f t="shared" si="7"/>
        <v>0.14426336876559595</v>
      </c>
    </row>
    <row r="42" spans="2:31" ht="12.75">
      <c r="B42" s="5" t="s">
        <v>12</v>
      </c>
      <c r="D42" s="5" t="s">
        <v>46</v>
      </c>
      <c r="E42" s="11" t="s">
        <v>25</v>
      </c>
      <c r="F42" s="6">
        <v>100</v>
      </c>
      <c r="G42" s="14">
        <f t="shared" si="8"/>
        <v>858.9391723212743</v>
      </c>
      <c r="H42" s="6">
        <v>100</v>
      </c>
      <c r="I42" s="14">
        <f t="shared" si="8"/>
        <v>896.3082305122545</v>
      </c>
      <c r="J42" s="6">
        <v>100</v>
      </c>
      <c r="K42" s="14">
        <f t="shared" si="0"/>
        <v>841.4932349471982</v>
      </c>
      <c r="L42" s="6"/>
      <c r="M42" s="6"/>
      <c r="N42" s="6"/>
      <c r="O42" s="6"/>
      <c r="P42" s="6"/>
      <c r="Q42" s="6"/>
      <c r="R42" s="6"/>
      <c r="S42" s="14"/>
      <c r="T42" s="6"/>
      <c r="U42" s="14"/>
      <c r="V42" s="6"/>
      <c r="W42" s="14"/>
      <c r="X42" s="5">
        <f t="shared" si="1"/>
        <v>100</v>
      </c>
      <c r="Y42" s="14">
        <f t="shared" si="2"/>
        <v>858.9391723212743</v>
      </c>
      <c r="Z42" s="5">
        <f t="shared" si="3"/>
        <v>100</v>
      </c>
      <c r="AA42" s="14">
        <f t="shared" si="4"/>
        <v>896.3082305122545</v>
      </c>
      <c r="AB42" s="5">
        <f t="shared" si="5"/>
        <v>100</v>
      </c>
      <c r="AC42" s="14">
        <f t="shared" si="6"/>
        <v>841.4932349471982</v>
      </c>
      <c r="AD42" s="5">
        <v>100</v>
      </c>
      <c r="AE42" s="18">
        <f t="shared" si="7"/>
        <v>865.5802125935757</v>
      </c>
    </row>
    <row r="43" spans="2:31" ht="12.75">
      <c r="B43" s="5" t="s">
        <v>13</v>
      </c>
      <c r="D43" s="5" t="s">
        <v>46</v>
      </c>
      <c r="E43" s="11" t="s">
        <v>25</v>
      </c>
      <c r="F43" s="6">
        <v>100</v>
      </c>
      <c r="G43" s="14">
        <f t="shared" si="8"/>
        <v>85.89391723212745</v>
      </c>
      <c r="H43" s="6">
        <v>100</v>
      </c>
      <c r="I43" s="14">
        <f t="shared" si="8"/>
        <v>89.63082305122546</v>
      </c>
      <c r="J43" s="6">
        <v>100</v>
      </c>
      <c r="K43" s="14">
        <f t="shared" si="0"/>
        <v>84.14932349471984</v>
      </c>
      <c r="L43" s="6"/>
      <c r="M43" s="6"/>
      <c r="N43" s="6"/>
      <c r="O43" s="6"/>
      <c r="P43" s="6"/>
      <c r="Q43" s="6"/>
      <c r="R43" s="6"/>
      <c r="S43" s="14"/>
      <c r="T43" s="6"/>
      <c r="U43" s="14"/>
      <c r="V43" s="6"/>
      <c r="W43" s="14"/>
      <c r="X43" s="5">
        <f t="shared" si="1"/>
        <v>100</v>
      </c>
      <c r="Y43" s="14">
        <f t="shared" si="2"/>
        <v>85.89391723212745</v>
      </c>
      <c r="Z43" s="5">
        <f t="shared" si="3"/>
        <v>100</v>
      </c>
      <c r="AA43" s="14">
        <f t="shared" si="4"/>
        <v>89.63082305122546</v>
      </c>
      <c r="AB43" s="5">
        <f t="shared" si="5"/>
        <v>100</v>
      </c>
      <c r="AC43" s="14">
        <f t="shared" si="6"/>
        <v>84.14932349471984</v>
      </c>
      <c r="AD43" s="5">
        <v>100</v>
      </c>
      <c r="AE43" s="18">
        <f t="shared" si="7"/>
        <v>86.55802125935759</v>
      </c>
    </row>
    <row r="44" spans="6:31" ht="12.75"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14"/>
      <c r="T44" s="6"/>
      <c r="U44" s="14"/>
      <c r="V44" s="6"/>
      <c r="W44" s="14"/>
      <c r="Y44" s="14"/>
      <c r="Z44" s="14"/>
      <c r="AA44" s="14"/>
      <c r="AB44" s="14"/>
      <c r="AC44" s="14"/>
      <c r="AE44" s="13"/>
    </row>
    <row r="45" spans="2:31" ht="12.75">
      <c r="B45" s="5" t="s">
        <v>48</v>
      </c>
      <c r="D45" s="5" t="s">
        <v>46</v>
      </c>
      <c r="E45" s="11" t="s">
        <v>25</v>
      </c>
      <c r="F45" s="6">
        <v>100</v>
      </c>
      <c r="G45" s="13">
        <f>G38+G40</f>
        <v>876.8337384113008</v>
      </c>
      <c r="H45" s="6">
        <v>100</v>
      </c>
      <c r="I45" s="13">
        <f>I38+I40</f>
        <v>914.9813186479264</v>
      </c>
      <c r="J45" s="6">
        <v>100</v>
      </c>
      <c r="K45" s="13">
        <f>K38+K40</f>
        <v>859.0243440085982</v>
      </c>
      <c r="L45" s="6"/>
      <c r="M45" s="6"/>
      <c r="N45" s="6"/>
      <c r="O45" s="6"/>
      <c r="P45" s="6"/>
      <c r="Q45" s="6"/>
      <c r="R45" s="6"/>
      <c r="S45" s="14"/>
      <c r="T45" s="6"/>
      <c r="U45" s="14"/>
      <c r="V45" s="6"/>
      <c r="W45" s="14"/>
      <c r="X45" s="5">
        <f>F45</f>
        <v>100</v>
      </c>
      <c r="Y45" s="14">
        <f>G45+M45</f>
        <v>876.8337384113008</v>
      </c>
      <c r="Z45" s="5">
        <f>H45</f>
        <v>100</v>
      </c>
      <c r="AA45" s="14">
        <f>I45+O45</f>
        <v>914.9813186479264</v>
      </c>
      <c r="AB45" s="5">
        <f>J45</f>
        <v>100</v>
      </c>
      <c r="AC45" s="14">
        <f>K45+Q45</f>
        <v>859.0243440085982</v>
      </c>
      <c r="AD45" s="5">
        <v>100</v>
      </c>
      <c r="AE45" s="13">
        <f>AVERAGE(Y45,AA45,AC45)</f>
        <v>883.6131336892751</v>
      </c>
    </row>
    <row r="46" spans="2:31" ht="12.75">
      <c r="B46" s="5" t="s">
        <v>49</v>
      </c>
      <c r="D46" s="5" t="s">
        <v>46</v>
      </c>
      <c r="E46" s="11" t="s">
        <v>25</v>
      </c>
      <c r="F46" s="6">
        <v>100</v>
      </c>
      <c r="G46" s="13">
        <f>G35+G37+G39</f>
        <v>146.73544193821775</v>
      </c>
      <c r="H46" s="6">
        <v>100</v>
      </c>
      <c r="I46" s="13">
        <f>I35/2+I37/2+I39/2</f>
        <v>76.55966135625508</v>
      </c>
      <c r="J46" s="6">
        <v>100</v>
      </c>
      <c r="K46" s="13">
        <f>K35/2+K37/2+K39/2</f>
        <v>71.87754715173986</v>
      </c>
      <c r="L46" s="6"/>
      <c r="M46" s="6"/>
      <c r="N46" s="6"/>
      <c r="O46" s="6"/>
      <c r="P46" s="6"/>
      <c r="Q46" s="6"/>
      <c r="R46" s="6"/>
      <c r="S46" s="14"/>
      <c r="T46" s="6"/>
      <c r="U46" s="14"/>
      <c r="V46" s="6"/>
      <c r="W46" s="14"/>
      <c r="X46" s="5">
        <f>F46</f>
        <v>100</v>
      </c>
      <c r="Y46" s="14">
        <f>G46+M46</f>
        <v>146.73544193821775</v>
      </c>
      <c r="Z46" s="5">
        <f>H46</f>
        <v>100</v>
      </c>
      <c r="AA46" s="14">
        <f>I46+O46</f>
        <v>76.55966135625508</v>
      </c>
      <c r="AB46" s="5">
        <f>J46</f>
        <v>100</v>
      </c>
      <c r="AC46" s="14">
        <f>K46+Q46</f>
        <v>71.87754715173986</v>
      </c>
      <c r="AD46" s="5">
        <v>100</v>
      </c>
      <c r="AE46" s="13">
        <f>AVERAGE(Y46,AA46,AC46)</f>
        <v>98.39088348207089</v>
      </c>
    </row>
    <row r="47" spans="6:23" ht="12.75"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ht="12.75">
      <c r="F48" s="6"/>
    </row>
    <row r="49" spans="2:31" ht="12.75">
      <c r="B49" s="10" t="s">
        <v>18</v>
      </c>
      <c r="C49" s="10"/>
      <c r="G49" s="11" t="s">
        <v>1</v>
      </c>
      <c r="H49" s="11"/>
      <c r="I49" s="11" t="s">
        <v>16</v>
      </c>
      <c r="J49" s="11"/>
      <c r="K49" s="11" t="s">
        <v>17</v>
      </c>
      <c r="L49" s="11"/>
      <c r="M49" s="11" t="s">
        <v>1</v>
      </c>
      <c r="N49" s="11"/>
      <c r="O49" s="11" t="s">
        <v>16</v>
      </c>
      <c r="P49" s="11"/>
      <c r="Q49" s="11" t="s">
        <v>17</v>
      </c>
      <c r="R49" s="11"/>
      <c r="S49" s="11"/>
      <c r="T49" s="11"/>
      <c r="U49" s="11"/>
      <c r="V49" s="11"/>
      <c r="W49" s="11"/>
      <c r="X49" s="11"/>
      <c r="Y49" s="11" t="s">
        <v>1</v>
      </c>
      <c r="Z49" s="11"/>
      <c r="AA49" s="11" t="s">
        <v>16</v>
      </c>
      <c r="AB49" s="11"/>
      <c r="AC49" s="11" t="s">
        <v>17</v>
      </c>
      <c r="AD49" s="11"/>
      <c r="AE49" s="11" t="s">
        <v>41</v>
      </c>
    </row>
    <row r="50" spans="2:3" ht="12.75">
      <c r="B50" s="10"/>
      <c r="C50" s="10"/>
    </row>
    <row r="51" spans="2:31" ht="12.75">
      <c r="B51" s="28" t="s">
        <v>123</v>
      </c>
      <c r="C51" s="28"/>
      <c r="G51" s="11"/>
      <c r="H51" s="11"/>
      <c r="I51" s="11"/>
      <c r="J51" s="11"/>
      <c r="K51" s="11"/>
      <c r="L51" s="11"/>
      <c r="M51" s="11" t="s">
        <v>135</v>
      </c>
      <c r="N51" s="11"/>
      <c r="O51" s="11" t="s">
        <v>135</v>
      </c>
      <c r="P51" s="11"/>
      <c r="Q51" s="11" t="s">
        <v>135</v>
      </c>
      <c r="R51" s="11"/>
      <c r="S51" s="11"/>
      <c r="T51" s="11"/>
      <c r="U51" s="11"/>
      <c r="V51" s="11"/>
      <c r="W51" s="11"/>
      <c r="X51" s="11"/>
      <c r="Y51" s="11" t="s">
        <v>136</v>
      </c>
      <c r="Z51" s="11"/>
      <c r="AA51" s="11" t="s">
        <v>136</v>
      </c>
      <c r="AB51" s="11"/>
      <c r="AC51" s="11" t="s">
        <v>136</v>
      </c>
      <c r="AD51" s="11"/>
      <c r="AE51" s="11" t="s">
        <v>136</v>
      </c>
    </row>
    <row r="52" spans="2:31" ht="12.75">
      <c r="B52" s="28" t="s">
        <v>124</v>
      </c>
      <c r="C52" s="28"/>
      <c r="M52" s="5" t="s">
        <v>125</v>
      </c>
      <c r="O52" s="5" t="s">
        <v>125</v>
      </c>
      <c r="Q52" s="5" t="s">
        <v>125</v>
      </c>
      <c r="Y52" s="5" t="s">
        <v>78</v>
      </c>
      <c r="AA52" s="5" t="s">
        <v>78</v>
      </c>
      <c r="AC52" s="5" t="s">
        <v>78</v>
      </c>
      <c r="AE52" s="5" t="s">
        <v>78</v>
      </c>
    </row>
    <row r="53" spans="2:31" ht="12.75">
      <c r="B53" s="28" t="s">
        <v>145</v>
      </c>
      <c r="C53" s="28"/>
      <c r="M53" s="5" t="s">
        <v>146</v>
      </c>
      <c r="O53" s="5" t="s">
        <v>146</v>
      </c>
      <c r="Q53" s="5" t="s">
        <v>146</v>
      </c>
      <c r="Y53" s="5" t="s">
        <v>78</v>
      </c>
      <c r="AA53" s="11" t="s">
        <v>78</v>
      </c>
      <c r="AC53" s="11" t="s">
        <v>78</v>
      </c>
      <c r="AE53" s="5" t="s">
        <v>78</v>
      </c>
    </row>
    <row r="54" spans="2:31" ht="12.75">
      <c r="B54" s="5" t="s">
        <v>126</v>
      </c>
      <c r="G54" s="5" t="s">
        <v>36</v>
      </c>
      <c r="M54" s="5" t="s">
        <v>37</v>
      </c>
      <c r="Y54" s="5" t="s">
        <v>78</v>
      </c>
      <c r="AE54" s="5" t="s">
        <v>78</v>
      </c>
    </row>
    <row r="55" spans="1:23" ht="12.75">
      <c r="A55" s="5" t="s">
        <v>18</v>
      </c>
      <c r="B55" s="5" t="s">
        <v>147</v>
      </c>
      <c r="D55" s="5" t="s">
        <v>38</v>
      </c>
      <c r="F55" s="6"/>
      <c r="G55" s="6"/>
      <c r="H55" s="6"/>
      <c r="I55" s="6"/>
      <c r="J55" s="6"/>
      <c r="K55" s="6"/>
      <c r="L55" s="6"/>
      <c r="M55" s="6">
        <v>930</v>
      </c>
      <c r="N55" s="6"/>
      <c r="O55" s="6">
        <v>930</v>
      </c>
      <c r="P55" s="6"/>
      <c r="Q55" s="6">
        <v>930</v>
      </c>
      <c r="R55" s="6"/>
      <c r="S55" s="6"/>
      <c r="T55" s="6"/>
      <c r="U55" s="6"/>
      <c r="V55" s="6"/>
      <c r="W55" s="6"/>
    </row>
    <row r="56" spans="1:23" ht="12.75">
      <c r="A56" s="5" t="s">
        <v>18</v>
      </c>
      <c r="B56" s="5" t="s">
        <v>15</v>
      </c>
      <c r="D56" s="5" t="s">
        <v>39</v>
      </c>
      <c r="F56" s="6"/>
      <c r="G56" s="6"/>
      <c r="H56" s="6"/>
      <c r="I56" s="6"/>
      <c r="J56" s="6"/>
      <c r="K56" s="6"/>
      <c r="L56" s="6"/>
      <c r="M56" s="6">
        <v>13614</v>
      </c>
      <c r="N56" s="6"/>
      <c r="O56" s="6">
        <v>14043</v>
      </c>
      <c r="P56" s="6"/>
      <c r="Q56" s="6">
        <v>13983</v>
      </c>
      <c r="R56" s="6"/>
      <c r="S56" s="6"/>
      <c r="T56" s="6"/>
      <c r="U56" s="6"/>
      <c r="V56" s="6"/>
      <c r="W56" s="6"/>
    </row>
    <row r="57" spans="1:23" ht="12.75">
      <c r="A57" s="5" t="s">
        <v>18</v>
      </c>
      <c r="B57" s="5" t="s">
        <v>14</v>
      </c>
      <c r="D57" s="5" t="s">
        <v>40</v>
      </c>
      <c r="F57" s="6"/>
      <c r="G57" s="6"/>
      <c r="H57" s="6"/>
      <c r="I57" s="6"/>
      <c r="J57" s="6"/>
      <c r="K57" s="6"/>
      <c r="L57" s="6"/>
      <c r="M57" s="6">
        <v>0.0129</v>
      </c>
      <c r="N57" s="6"/>
      <c r="O57" s="6">
        <v>0.0041</v>
      </c>
      <c r="P57" s="6"/>
      <c r="Q57" s="6">
        <v>0.0072</v>
      </c>
      <c r="R57" s="6"/>
      <c r="S57" s="6"/>
      <c r="T57" s="6"/>
      <c r="U57" s="6"/>
      <c r="V57" s="6"/>
      <c r="W57" s="6"/>
    </row>
    <row r="58" spans="1:23" ht="12.75">
      <c r="A58" s="5" t="s">
        <v>18</v>
      </c>
      <c r="B58" s="5" t="s">
        <v>7</v>
      </c>
      <c r="D58" s="5" t="s">
        <v>8</v>
      </c>
      <c r="F58" s="6"/>
      <c r="G58" s="6"/>
      <c r="H58" s="6"/>
      <c r="I58" s="6"/>
      <c r="J58" s="6"/>
      <c r="K58" s="6"/>
      <c r="L58" s="6">
        <v>1</v>
      </c>
      <c r="M58" s="14">
        <v>30</v>
      </c>
      <c r="N58" s="6">
        <v>1</v>
      </c>
      <c r="O58" s="6">
        <v>30</v>
      </c>
      <c r="P58" s="6">
        <v>1</v>
      </c>
      <c r="Q58" s="6">
        <v>30</v>
      </c>
      <c r="R58" s="6"/>
      <c r="S58" s="6"/>
      <c r="T58" s="6"/>
      <c r="U58" s="6"/>
      <c r="V58" s="6"/>
      <c r="W58" s="6"/>
    </row>
    <row r="59" spans="6:23" ht="12.75">
      <c r="F59" s="6"/>
      <c r="G59" s="6"/>
      <c r="H59" s="6"/>
      <c r="I59" s="6"/>
      <c r="J59" s="6"/>
      <c r="K59" s="6"/>
      <c r="L59" s="6"/>
      <c r="M59" s="13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ht="12.75">
      <c r="A60" s="5" t="s">
        <v>18</v>
      </c>
      <c r="B60" s="5" t="s">
        <v>2</v>
      </c>
      <c r="D60" s="5" t="s">
        <v>38</v>
      </c>
      <c r="F60" s="6"/>
      <c r="G60" s="6"/>
      <c r="H60" s="6"/>
      <c r="I60" s="6"/>
      <c r="J60" s="6"/>
      <c r="K60" s="6"/>
      <c r="L60" s="6">
        <v>1</v>
      </c>
      <c r="M60" s="6">
        <v>0.00465</v>
      </c>
      <c r="N60" s="6">
        <v>1</v>
      </c>
      <c r="O60" s="6">
        <v>0.00465</v>
      </c>
      <c r="P60" s="6">
        <v>1</v>
      </c>
      <c r="Q60" s="6">
        <v>0.00465</v>
      </c>
      <c r="R60" s="6"/>
      <c r="S60" s="6"/>
      <c r="T60" s="6"/>
      <c r="U60" s="6"/>
      <c r="V60" s="6"/>
      <c r="W60" s="6"/>
    </row>
    <row r="61" spans="1:23" ht="12.75">
      <c r="A61" s="5" t="s">
        <v>18</v>
      </c>
      <c r="B61" s="5" t="s">
        <v>3</v>
      </c>
      <c r="D61" s="5" t="s">
        <v>38</v>
      </c>
      <c r="F61" s="6"/>
      <c r="G61" s="6"/>
      <c r="H61" s="6"/>
      <c r="I61" s="6"/>
      <c r="J61" s="6"/>
      <c r="K61" s="6"/>
      <c r="L61" s="6">
        <v>1</v>
      </c>
      <c r="M61" s="6">
        <v>0.000465</v>
      </c>
      <c r="N61" s="6">
        <v>1</v>
      </c>
      <c r="O61" s="6">
        <v>0.000465</v>
      </c>
      <c r="P61" s="6">
        <v>1</v>
      </c>
      <c r="Q61" s="6">
        <v>0.000465</v>
      </c>
      <c r="R61" s="6"/>
      <c r="S61" s="6"/>
      <c r="T61" s="6"/>
      <c r="U61" s="6"/>
      <c r="V61" s="6"/>
      <c r="W61" s="6"/>
    </row>
    <row r="62" spans="1:23" ht="12.75">
      <c r="A62" s="5" t="s">
        <v>18</v>
      </c>
      <c r="B62" s="5" t="s">
        <v>4</v>
      </c>
      <c r="D62" s="5" t="s">
        <v>38</v>
      </c>
      <c r="F62" s="6"/>
      <c r="G62" s="6"/>
      <c r="H62" s="6"/>
      <c r="I62" s="6"/>
      <c r="J62" s="6"/>
      <c r="K62" s="6"/>
      <c r="L62" s="6">
        <v>1</v>
      </c>
      <c r="M62" s="6">
        <v>0.00465</v>
      </c>
      <c r="N62" s="6">
        <v>1</v>
      </c>
      <c r="O62" s="6">
        <v>0.00465</v>
      </c>
      <c r="P62" s="6">
        <v>1</v>
      </c>
      <c r="Q62" s="6">
        <v>0.00465</v>
      </c>
      <c r="R62" s="6"/>
      <c r="S62" s="6"/>
      <c r="T62" s="6"/>
      <c r="U62" s="6"/>
      <c r="V62" s="6"/>
      <c r="W62" s="6"/>
    </row>
    <row r="63" spans="1:23" ht="12.75">
      <c r="A63" s="5" t="s">
        <v>18</v>
      </c>
      <c r="B63" s="5" t="s">
        <v>5</v>
      </c>
      <c r="D63" s="5" t="s">
        <v>38</v>
      </c>
      <c r="F63" s="6"/>
      <c r="G63" s="6"/>
      <c r="H63" s="6"/>
      <c r="I63" s="6"/>
      <c r="J63" s="6"/>
      <c r="K63" s="6"/>
      <c r="L63" s="6">
        <v>1</v>
      </c>
      <c r="M63" s="6">
        <v>9.3E-05</v>
      </c>
      <c r="N63" s="6">
        <v>1</v>
      </c>
      <c r="O63" s="6">
        <v>9.3E-05</v>
      </c>
      <c r="P63" s="6">
        <v>1</v>
      </c>
      <c r="Q63" s="6">
        <v>9.3E-05</v>
      </c>
      <c r="R63" s="6"/>
      <c r="S63" s="6"/>
      <c r="T63" s="6"/>
      <c r="U63" s="6"/>
      <c r="V63" s="6"/>
      <c r="W63" s="6"/>
    </row>
    <row r="64" spans="1:23" ht="12.75">
      <c r="A64" s="5" t="s">
        <v>18</v>
      </c>
      <c r="B64" s="5" t="s">
        <v>6</v>
      </c>
      <c r="D64" s="5" t="s">
        <v>38</v>
      </c>
      <c r="F64" s="6"/>
      <c r="G64" s="6"/>
      <c r="H64" s="6"/>
      <c r="I64" s="6"/>
      <c r="J64" s="6"/>
      <c r="K64" s="6"/>
      <c r="L64" s="6">
        <v>1</v>
      </c>
      <c r="M64" s="6">
        <v>0.000465</v>
      </c>
      <c r="N64" s="6">
        <v>1</v>
      </c>
      <c r="O64" s="6">
        <v>0.000465</v>
      </c>
      <c r="P64" s="6">
        <v>1</v>
      </c>
      <c r="Q64" s="6">
        <v>0.000465</v>
      </c>
      <c r="R64" s="6"/>
      <c r="S64" s="6"/>
      <c r="T64" s="6"/>
      <c r="U64" s="6"/>
      <c r="V64" s="6"/>
      <c r="W64" s="6"/>
    </row>
    <row r="65" spans="1:23" ht="12.75">
      <c r="A65" s="5" t="s">
        <v>18</v>
      </c>
      <c r="B65" s="5" t="s">
        <v>9</v>
      </c>
      <c r="D65" s="5" t="s">
        <v>38</v>
      </c>
      <c r="F65" s="6"/>
      <c r="G65" s="6"/>
      <c r="H65" s="6"/>
      <c r="I65" s="6"/>
      <c r="J65" s="6"/>
      <c r="K65" s="6"/>
      <c r="L65" s="6">
        <v>1</v>
      </c>
      <c r="M65" s="6">
        <v>0.000465</v>
      </c>
      <c r="N65" s="6">
        <v>1</v>
      </c>
      <c r="O65" s="6">
        <v>0.000465</v>
      </c>
      <c r="P65" s="6">
        <v>1</v>
      </c>
      <c r="Q65" s="6">
        <v>0.000465</v>
      </c>
      <c r="R65" s="6"/>
      <c r="S65" s="6"/>
      <c r="T65" s="6"/>
      <c r="U65" s="6"/>
      <c r="V65" s="6"/>
      <c r="W65" s="6"/>
    </row>
    <row r="66" spans="1:23" ht="12.75">
      <c r="A66" s="5" t="s">
        <v>18</v>
      </c>
      <c r="B66" s="5" t="s">
        <v>10</v>
      </c>
      <c r="D66" s="5" t="s">
        <v>38</v>
      </c>
      <c r="F66" s="6"/>
      <c r="G66" s="6"/>
      <c r="H66" s="6"/>
      <c r="I66" s="6"/>
      <c r="J66" s="6"/>
      <c r="K66" s="6"/>
      <c r="L66" s="6">
        <v>1</v>
      </c>
      <c r="M66" s="6">
        <v>0.00465</v>
      </c>
      <c r="N66" s="6">
        <v>1</v>
      </c>
      <c r="O66" s="6">
        <v>0.00465</v>
      </c>
      <c r="P66" s="6">
        <v>1</v>
      </c>
      <c r="Q66" s="6">
        <v>0.00465</v>
      </c>
      <c r="R66" s="6"/>
      <c r="S66" s="6"/>
      <c r="T66" s="6"/>
      <c r="U66" s="6"/>
      <c r="V66" s="6"/>
      <c r="W66" s="6"/>
    </row>
    <row r="67" spans="1:23" ht="12.75">
      <c r="A67" s="5" t="s">
        <v>18</v>
      </c>
      <c r="B67" s="5" t="s">
        <v>11</v>
      </c>
      <c r="D67" s="5" t="s">
        <v>38</v>
      </c>
      <c r="F67" s="6"/>
      <c r="G67" s="6"/>
      <c r="H67" s="6"/>
      <c r="I67" s="6"/>
      <c r="J67" s="6"/>
      <c r="K67" s="6"/>
      <c r="L67" s="6">
        <v>1</v>
      </c>
      <c r="M67" s="6">
        <v>1.86E-06</v>
      </c>
      <c r="N67" s="6">
        <v>1</v>
      </c>
      <c r="O67" s="6">
        <v>1.86E-06</v>
      </c>
      <c r="P67" s="6">
        <v>1</v>
      </c>
      <c r="Q67" s="6">
        <v>1.86E-06</v>
      </c>
      <c r="R67" s="6"/>
      <c r="S67" s="6"/>
      <c r="T67" s="6"/>
      <c r="U67" s="6"/>
      <c r="V67" s="6"/>
      <c r="W67" s="6"/>
    </row>
    <row r="68" spans="1:23" ht="12.75">
      <c r="A68" s="5" t="s">
        <v>18</v>
      </c>
      <c r="B68" s="5" t="s">
        <v>12</v>
      </c>
      <c r="D68" s="5" t="s">
        <v>38</v>
      </c>
      <c r="F68" s="6"/>
      <c r="G68" s="6"/>
      <c r="H68" s="6"/>
      <c r="I68" s="6"/>
      <c r="J68" s="6"/>
      <c r="K68" s="6"/>
      <c r="L68" s="6">
        <v>1</v>
      </c>
      <c r="M68" s="6">
        <v>0.00465</v>
      </c>
      <c r="N68" s="6">
        <v>1</v>
      </c>
      <c r="O68" s="6">
        <v>0.00465</v>
      </c>
      <c r="P68" s="6">
        <v>1</v>
      </c>
      <c r="Q68" s="6">
        <v>0.00465</v>
      </c>
      <c r="R68" s="6"/>
      <c r="S68" s="6"/>
      <c r="T68" s="6"/>
      <c r="U68" s="6"/>
      <c r="V68" s="6"/>
      <c r="W68" s="6"/>
    </row>
    <row r="69" spans="1:23" ht="12.75">
      <c r="A69" s="5" t="s">
        <v>18</v>
      </c>
      <c r="B69" s="5" t="s">
        <v>13</v>
      </c>
      <c r="D69" s="5" t="s">
        <v>38</v>
      </c>
      <c r="F69" s="6"/>
      <c r="G69" s="6"/>
      <c r="H69" s="6"/>
      <c r="I69" s="6"/>
      <c r="J69" s="6"/>
      <c r="K69" s="6"/>
      <c r="L69" s="6">
        <v>1</v>
      </c>
      <c r="M69" s="6">
        <v>0.000465</v>
      </c>
      <c r="N69" s="6">
        <v>1</v>
      </c>
      <c r="O69" s="6">
        <v>0.000465</v>
      </c>
      <c r="P69" s="6">
        <v>1</v>
      </c>
      <c r="Q69" s="6">
        <v>0.000465</v>
      </c>
      <c r="R69" s="6"/>
      <c r="S69" s="6"/>
      <c r="T69" s="6"/>
      <c r="U69" s="6"/>
      <c r="V69" s="6"/>
      <c r="W69" s="6"/>
    </row>
    <row r="70" spans="6:23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2:23" ht="12.75">
      <c r="B71" s="1" t="s">
        <v>32</v>
      </c>
      <c r="C71" s="1"/>
      <c r="D71" s="5" t="s">
        <v>42</v>
      </c>
      <c r="F71" s="6"/>
      <c r="G71" s="6"/>
      <c r="H71" s="6"/>
      <c r="I71" s="6"/>
      <c r="J71" s="6"/>
      <c r="K71" s="6"/>
      <c r="L71" s="6"/>
      <c r="M71" s="6">
        <f>'emiss 2'!G33</f>
        <v>2531</v>
      </c>
      <c r="N71" s="6"/>
      <c r="O71" s="6">
        <f>'emiss 2'!I33</f>
        <v>2493</v>
      </c>
      <c r="P71" s="6"/>
      <c r="Q71" s="6">
        <f>'emiss 2'!K33</f>
        <v>2673</v>
      </c>
      <c r="R71" s="6"/>
      <c r="S71" s="6"/>
      <c r="T71" s="6"/>
      <c r="U71" s="6"/>
      <c r="V71" s="6"/>
      <c r="W71" s="6"/>
    </row>
    <row r="72" spans="2:23" ht="12.75">
      <c r="B72" s="1" t="s">
        <v>31</v>
      </c>
      <c r="C72" s="1"/>
      <c r="D72" s="5" t="s">
        <v>43</v>
      </c>
      <c r="F72" s="6"/>
      <c r="G72" s="6"/>
      <c r="H72" s="6"/>
      <c r="I72" s="6"/>
      <c r="J72" s="6"/>
      <c r="K72" s="6"/>
      <c r="L72" s="6"/>
      <c r="M72" s="6">
        <f>'emiss 2'!G34</f>
        <v>2.9</v>
      </c>
      <c r="N72" s="6"/>
      <c r="O72" s="6">
        <f>'emiss 2'!I34</f>
        <v>2.4</v>
      </c>
      <c r="P72" s="6"/>
      <c r="Q72" s="6">
        <f>'emiss 2'!K34</f>
        <v>2.4</v>
      </c>
      <c r="R72" s="6"/>
      <c r="S72" s="6"/>
      <c r="T72" s="6"/>
      <c r="U72" s="6"/>
      <c r="V72" s="6"/>
      <c r="W72" s="6"/>
    </row>
    <row r="73" spans="6:23" ht="12.75"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2:23" ht="12.75">
      <c r="B74" s="10" t="s">
        <v>44</v>
      </c>
      <c r="C74" s="10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spans="2:31" ht="12.75">
      <c r="B75" s="5" t="s">
        <v>14</v>
      </c>
      <c r="D75" s="5" t="s">
        <v>45</v>
      </c>
      <c r="E75" s="11" t="s">
        <v>25</v>
      </c>
      <c r="F75" s="6"/>
      <c r="G75" s="6"/>
      <c r="H75" s="6"/>
      <c r="I75" s="6"/>
      <c r="J75" s="6"/>
      <c r="K75" s="6"/>
      <c r="L75" s="6"/>
      <c r="M75" s="14">
        <f>M$55*M57/100*1/60*454*1000/(M$71*0.0283)*(21-7)/(21-M$72)</f>
        <v>9.802754841777547</v>
      </c>
      <c r="N75" s="6"/>
      <c r="O75" s="14">
        <f>O$55*O57/100*1/60*454*1000/(O$71*0.0283)*(21-7)/(21-O$72)</f>
        <v>3.078064989508905</v>
      </c>
      <c r="P75" s="6"/>
      <c r="Q75" s="14">
        <f>Q$55*Q57/100*1/60*454*1000/(Q$71*0.0283)*(21-7)/(21-Q$72)</f>
        <v>5.0413836043989155</v>
      </c>
      <c r="R75" s="6"/>
      <c r="S75" s="14"/>
      <c r="T75" s="6"/>
      <c r="U75" s="14"/>
      <c r="V75" s="6"/>
      <c r="W75" s="14"/>
      <c r="Y75" s="14">
        <f>M75</f>
        <v>9.802754841777547</v>
      </c>
      <c r="AA75" s="14">
        <f>O75</f>
        <v>3.078064989508905</v>
      </c>
      <c r="AC75" s="14">
        <f>Q75</f>
        <v>5.0413836043989155</v>
      </c>
      <c r="AE75" s="13">
        <f>AVERAGE(Y75,AA75,AC75)</f>
        <v>5.9740678118951225</v>
      </c>
    </row>
    <row r="76" spans="2:31" ht="12.75">
      <c r="B76" s="5" t="s">
        <v>7</v>
      </c>
      <c r="D76" s="5" t="s">
        <v>46</v>
      </c>
      <c r="E76" s="11" t="s">
        <v>25</v>
      </c>
      <c r="F76" s="6"/>
      <c r="G76" s="6"/>
      <c r="H76" s="6"/>
      <c r="I76" s="6"/>
      <c r="J76" s="6"/>
      <c r="K76" s="6"/>
      <c r="L76" s="6">
        <v>100</v>
      </c>
      <c r="M76" s="14">
        <f>M$55*M58/1000000*1/60*454*1000000/(M$71*0.0283)*(21-7)/(21-M$72)</f>
        <v>2279.7104283203607</v>
      </c>
      <c r="N76" s="6">
        <v>100</v>
      </c>
      <c r="O76" s="14">
        <f>O$55*O58/1000000*1/60*454*1000000/(O$71*0.0283)*(21-7)/(21-O$72)</f>
        <v>2252.2426752504184</v>
      </c>
      <c r="P76" s="6">
        <v>100</v>
      </c>
      <c r="Q76" s="14">
        <f>Q$55*Q58/1000000*1/60*454*1000000/(Q$71*0.0283)*(21-7)/(21-Q$72)</f>
        <v>2100.576501832882</v>
      </c>
      <c r="R76" s="6"/>
      <c r="S76" s="14"/>
      <c r="T76" s="6"/>
      <c r="U76" s="14"/>
      <c r="V76" s="6"/>
      <c r="W76" s="14"/>
      <c r="X76" s="5">
        <f>L76</f>
        <v>100</v>
      </c>
      <c r="Y76" s="14">
        <f>M76/2</f>
        <v>1139.8552141601804</v>
      </c>
      <c r="AA76" s="14">
        <f>O76/2</f>
        <v>1126.1213376252092</v>
      </c>
      <c r="AC76" s="14">
        <f>Q76/2</f>
        <v>1050.288250916441</v>
      </c>
      <c r="AE76" s="14">
        <f>AVERAGE(Y76,AA76,AC76)</f>
        <v>1105.4216009006102</v>
      </c>
    </row>
    <row r="77" spans="6:31" ht="12.75"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AE77" s="14"/>
    </row>
    <row r="78" spans="2:31" ht="12.75">
      <c r="B78" s="5" t="s">
        <v>2</v>
      </c>
      <c r="D78" s="5" t="s">
        <v>46</v>
      </c>
      <c r="E78" s="11" t="s">
        <v>25</v>
      </c>
      <c r="F78" s="6"/>
      <c r="G78" s="6"/>
      <c r="H78" s="6"/>
      <c r="I78" s="6"/>
      <c r="J78" s="6"/>
      <c r="K78" s="6"/>
      <c r="L78" s="6">
        <v>100</v>
      </c>
      <c r="M78" s="14">
        <f>M60*1/60*454*1000000/(M$71*0.0283)*(21-7)/(21-M$72)</f>
        <v>379.9517380533934</v>
      </c>
      <c r="N78" s="6">
        <v>100</v>
      </c>
      <c r="O78" s="14">
        <f>O60*1/60*454*1000000/(O$71*0.0283)*(21-7)/(21-O$72)</f>
        <v>375.37377920840305</v>
      </c>
      <c r="P78" s="6">
        <v>100</v>
      </c>
      <c r="Q78" s="14">
        <f aca="true" t="shared" si="9" ref="Q78:Q87">Q60*1/60*454*1000000/(Q$71*0.0283)*(21-7)/(21-Q$72)</f>
        <v>350.09608363881364</v>
      </c>
      <c r="R78" s="6"/>
      <c r="S78" s="14"/>
      <c r="T78" s="6"/>
      <c r="U78" s="14"/>
      <c r="V78" s="6"/>
      <c r="W78" s="14"/>
      <c r="X78" s="5">
        <f aca="true" t="shared" si="10" ref="X78:X87">L78</f>
        <v>100</v>
      </c>
      <c r="Y78" s="14">
        <f>M78/2</f>
        <v>189.9758690266967</v>
      </c>
      <c r="Z78" s="5">
        <f aca="true" t="shared" si="11" ref="Z78:Z87">N78</f>
        <v>100</v>
      </c>
      <c r="AA78" s="14">
        <f>O78/2</f>
        <v>187.68688960420153</v>
      </c>
      <c r="AB78" s="5">
        <f aca="true" t="shared" si="12" ref="AB78:AB87">P78</f>
        <v>100</v>
      </c>
      <c r="AC78" s="14">
        <f>Q78/2</f>
        <v>175.04804181940682</v>
      </c>
      <c r="AD78" s="5">
        <v>100</v>
      </c>
      <c r="AE78" s="14">
        <f aca="true" t="shared" si="13" ref="AE78:AE90">AVERAGE(Y78,AA78,AC78)</f>
        <v>184.236933483435</v>
      </c>
    </row>
    <row r="79" spans="2:31" ht="12.75">
      <c r="B79" s="5" t="s">
        <v>3</v>
      </c>
      <c r="D79" s="5" t="s">
        <v>46</v>
      </c>
      <c r="E79" s="11" t="s">
        <v>25</v>
      </c>
      <c r="F79" s="6"/>
      <c r="G79" s="6"/>
      <c r="H79" s="6"/>
      <c r="I79" s="6"/>
      <c r="J79" s="6"/>
      <c r="K79" s="6"/>
      <c r="L79" s="6">
        <v>100</v>
      </c>
      <c r="M79" s="14">
        <f aca="true" t="shared" si="14" ref="M79:O87">M61*1/60*454*1000000/(M$71*0.0283)*(21-7)/(21-M$72)</f>
        <v>37.99517380533935</v>
      </c>
      <c r="N79" s="6">
        <v>100</v>
      </c>
      <c r="O79" s="14">
        <f t="shared" si="14"/>
        <v>37.537377920840306</v>
      </c>
      <c r="P79" s="6">
        <v>100</v>
      </c>
      <c r="Q79" s="14">
        <f t="shared" si="9"/>
        <v>35.00960836388137</v>
      </c>
      <c r="R79" s="6"/>
      <c r="S79" s="14"/>
      <c r="T79" s="6"/>
      <c r="U79" s="14"/>
      <c r="V79" s="6"/>
      <c r="W79" s="14"/>
      <c r="X79" s="5">
        <f t="shared" si="10"/>
        <v>100</v>
      </c>
      <c r="Y79" s="14">
        <f aca="true" t="shared" si="15" ref="Y79:Y87">M79/2</f>
        <v>18.997586902669674</v>
      </c>
      <c r="Z79" s="5">
        <f t="shared" si="11"/>
        <v>100</v>
      </c>
      <c r="AA79" s="14">
        <f aca="true" t="shared" si="16" ref="AA79:AA87">O79/2</f>
        <v>18.768688960420153</v>
      </c>
      <c r="AB79" s="5">
        <f t="shared" si="12"/>
        <v>100</v>
      </c>
      <c r="AC79" s="14">
        <f aca="true" t="shared" si="17" ref="AC79:AC87">Q79/2</f>
        <v>17.504804181940685</v>
      </c>
      <c r="AD79" s="5">
        <v>100</v>
      </c>
      <c r="AE79" s="14">
        <f t="shared" si="13"/>
        <v>18.423693348343505</v>
      </c>
    </row>
    <row r="80" spans="2:31" ht="12.75">
      <c r="B80" s="5" t="s">
        <v>4</v>
      </c>
      <c r="D80" s="5" t="s">
        <v>46</v>
      </c>
      <c r="E80" s="11" t="s">
        <v>25</v>
      </c>
      <c r="F80" s="6"/>
      <c r="G80" s="6"/>
      <c r="H80" s="6"/>
      <c r="I80" s="6"/>
      <c r="J80" s="6"/>
      <c r="K80" s="6"/>
      <c r="L80" s="6">
        <v>100</v>
      </c>
      <c r="M80" s="14">
        <f t="shared" si="14"/>
        <v>379.9517380533934</v>
      </c>
      <c r="N80" s="6">
        <v>100</v>
      </c>
      <c r="O80" s="14">
        <f t="shared" si="14"/>
        <v>375.37377920840305</v>
      </c>
      <c r="P80" s="6">
        <v>100</v>
      </c>
      <c r="Q80" s="14">
        <f t="shared" si="9"/>
        <v>350.09608363881364</v>
      </c>
      <c r="R80" s="6"/>
      <c r="S80" s="14"/>
      <c r="T80" s="6"/>
      <c r="U80" s="14"/>
      <c r="V80" s="6"/>
      <c r="W80" s="14"/>
      <c r="X80" s="5">
        <f t="shared" si="10"/>
        <v>100</v>
      </c>
      <c r="Y80" s="14">
        <f t="shared" si="15"/>
        <v>189.9758690266967</v>
      </c>
      <c r="Z80" s="5">
        <f t="shared" si="11"/>
        <v>100</v>
      </c>
      <c r="AA80" s="14">
        <f t="shared" si="16"/>
        <v>187.68688960420153</v>
      </c>
      <c r="AB80" s="5">
        <f t="shared" si="12"/>
        <v>100</v>
      </c>
      <c r="AC80" s="14">
        <f t="shared" si="17"/>
        <v>175.04804181940682</v>
      </c>
      <c r="AD80" s="5">
        <v>100</v>
      </c>
      <c r="AE80" s="14">
        <f t="shared" si="13"/>
        <v>184.236933483435</v>
      </c>
    </row>
    <row r="81" spans="2:31" ht="12.75">
      <c r="B81" s="5" t="s">
        <v>5</v>
      </c>
      <c r="D81" s="5" t="s">
        <v>46</v>
      </c>
      <c r="E81" s="11" t="s">
        <v>25</v>
      </c>
      <c r="F81" s="6"/>
      <c r="G81" s="6"/>
      <c r="H81" s="6"/>
      <c r="I81" s="6"/>
      <c r="J81" s="6"/>
      <c r="K81" s="6"/>
      <c r="L81" s="6">
        <v>100</v>
      </c>
      <c r="M81" s="14">
        <f t="shared" si="14"/>
        <v>7.599034761067869</v>
      </c>
      <c r="N81" s="6">
        <v>100</v>
      </c>
      <c r="O81" s="14">
        <f t="shared" si="14"/>
        <v>7.507475584168062</v>
      </c>
      <c r="P81" s="6">
        <v>100</v>
      </c>
      <c r="Q81" s="14">
        <f t="shared" si="9"/>
        <v>7.001921672776274</v>
      </c>
      <c r="R81" s="6"/>
      <c r="S81" s="14"/>
      <c r="T81" s="6"/>
      <c r="U81" s="14"/>
      <c r="V81" s="6"/>
      <c r="W81" s="14"/>
      <c r="X81" s="5">
        <f t="shared" si="10"/>
        <v>100</v>
      </c>
      <c r="Y81" s="14">
        <f t="shared" si="15"/>
        <v>3.7995173805339344</v>
      </c>
      <c r="Z81" s="5">
        <f t="shared" si="11"/>
        <v>100</v>
      </c>
      <c r="AA81" s="14">
        <f t="shared" si="16"/>
        <v>3.753737792084031</v>
      </c>
      <c r="AB81" s="5">
        <f t="shared" si="12"/>
        <v>100</v>
      </c>
      <c r="AC81" s="14">
        <f t="shared" si="17"/>
        <v>3.500960836388137</v>
      </c>
      <c r="AD81" s="5">
        <v>100</v>
      </c>
      <c r="AE81" s="14">
        <f t="shared" si="13"/>
        <v>3.684738669668701</v>
      </c>
    </row>
    <row r="82" spans="2:31" ht="12.75">
      <c r="B82" s="5" t="s">
        <v>6</v>
      </c>
      <c r="D82" s="5" t="s">
        <v>46</v>
      </c>
      <c r="E82" s="11" t="s">
        <v>25</v>
      </c>
      <c r="F82" s="6"/>
      <c r="G82" s="6"/>
      <c r="H82" s="6"/>
      <c r="I82" s="6"/>
      <c r="J82" s="6"/>
      <c r="K82" s="6"/>
      <c r="L82" s="6">
        <v>100</v>
      </c>
      <c r="M82" s="14">
        <f t="shared" si="14"/>
        <v>37.99517380533935</v>
      </c>
      <c r="N82" s="6">
        <v>100</v>
      </c>
      <c r="O82" s="14">
        <f t="shared" si="14"/>
        <v>37.537377920840306</v>
      </c>
      <c r="P82" s="6">
        <v>100</v>
      </c>
      <c r="Q82" s="14">
        <f t="shared" si="9"/>
        <v>35.00960836388137</v>
      </c>
      <c r="R82" s="6"/>
      <c r="S82" s="14"/>
      <c r="T82" s="6"/>
      <c r="U82" s="14"/>
      <c r="V82" s="6"/>
      <c r="W82" s="14"/>
      <c r="X82" s="5">
        <f t="shared" si="10"/>
        <v>100</v>
      </c>
      <c r="Y82" s="14">
        <f t="shared" si="15"/>
        <v>18.997586902669674</v>
      </c>
      <c r="Z82" s="5">
        <f t="shared" si="11"/>
        <v>100</v>
      </c>
      <c r="AA82" s="14">
        <f t="shared" si="16"/>
        <v>18.768688960420153</v>
      </c>
      <c r="AB82" s="5">
        <f t="shared" si="12"/>
        <v>100</v>
      </c>
      <c r="AC82" s="14">
        <f t="shared" si="17"/>
        <v>17.504804181940685</v>
      </c>
      <c r="AD82" s="5">
        <v>100</v>
      </c>
      <c r="AE82" s="14">
        <f t="shared" si="13"/>
        <v>18.423693348343505</v>
      </c>
    </row>
    <row r="83" spans="2:31" ht="12.75">
      <c r="B83" s="5" t="s">
        <v>9</v>
      </c>
      <c r="D83" s="5" t="s">
        <v>46</v>
      </c>
      <c r="E83" s="11" t="s">
        <v>25</v>
      </c>
      <c r="F83" s="6"/>
      <c r="G83" s="6"/>
      <c r="H83" s="6"/>
      <c r="I83" s="6"/>
      <c r="J83" s="6"/>
      <c r="K83" s="6"/>
      <c r="L83" s="6">
        <v>100</v>
      </c>
      <c r="M83" s="14">
        <f t="shared" si="14"/>
        <v>37.99517380533935</v>
      </c>
      <c r="N83" s="6">
        <v>100</v>
      </c>
      <c r="O83" s="14">
        <f t="shared" si="14"/>
        <v>37.537377920840306</v>
      </c>
      <c r="P83" s="6">
        <v>100</v>
      </c>
      <c r="Q83" s="14">
        <f t="shared" si="9"/>
        <v>35.00960836388137</v>
      </c>
      <c r="R83" s="6"/>
      <c r="S83" s="14"/>
      <c r="T83" s="6"/>
      <c r="U83" s="14"/>
      <c r="V83" s="6"/>
      <c r="W83" s="14"/>
      <c r="X83" s="5">
        <f t="shared" si="10"/>
        <v>100</v>
      </c>
      <c r="Y83" s="14">
        <f t="shared" si="15"/>
        <v>18.997586902669674</v>
      </c>
      <c r="Z83" s="5">
        <f t="shared" si="11"/>
        <v>100</v>
      </c>
      <c r="AA83" s="14">
        <f t="shared" si="16"/>
        <v>18.768688960420153</v>
      </c>
      <c r="AB83" s="5">
        <f t="shared" si="12"/>
        <v>100</v>
      </c>
      <c r="AC83" s="14">
        <f t="shared" si="17"/>
        <v>17.504804181940685</v>
      </c>
      <c r="AD83" s="5">
        <v>100</v>
      </c>
      <c r="AE83" s="14">
        <f t="shared" si="13"/>
        <v>18.423693348343505</v>
      </c>
    </row>
    <row r="84" spans="2:31" ht="12.75">
      <c r="B84" s="5" t="s">
        <v>10</v>
      </c>
      <c r="D84" s="5" t="s">
        <v>46</v>
      </c>
      <c r="E84" s="11" t="s">
        <v>25</v>
      </c>
      <c r="F84" s="6"/>
      <c r="G84" s="6"/>
      <c r="H84" s="6"/>
      <c r="I84" s="6"/>
      <c r="J84" s="6"/>
      <c r="K84" s="6"/>
      <c r="L84" s="6">
        <v>100</v>
      </c>
      <c r="M84" s="14">
        <f t="shared" si="14"/>
        <v>379.9517380533934</v>
      </c>
      <c r="N84" s="6">
        <v>100</v>
      </c>
      <c r="O84" s="14">
        <f t="shared" si="14"/>
        <v>375.37377920840305</v>
      </c>
      <c r="P84" s="6">
        <v>100</v>
      </c>
      <c r="Q84" s="14">
        <f t="shared" si="9"/>
        <v>350.09608363881364</v>
      </c>
      <c r="R84" s="6"/>
      <c r="S84" s="14"/>
      <c r="T84" s="6"/>
      <c r="U84" s="14"/>
      <c r="V84" s="6"/>
      <c r="W84" s="14"/>
      <c r="X84" s="5">
        <f t="shared" si="10"/>
        <v>100</v>
      </c>
      <c r="Y84" s="14">
        <f t="shared" si="15"/>
        <v>189.9758690266967</v>
      </c>
      <c r="Z84" s="5">
        <f t="shared" si="11"/>
        <v>100</v>
      </c>
      <c r="AA84" s="14">
        <f t="shared" si="16"/>
        <v>187.68688960420153</v>
      </c>
      <c r="AB84" s="5">
        <f t="shared" si="12"/>
        <v>100</v>
      </c>
      <c r="AC84" s="14">
        <f t="shared" si="17"/>
        <v>175.04804181940682</v>
      </c>
      <c r="AD84" s="5">
        <v>100</v>
      </c>
      <c r="AE84" s="14">
        <f t="shared" si="13"/>
        <v>184.236933483435</v>
      </c>
    </row>
    <row r="85" spans="2:31" ht="12.75">
      <c r="B85" s="5" t="s">
        <v>11</v>
      </c>
      <c r="D85" s="5" t="s">
        <v>46</v>
      </c>
      <c r="E85" s="11" t="s">
        <v>25</v>
      </c>
      <c r="F85" s="6"/>
      <c r="G85" s="6"/>
      <c r="H85" s="6"/>
      <c r="I85" s="6"/>
      <c r="J85" s="6"/>
      <c r="K85" s="6"/>
      <c r="L85" s="6">
        <v>100</v>
      </c>
      <c r="M85" s="13">
        <f t="shared" si="14"/>
        <v>0.15198069522135735</v>
      </c>
      <c r="N85" s="6">
        <v>100</v>
      </c>
      <c r="O85" s="13">
        <f t="shared" si="14"/>
        <v>0.15014951168336121</v>
      </c>
      <c r="P85" s="6">
        <v>100</v>
      </c>
      <c r="Q85" s="13">
        <f t="shared" si="9"/>
        <v>0.14003843345552544</v>
      </c>
      <c r="R85" s="6"/>
      <c r="S85" s="13"/>
      <c r="T85" s="13"/>
      <c r="U85" s="13"/>
      <c r="V85" s="13"/>
      <c r="W85" s="13"/>
      <c r="X85" s="5">
        <f t="shared" si="10"/>
        <v>100</v>
      </c>
      <c r="Y85" s="13">
        <f t="shared" si="15"/>
        <v>0.07599034761067867</v>
      </c>
      <c r="Z85" s="5">
        <f t="shared" si="11"/>
        <v>100</v>
      </c>
      <c r="AA85" s="13">
        <f t="shared" si="16"/>
        <v>0.07507475584168061</v>
      </c>
      <c r="AB85" s="5">
        <f t="shared" si="12"/>
        <v>100</v>
      </c>
      <c r="AC85" s="13">
        <f t="shared" si="17"/>
        <v>0.07001921672776272</v>
      </c>
      <c r="AD85" s="5">
        <v>100</v>
      </c>
      <c r="AE85" s="13">
        <f t="shared" si="13"/>
        <v>0.073694773393374</v>
      </c>
    </row>
    <row r="86" spans="2:31" ht="12.75">
      <c r="B86" s="5" t="s">
        <v>12</v>
      </c>
      <c r="D86" s="5" t="s">
        <v>46</v>
      </c>
      <c r="E86" s="11" t="s">
        <v>25</v>
      </c>
      <c r="F86" s="6"/>
      <c r="G86" s="6"/>
      <c r="H86" s="6"/>
      <c r="I86" s="6"/>
      <c r="J86" s="6"/>
      <c r="K86" s="6"/>
      <c r="L86" s="6">
        <v>100</v>
      </c>
      <c r="M86" s="14">
        <f t="shared" si="14"/>
        <v>379.9517380533934</v>
      </c>
      <c r="N86" s="6">
        <v>100</v>
      </c>
      <c r="O86" s="14">
        <f t="shared" si="14"/>
        <v>375.37377920840305</v>
      </c>
      <c r="P86" s="6">
        <v>100</v>
      </c>
      <c r="Q86" s="14">
        <f t="shared" si="9"/>
        <v>350.09608363881364</v>
      </c>
      <c r="R86" s="6"/>
      <c r="S86" s="14"/>
      <c r="T86" s="6"/>
      <c r="U86" s="14"/>
      <c r="V86" s="6"/>
      <c r="W86" s="14"/>
      <c r="X86" s="5">
        <f t="shared" si="10"/>
        <v>100</v>
      </c>
      <c r="Y86" s="14">
        <f t="shared" si="15"/>
        <v>189.9758690266967</v>
      </c>
      <c r="Z86" s="5">
        <f t="shared" si="11"/>
        <v>100</v>
      </c>
      <c r="AA86" s="14">
        <f t="shared" si="16"/>
        <v>187.68688960420153</v>
      </c>
      <c r="AB86" s="5">
        <f t="shared" si="12"/>
        <v>100</v>
      </c>
      <c r="AC86" s="14">
        <f t="shared" si="17"/>
        <v>175.04804181940682</v>
      </c>
      <c r="AD86" s="5">
        <v>100</v>
      </c>
      <c r="AE86" s="14">
        <f t="shared" si="13"/>
        <v>184.236933483435</v>
      </c>
    </row>
    <row r="87" spans="2:31" ht="12.75">
      <c r="B87" s="5" t="s">
        <v>13</v>
      </c>
      <c r="D87" s="5" t="s">
        <v>46</v>
      </c>
      <c r="E87" s="11" t="s">
        <v>25</v>
      </c>
      <c r="F87" s="6"/>
      <c r="G87" s="6"/>
      <c r="H87" s="6"/>
      <c r="I87" s="6"/>
      <c r="J87" s="6"/>
      <c r="K87" s="6"/>
      <c r="L87" s="6">
        <v>100</v>
      </c>
      <c r="M87" s="14">
        <f t="shared" si="14"/>
        <v>37.99517380533935</v>
      </c>
      <c r="N87" s="6">
        <v>100</v>
      </c>
      <c r="O87" s="14">
        <f t="shared" si="14"/>
        <v>37.537377920840306</v>
      </c>
      <c r="P87" s="6">
        <v>100</v>
      </c>
      <c r="Q87" s="14">
        <f t="shared" si="9"/>
        <v>35.00960836388137</v>
      </c>
      <c r="R87" s="6"/>
      <c r="S87" s="14"/>
      <c r="T87" s="6"/>
      <c r="U87" s="14"/>
      <c r="V87" s="6"/>
      <c r="W87" s="14"/>
      <c r="X87" s="5">
        <f t="shared" si="10"/>
        <v>100</v>
      </c>
      <c r="Y87" s="14">
        <f t="shared" si="15"/>
        <v>18.997586902669674</v>
      </c>
      <c r="Z87" s="5">
        <f t="shared" si="11"/>
        <v>100</v>
      </c>
      <c r="AA87" s="14">
        <f t="shared" si="16"/>
        <v>18.768688960420153</v>
      </c>
      <c r="AB87" s="5">
        <f t="shared" si="12"/>
        <v>100</v>
      </c>
      <c r="AC87" s="14">
        <f t="shared" si="17"/>
        <v>17.504804181940685</v>
      </c>
      <c r="AD87" s="5">
        <v>100</v>
      </c>
      <c r="AE87" s="14">
        <f t="shared" si="13"/>
        <v>18.423693348343505</v>
      </c>
    </row>
    <row r="88" spans="6:31" ht="12.75"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AE88" s="14"/>
    </row>
    <row r="89" spans="2:31" ht="12.75">
      <c r="B89" s="5" t="s">
        <v>48</v>
      </c>
      <c r="D89" s="5" t="s">
        <v>46</v>
      </c>
      <c r="E89" s="11" t="s">
        <v>25</v>
      </c>
      <c r="F89" s="6"/>
      <c r="G89" s="6"/>
      <c r="H89" s="6"/>
      <c r="I89" s="6"/>
      <c r="J89" s="6"/>
      <c r="K89" s="6"/>
      <c r="L89" s="6">
        <v>100</v>
      </c>
      <c r="M89" s="14">
        <f>M82+M84</f>
        <v>417.94691185873273</v>
      </c>
      <c r="N89" s="6">
        <v>100</v>
      </c>
      <c r="O89" s="14">
        <f>O82+O84</f>
        <v>412.91115712924335</v>
      </c>
      <c r="P89" s="6">
        <v>100</v>
      </c>
      <c r="Q89" s="14">
        <f>Q82+Q84</f>
        <v>385.10569200269504</v>
      </c>
      <c r="R89" s="6"/>
      <c r="S89" s="14"/>
      <c r="T89" s="6"/>
      <c r="U89" s="14"/>
      <c r="V89" s="6"/>
      <c r="W89" s="14"/>
      <c r="X89" s="5">
        <f aca="true" t="shared" si="18" ref="X89:AC90">L89</f>
        <v>100</v>
      </c>
      <c r="Y89" s="14">
        <f t="shared" si="18"/>
        <v>417.94691185873273</v>
      </c>
      <c r="Z89" s="5">
        <f t="shared" si="18"/>
        <v>100</v>
      </c>
      <c r="AA89" s="14">
        <f t="shared" si="18"/>
        <v>412.91115712924335</v>
      </c>
      <c r="AB89" s="5">
        <f t="shared" si="18"/>
        <v>100</v>
      </c>
      <c r="AC89" s="14">
        <f t="shared" si="18"/>
        <v>385.10569200269504</v>
      </c>
      <c r="AD89" s="5">
        <v>100</v>
      </c>
      <c r="AE89" s="14">
        <f t="shared" si="13"/>
        <v>405.3212536635571</v>
      </c>
    </row>
    <row r="90" spans="2:31" ht="12.75">
      <c r="B90" s="5" t="s">
        <v>49</v>
      </c>
      <c r="D90" s="5" t="s">
        <v>46</v>
      </c>
      <c r="E90" s="11" t="s">
        <v>25</v>
      </c>
      <c r="F90" s="6"/>
      <c r="G90" s="6"/>
      <c r="H90" s="6"/>
      <c r="I90" s="6"/>
      <c r="J90" s="6"/>
      <c r="K90" s="6"/>
      <c r="L90" s="6">
        <v>100</v>
      </c>
      <c r="M90" s="14">
        <f>M79+M81+M83</f>
        <v>83.58938237174657</v>
      </c>
      <c r="N90" s="6">
        <v>100</v>
      </c>
      <c r="O90" s="14">
        <f>O79+O81+O83</f>
        <v>82.58223142584868</v>
      </c>
      <c r="P90" s="6">
        <v>100</v>
      </c>
      <c r="Q90" s="14">
        <f>Q79+Q81+Q83</f>
        <v>77.02113840053902</v>
      </c>
      <c r="R90" s="6"/>
      <c r="S90" s="14"/>
      <c r="T90" s="6"/>
      <c r="U90" s="14"/>
      <c r="V90" s="6"/>
      <c r="W90" s="14"/>
      <c r="X90" s="5">
        <f t="shared" si="18"/>
        <v>100</v>
      </c>
      <c r="Y90" s="14">
        <f t="shared" si="18"/>
        <v>83.58938237174657</v>
      </c>
      <c r="Z90" s="5">
        <f t="shared" si="18"/>
        <v>100</v>
      </c>
      <c r="AA90" s="14">
        <f t="shared" si="18"/>
        <v>82.58223142584868</v>
      </c>
      <c r="AB90" s="5">
        <f t="shared" si="18"/>
        <v>100</v>
      </c>
      <c r="AC90" s="14">
        <f t="shared" si="18"/>
        <v>77.02113840053902</v>
      </c>
      <c r="AD90" s="5">
        <v>100</v>
      </c>
      <c r="AE90" s="14">
        <f t="shared" si="13"/>
        <v>81.06425073271141</v>
      </c>
    </row>
    <row r="91" spans="6:23" ht="12.75"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ht="12.75">
      <c r="F92" s="6"/>
    </row>
    <row r="93" spans="2:31" ht="12.75">
      <c r="B93" s="10" t="s">
        <v>19</v>
      </c>
      <c r="C93" s="10"/>
      <c r="G93" s="5" t="s">
        <v>1</v>
      </c>
      <c r="I93" s="5" t="s">
        <v>16</v>
      </c>
      <c r="K93" s="5" t="s">
        <v>17</v>
      </c>
      <c r="M93" s="5" t="s">
        <v>1</v>
      </c>
      <c r="O93" s="5" t="s">
        <v>16</v>
      </c>
      <c r="Q93" s="5" t="s">
        <v>17</v>
      </c>
      <c r="S93" s="5" t="s">
        <v>1</v>
      </c>
      <c r="U93" s="5" t="s">
        <v>16</v>
      </c>
      <c r="W93" s="5" t="s">
        <v>17</v>
      </c>
      <c r="Y93" s="5" t="s">
        <v>1</v>
      </c>
      <c r="AA93" s="5" t="s">
        <v>16</v>
      </c>
      <c r="AC93" s="5" t="s">
        <v>17</v>
      </c>
      <c r="AE93" s="5" t="s">
        <v>41</v>
      </c>
    </row>
    <row r="94" spans="2:3" ht="12.75">
      <c r="B94" s="10"/>
      <c r="C94" s="10"/>
    </row>
    <row r="95" spans="2:31" ht="12.75">
      <c r="B95" s="28" t="s">
        <v>123</v>
      </c>
      <c r="C95" s="28"/>
      <c r="G95" s="11" t="s">
        <v>135</v>
      </c>
      <c r="H95" s="11"/>
      <c r="I95" s="11" t="s">
        <v>135</v>
      </c>
      <c r="J95" s="11"/>
      <c r="K95" s="11" t="s">
        <v>135</v>
      </c>
      <c r="L95" s="11"/>
      <c r="M95" s="11" t="s">
        <v>136</v>
      </c>
      <c r="N95" s="11"/>
      <c r="O95" s="11" t="s">
        <v>136</v>
      </c>
      <c r="P95" s="11"/>
      <c r="Q95" s="11" t="s">
        <v>136</v>
      </c>
      <c r="R95" s="11"/>
      <c r="S95" s="11"/>
      <c r="T95" s="11"/>
      <c r="U95" s="11"/>
      <c r="V95" s="11"/>
      <c r="W95" s="11"/>
      <c r="X95" s="11"/>
      <c r="Y95" s="11" t="s">
        <v>137</v>
      </c>
      <c r="Z95" s="11"/>
      <c r="AA95" s="11" t="s">
        <v>137</v>
      </c>
      <c r="AB95" s="11"/>
      <c r="AC95" s="11" t="s">
        <v>137</v>
      </c>
      <c r="AD95" s="11"/>
      <c r="AE95" s="11" t="s">
        <v>137</v>
      </c>
    </row>
    <row r="96" spans="2:31" ht="12.75">
      <c r="B96" s="28" t="s">
        <v>124</v>
      </c>
      <c r="C96" s="28"/>
      <c r="G96" s="5" t="s">
        <v>125</v>
      </c>
      <c r="I96" s="5" t="s">
        <v>125</v>
      </c>
      <c r="K96" s="5" t="s">
        <v>125</v>
      </c>
      <c r="M96" s="5" t="s">
        <v>125</v>
      </c>
      <c r="O96" s="5" t="s">
        <v>125</v>
      </c>
      <c r="Q96" s="5" t="s">
        <v>125</v>
      </c>
      <c r="Y96" s="5" t="s">
        <v>78</v>
      </c>
      <c r="AA96" s="5" t="s">
        <v>78</v>
      </c>
      <c r="AC96" s="5" t="s">
        <v>78</v>
      </c>
      <c r="AE96" s="5" t="s">
        <v>78</v>
      </c>
    </row>
    <row r="97" spans="2:31" ht="12.75">
      <c r="B97" s="28" t="s">
        <v>145</v>
      </c>
      <c r="C97" s="28"/>
      <c r="S97" s="5" t="s">
        <v>146</v>
      </c>
      <c r="U97" s="5" t="s">
        <v>146</v>
      </c>
      <c r="W97" s="5" t="s">
        <v>146</v>
      </c>
      <c r="Y97" s="5" t="s">
        <v>78</v>
      </c>
      <c r="AA97" s="5" t="s">
        <v>78</v>
      </c>
      <c r="AC97" s="5" t="s">
        <v>78</v>
      </c>
      <c r="AE97" s="5" t="s">
        <v>78</v>
      </c>
    </row>
    <row r="98" spans="2:31" ht="12.75">
      <c r="B98" s="5" t="s">
        <v>126</v>
      </c>
      <c r="G98" s="5" t="s">
        <v>36</v>
      </c>
      <c r="M98" s="5" t="s">
        <v>37</v>
      </c>
      <c r="Y98" s="5" t="s">
        <v>47</v>
      </c>
      <c r="AE98" s="5" t="s">
        <v>47</v>
      </c>
    </row>
    <row r="99" spans="1:23" ht="12.75">
      <c r="A99" s="5" t="s">
        <v>19</v>
      </c>
      <c r="B99" s="5" t="s">
        <v>147</v>
      </c>
      <c r="D99" s="5" t="s">
        <v>38</v>
      </c>
      <c r="F99" s="6"/>
      <c r="G99" s="6">
        <v>900</v>
      </c>
      <c r="H99" s="6"/>
      <c r="I99" s="6">
        <v>900</v>
      </c>
      <c r="J99" s="6"/>
      <c r="K99" s="6">
        <v>900</v>
      </c>
      <c r="L99" s="6"/>
      <c r="M99" s="6">
        <v>900</v>
      </c>
      <c r="N99" s="6"/>
      <c r="O99" s="6">
        <v>900</v>
      </c>
      <c r="P99" s="6"/>
      <c r="Q99" s="6">
        <v>905</v>
      </c>
      <c r="R99" s="6"/>
      <c r="S99" s="6"/>
      <c r="T99" s="6"/>
      <c r="U99" s="6"/>
      <c r="V99" s="6"/>
      <c r="W99" s="6"/>
    </row>
    <row r="100" spans="1:23" ht="12.75">
      <c r="A100" s="5" t="s">
        <v>19</v>
      </c>
      <c r="B100" s="5" t="s">
        <v>15</v>
      </c>
      <c r="D100" s="5" t="s">
        <v>39</v>
      </c>
      <c r="F100" s="6"/>
      <c r="G100" s="6">
        <v>13355</v>
      </c>
      <c r="H100" s="6"/>
      <c r="I100" s="6">
        <v>12871</v>
      </c>
      <c r="J100" s="6"/>
      <c r="K100" s="6">
        <v>12649</v>
      </c>
      <c r="L100" s="6"/>
      <c r="M100" s="6">
        <v>14069</v>
      </c>
      <c r="N100" s="6"/>
      <c r="O100" s="6">
        <v>13769</v>
      </c>
      <c r="P100" s="6"/>
      <c r="Q100" s="6">
        <v>14044</v>
      </c>
      <c r="R100" s="6"/>
      <c r="S100" s="6"/>
      <c r="T100" s="6"/>
      <c r="U100" s="6"/>
      <c r="V100" s="6"/>
      <c r="W100" s="6"/>
    </row>
    <row r="101" spans="1:23" ht="12.75">
      <c r="A101" s="5" t="s">
        <v>19</v>
      </c>
      <c r="B101" s="5" t="s">
        <v>14</v>
      </c>
      <c r="D101" s="5" t="s">
        <v>40</v>
      </c>
      <c r="F101" s="6"/>
      <c r="G101" s="6">
        <v>0.0856</v>
      </c>
      <c r="H101" s="6"/>
      <c r="I101" s="6">
        <v>0.0782</v>
      </c>
      <c r="J101" s="6"/>
      <c r="K101" s="6">
        <v>0.0778</v>
      </c>
      <c r="L101" s="6"/>
      <c r="M101" s="6">
        <v>0.0037</v>
      </c>
      <c r="N101" s="6"/>
      <c r="O101" s="6">
        <v>0.0058</v>
      </c>
      <c r="P101" s="6"/>
      <c r="Q101" s="6">
        <v>0.0019</v>
      </c>
      <c r="R101" s="6"/>
      <c r="S101" s="6"/>
      <c r="T101" s="6"/>
      <c r="U101" s="6"/>
      <c r="V101" s="6"/>
      <c r="W101" s="6"/>
    </row>
    <row r="102" spans="1:23" ht="12.75">
      <c r="A102" s="5" t="s">
        <v>19</v>
      </c>
      <c r="B102" s="5" t="s">
        <v>7</v>
      </c>
      <c r="D102" s="5" t="s">
        <v>8</v>
      </c>
      <c r="F102" s="6">
        <v>1</v>
      </c>
      <c r="G102" s="6">
        <v>30</v>
      </c>
      <c r="H102" s="6">
        <v>1</v>
      </c>
      <c r="I102" s="6">
        <v>30</v>
      </c>
      <c r="J102" s="6">
        <v>1</v>
      </c>
      <c r="K102" s="6">
        <v>30</v>
      </c>
      <c r="L102" s="6">
        <v>1</v>
      </c>
      <c r="M102" s="6">
        <v>30</v>
      </c>
      <c r="N102" s="6">
        <v>1</v>
      </c>
      <c r="O102" s="6">
        <v>30</v>
      </c>
      <c r="P102" s="6">
        <v>1</v>
      </c>
      <c r="Q102" s="6">
        <v>30</v>
      </c>
      <c r="R102" s="6"/>
      <c r="S102" s="6"/>
      <c r="T102" s="6"/>
      <c r="U102" s="6"/>
      <c r="V102" s="6"/>
      <c r="W102" s="6"/>
    </row>
    <row r="103" spans="1:23" ht="12.75">
      <c r="A103" s="5" t="s">
        <v>19</v>
      </c>
      <c r="B103" s="5" t="s">
        <v>2</v>
      </c>
      <c r="D103" s="5" t="s">
        <v>38</v>
      </c>
      <c r="F103" s="6">
        <v>1</v>
      </c>
      <c r="G103" s="6">
        <v>0.0108</v>
      </c>
      <c r="H103" s="6">
        <v>1</v>
      </c>
      <c r="I103" s="6">
        <v>0.0108</v>
      </c>
      <c r="J103" s="6">
        <v>1</v>
      </c>
      <c r="K103" s="6">
        <v>0.0108</v>
      </c>
      <c r="L103" s="6">
        <v>1</v>
      </c>
      <c r="M103" s="6">
        <v>0.0045</v>
      </c>
      <c r="N103" s="6">
        <v>1</v>
      </c>
      <c r="O103" s="6">
        <v>0.0045</v>
      </c>
      <c r="P103" s="6">
        <v>1</v>
      </c>
      <c r="Q103" s="6">
        <v>0.004525</v>
      </c>
      <c r="R103" s="6"/>
      <c r="S103" s="6"/>
      <c r="T103" s="6"/>
      <c r="U103" s="6"/>
      <c r="V103" s="6"/>
      <c r="W103" s="6"/>
    </row>
    <row r="104" spans="1:23" ht="12.75">
      <c r="A104" s="5" t="s">
        <v>19</v>
      </c>
      <c r="B104" s="5" t="s">
        <v>3</v>
      </c>
      <c r="D104" s="5" t="s">
        <v>38</v>
      </c>
      <c r="F104" s="6">
        <v>1</v>
      </c>
      <c r="G104" s="6">
        <v>0.001125</v>
      </c>
      <c r="H104" s="6">
        <v>1</v>
      </c>
      <c r="I104" s="6">
        <v>0.001125</v>
      </c>
      <c r="J104" s="6">
        <v>1</v>
      </c>
      <c r="K104" s="6">
        <v>0.001125</v>
      </c>
      <c r="L104" s="6">
        <v>1</v>
      </c>
      <c r="M104" s="6">
        <v>0.00045</v>
      </c>
      <c r="N104" s="6">
        <v>1</v>
      </c>
      <c r="O104" s="6">
        <v>0.00045</v>
      </c>
      <c r="P104" s="6">
        <v>1</v>
      </c>
      <c r="Q104" s="6">
        <v>0.0004525</v>
      </c>
      <c r="R104" s="6"/>
      <c r="S104" s="6"/>
      <c r="T104" s="6"/>
      <c r="U104" s="6"/>
      <c r="V104" s="6"/>
      <c r="W104" s="6"/>
    </row>
    <row r="105" spans="1:23" ht="12.75">
      <c r="A105" s="5" t="s">
        <v>19</v>
      </c>
      <c r="B105" s="5" t="s">
        <v>4</v>
      </c>
      <c r="D105" s="5" t="s">
        <v>38</v>
      </c>
      <c r="F105" s="6">
        <v>1</v>
      </c>
      <c r="G105" s="6">
        <v>0.0108</v>
      </c>
      <c r="H105" s="6">
        <v>1</v>
      </c>
      <c r="I105" s="6">
        <v>0.0108</v>
      </c>
      <c r="J105" s="6">
        <v>1</v>
      </c>
      <c r="K105" s="6">
        <v>0.0108</v>
      </c>
      <c r="L105" s="6">
        <v>1</v>
      </c>
      <c r="M105" s="6">
        <v>0.0045</v>
      </c>
      <c r="N105" s="6">
        <v>1</v>
      </c>
      <c r="O105" s="6">
        <v>0.0045</v>
      </c>
      <c r="P105" s="6">
        <v>1</v>
      </c>
      <c r="Q105" s="6">
        <v>0.004525</v>
      </c>
      <c r="R105" s="6"/>
      <c r="S105" s="6"/>
      <c r="T105" s="6"/>
      <c r="U105" s="6"/>
      <c r="V105" s="6"/>
      <c r="W105" s="6"/>
    </row>
    <row r="106" spans="1:23" ht="12.75">
      <c r="A106" s="5" t="s">
        <v>19</v>
      </c>
      <c r="B106" s="5" t="s">
        <v>5</v>
      </c>
      <c r="D106" s="5" t="s">
        <v>38</v>
      </c>
      <c r="F106" s="6">
        <v>1</v>
      </c>
      <c r="G106" s="6">
        <v>0.00027</v>
      </c>
      <c r="H106" s="6">
        <v>1</v>
      </c>
      <c r="I106" s="6">
        <v>0.00027</v>
      </c>
      <c r="J106" s="6">
        <v>1</v>
      </c>
      <c r="K106" s="6">
        <v>0.00027</v>
      </c>
      <c r="L106" s="6">
        <v>1</v>
      </c>
      <c r="M106" s="6">
        <v>9E-05</v>
      </c>
      <c r="N106" s="6">
        <v>1</v>
      </c>
      <c r="O106" s="6">
        <v>9E-05</v>
      </c>
      <c r="P106" s="6">
        <v>1</v>
      </c>
      <c r="Q106" s="6">
        <v>9.05E-05</v>
      </c>
      <c r="R106" s="6"/>
      <c r="S106" s="6"/>
      <c r="T106" s="6"/>
      <c r="U106" s="6"/>
      <c r="V106" s="6"/>
      <c r="W106" s="6"/>
    </row>
    <row r="107" spans="1:23" ht="12.75">
      <c r="A107" s="5" t="s">
        <v>19</v>
      </c>
      <c r="B107" s="5" t="s">
        <v>6</v>
      </c>
      <c r="D107" s="5" t="s">
        <v>38</v>
      </c>
      <c r="F107" s="6">
        <v>1</v>
      </c>
      <c r="G107" s="6">
        <v>0.000225</v>
      </c>
      <c r="H107" s="6">
        <v>1</v>
      </c>
      <c r="I107" s="6">
        <v>0.000225</v>
      </c>
      <c r="J107" s="6">
        <v>1</v>
      </c>
      <c r="K107" s="6">
        <v>0.000225</v>
      </c>
      <c r="L107" s="6">
        <v>1</v>
      </c>
      <c r="M107" s="6">
        <v>0.00045</v>
      </c>
      <c r="N107" s="6">
        <v>1</v>
      </c>
      <c r="O107" s="6">
        <v>0.00045</v>
      </c>
      <c r="P107" s="6">
        <v>1</v>
      </c>
      <c r="Q107" s="6">
        <v>0.0004525</v>
      </c>
      <c r="R107" s="6"/>
      <c r="S107" s="6"/>
      <c r="T107" s="6"/>
      <c r="U107" s="6"/>
      <c r="V107" s="6"/>
      <c r="W107" s="6"/>
    </row>
    <row r="108" spans="1:23" ht="12.75">
      <c r="A108" s="5" t="s">
        <v>19</v>
      </c>
      <c r="B108" s="5" t="s">
        <v>9</v>
      </c>
      <c r="D108" s="5" t="s">
        <v>38</v>
      </c>
      <c r="F108" s="6">
        <v>1</v>
      </c>
      <c r="G108" s="6">
        <v>0.00045</v>
      </c>
      <c r="H108" s="6">
        <v>1</v>
      </c>
      <c r="I108" s="6">
        <v>0.00045</v>
      </c>
      <c r="J108" s="6">
        <v>1</v>
      </c>
      <c r="K108" s="6">
        <v>0.00045</v>
      </c>
      <c r="L108" s="6">
        <v>1</v>
      </c>
      <c r="M108" s="6">
        <v>0.00045</v>
      </c>
      <c r="N108" s="6">
        <v>1</v>
      </c>
      <c r="O108" s="6">
        <v>0.00045</v>
      </c>
      <c r="P108" s="6">
        <v>1</v>
      </c>
      <c r="Q108" s="6">
        <v>0.0004525</v>
      </c>
      <c r="R108" s="6"/>
      <c r="S108" s="6"/>
      <c r="T108" s="6"/>
      <c r="U108" s="6"/>
      <c r="V108" s="6"/>
      <c r="W108" s="6"/>
    </row>
    <row r="109" spans="1:23" ht="12.75">
      <c r="A109" s="5" t="s">
        <v>19</v>
      </c>
      <c r="B109" s="5" t="s">
        <v>10</v>
      </c>
      <c r="D109" s="5" t="s">
        <v>38</v>
      </c>
      <c r="F109" s="6">
        <v>1</v>
      </c>
      <c r="G109" s="6">
        <v>0.0108</v>
      </c>
      <c r="H109" s="6">
        <v>1</v>
      </c>
      <c r="I109" s="6">
        <v>0.0108</v>
      </c>
      <c r="J109" s="6">
        <v>1</v>
      </c>
      <c r="K109" s="6">
        <v>0.0108</v>
      </c>
      <c r="L109" s="6">
        <v>1</v>
      </c>
      <c r="M109" s="6">
        <v>0.0045</v>
      </c>
      <c r="N109" s="6">
        <v>1</v>
      </c>
      <c r="O109" s="6">
        <v>0.0045</v>
      </c>
      <c r="P109" s="6">
        <v>1</v>
      </c>
      <c r="Q109" s="6">
        <v>0.004525</v>
      </c>
      <c r="R109" s="6"/>
      <c r="S109" s="6"/>
      <c r="T109" s="6"/>
      <c r="U109" s="6"/>
      <c r="V109" s="6"/>
      <c r="W109" s="6"/>
    </row>
    <row r="110" spans="1:23" ht="12.75">
      <c r="A110" s="5" t="s">
        <v>19</v>
      </c>
      <c r="B110" s="5" t="s">
        <v>11</v>
      </c>
      <c r="D110" s="5" t="s">
        <v>38</v>
      </c>
      <c r="F110" s="6">
        <v>1</v>
      </c>
      <c r="G110" s="6">
        <v>1.8E-06</v>
      </c>
      <c r="H110" s="6">
        <v>1</v>
      </c>
      <c r="I110" s="6">
        <v>1.8E-06</v>
      </c>
      <c r="J110" s="6">
        <v>1</v>
      </c>
      <c r="K110" s="6">
        <v>1.8E-06</v>
      </c>
      <c r="L110" s="6">
        <v>1</v>
      </c>
      <c r="M110" s="6">
        <v>1.8E-06</v>
      </c>
      <c r="N110" s="6">
        <v>1</v>
      </c>
      <c r="O110" s="6">
        <v>1.8E-06</v>
      </c>
      <c r="P110" s="6">
        <v>1</v>
      </c>
      <c r="Q110" s="6">
        <v>1.81E-06</v>
      </c>
      <c r="R110" s="6"/>
      <c r="S110" s="6"/>
      <c r="T110" s="6"/>
      <c r="U110" s="6"/>
      <c r="V110" s="6"/>
      <c r="W110" s="6"/>
    </row>
    <row r="111" spans="1:23" ht="12.75">
      <c r="A111" s="5" t="s">
        <v>19</v>
      </c>
      <c r="B111" s="5" t="s">
        <v>12</v>
      </c>
      <c r="D111" s="5" t="s">
        <v>38</v>
      </c>
      <c r="F111" s="6">
        <v>1</v>
      </c>
      <c r="G111" s="6">
        <v>0.0108</v>
      </c>
      <c r="H111" s="6">
        <v>1</v>
      </c>
      <c r="I111" s="6">
        <v>0.0108</v>
      </c>
      <c r="J111" s="6">
        <v>1</v>
      </c>
      <c r="K111" s="6">
        <v>0.0108</v>
      </c>
      <c r="L111" s="6">
        <v>1</v>
      </c>
      <c r="M111" s="6">
        <v>0.0045</v>
      </c>
      <c r="N111" s="6">
        <v>1</v>
      </c>
      <c r="O111" s="6">
        <v>0.0045</v>
      </c>
      <c r="P111" s="6">
        <v>1</v>
      </c>
      <c r="Q111" s="6">
        <v>0.004525</v>
      </c>
      <c r="R111" s="6"/>
      <c r="S111" s="6"/>
      <c r="T111" s="6"/>
      <c r="U111" s="6"/>
      <c r="V111" s="6"/>
      <c r="W111" s="6"/>
    </row>
    <row r="112" spans="1:23" ht="12.75">
      <c r="A112" s="5" t="s">
        <v>19</v>
      </c>
      <c r="B112" s="5" t="s">
        <v>13</v>
      </c>
      <c r="D112" s="5" t="s">
        <v>38</v>
      </c>
      <c r="F112" s="6">
        <v>1</v>
      </c>
      <c r="G112" s="6">
        <v>0.00108</v>
      </c>
      <c r="H112" s="6">
        <v>1</v>
      </c>
      <c r="I112" s="6">
        <v>0.00108</v>
      </c>
      <c r="J112" s="6">
        <v>1</v>
      </c>
      <c r="K112" s="6">
        <v>0.00108</v>
      </c>
      <c r="L112" s="6">
        <v>1</v>
      </c>
      <c r="M112" s="6">
        <v>0.00045</v>
      </c>
      <c r="N112" s="6">
        <v>1</v>
      </c>
      <c r="O112" s="6">
        <v>0.00045</v>
      </c>
      <c r="P112" s="6">
        <v>1</v>
      </c>
      <c r="Q112" s="6">
        <v>0.0004525</v>
      </c>
      <c r="R112" s="6"/>
      <c r="S112" s="6"/>
      <c r="T112" s="6"/>
      <c r="U112" s="6"/>
      <c r="V112" s="6"/>
      <c r="W112" s="6"/>
    </row>
    <row r="113" spans="6:23" ht="12.75"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2:23" ht="12.75">
      <c r="B114" s="1" t="s">
        <v>32</v>
      </c>
      <c r="C114" s="1"/>
      <c r="D114" s="5" t="s">
        <v>42</v>
      </c>
      <c r="F114" s="6"/>
      <c r="G114" s="6">
        <f>'emiss 2'!G56</f>
        <v>4183</v>
      </c>
      <c r="H114" s="6"/>
      <c r="I114" s="6">
        <f>'emiss 2'!I56</f>
        <v>4264</v>
      </c>
      <c r="J114" s="6"/>
      <c r="K114" s="6">
        <f>'emiss 2'!K56</f>
        <v>4115</v>
      </c>
      <c r="L114" s="6"/>
      <c r="M114" s="6">
        <f>'emiss 2'!G56</f>
        <v>4183</v>
      </c>
      <c r="N114" s="6"/>
      <c r="O114" s="6">
        <f>'emiss 2'!I56</f>
        <v>4264</v>
      </c>
      <c r="P114" s="6"/>
      <c r="Q114" s="6">
        <f>'emiss 2'!K56</f>
        <v>4115</v>
      </c>
      <c r="R114" s="6"/>
      <c r="S114" s="6"/>
      <c r="T114" s="6"/>
      <c r="U114" s="6"/>
      <c r="V114" s="6"/>
      <c r="W114" s="6"/>
    </row>
    <row r="115" spans="2:23" ht="12.75">
      <c r="B115" s="1" t="s">
        <v>31</v>
      </c>
      <c r="C115" s="1"/>
      <c r="D115" s="5" t="s">
        <v>43</v>
      </c>
      <c r="F115" s="6"/>
      <c r="G115" s="6">
        <f>'emiss 2'!G57</f>
        <v>2.4</v>
      </c>
      <c r="H115" s="6"/>
      <c r="I115" s="6">
        <f>'emiss 2'!I57</f>
        <v>2.6</v>
      </c>
      <c r="J115" s="6"/>
      <c r="K115" s="6">
        <f>'emiss 2'!K57</f>
        <v>2.8</v>
      </c>
      <c r="L115" s="6"/>
      <c r="M115" s="6">
        <f>'emiss 2'!G57</f>
        <v>2.4</v>
      </c>
      <c r="N115" s="6"/>
      <c r="O115" s="6">
        <f>'emiss 2'!I57</f>
        <v>2.6</v>
      </c>
      <c r="P115" s="6"/>
      <c r="Q115" s="6">
        <f>'emiss 2'!K57</f>
        <v>2.8</v>
      </c>
      <c r="R115" s="6"/>
      <c r="S115" s="6"/>
      <c r="T115" s="6"/>
      <c r="U115" s="6"/>
      <c r="V115" s="6"/>
      <c r="W115" s="6"/>
    </row>
    <row r="116" spans="6:23" ht="12.75"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</row>
    <row r="117" spans="2:23" ht="12.75">
      <c r="B117" s="10" t="s">
        <v>44</v>
      </c>
      <c r="C117" s="10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2:31" ht="12.75">
      <c r="B118" s="5" t="s">
        <v>14</v>
      </c>
      <c r="D118" s="5" t="s">
        <v>45</v>
      </c>
      <c r="E118" s="11" t="s">
        <v>25</v>
      </c>
      <c r="F118" s="6"/>
      <c r="G118" s="14">
        <f>G$99*G101/100*1/60*454*1000/(G$114*0.0283)*(21-7)/(21-G$115)</f>
        <v>37.064800590144394</v>
      </c>
      <c r="H118" s="6"/>
      <c r="I118" s="14">
        <f>I$99*I101/100*1/60*454*1000/(I$114*0.0283)*(21-7)/(21-I$115)</f>
        <v>33.57843462234569</v>
      </c>
      <c r="J118" s="6"/>
      <c r="K118" s="14">
        <f>K$99*K101/100*1/60*454*1000/(K$114*0.0283)*(21-7)/(21-K$115)</f>
        <v>34.9966989418449</v>
      </c>
      <c r="L118" s="6"/>
      <c r="M118" s="14">
        <f>M$99*M101/100*1/60*454*1000/(M$114*0.0283)*(21-7)/(21-M$115)</f>
        <v>1.6021000255085782</v>
      </c>
      <c r="N118" s="6"/>
      <c r="O118" s="14">
        <f>O$99*O101/100*1/60*454*1000/(O$114*0.0283)*(21-7)/(21-O$115)</f>
        <v>2.4904721331151527</v>
      </c>
      <c r="P118" s="6"/>
      <c r="Q118" s="14">
        <f>Q$99*Q101/100*1/60*454*1000/(Q$114*0.0283)*(21-7)/(21-Q$115)</f>
        <v>0.8594233623322237</v>
      </c>
      <c r="R118" s="6"/>
      <c r="S118" s="14">
        <f>G118+M118</f>
        <v>38.66690061565297</v>
      </c>
      <c r="T118" s="6"/>
      <c r="U118" s="14">
        <f>I118+O118</f>
        <v>36.068906755460844</v>
      </c>
      <c r="V118" s="6"/>
      <c r="W118" s="14">
        <f>K118+Q118</f>
        <v>35.85612230417712</v>
      </c>
      <c r="Y118" s="14">
        <f>S118</f>
        <v>38.66690061565297</v>
      </c>
      <c r="AA118" s="14">
        <f>U118</f>
        <v>36.068906755460844</v>
      </c>
      <c r="AC118" s="14">
        <f>W118</f>
        <v>35.85612230417712</v>
      </c>
      <c r="AE118" s="14">
        <f>AVERAGE(Y118,AA118,AC118)</f>
        <v>36.863976558430316</v>
      </c>
    </row>
    <row r="119" spans="2:31" ht="12.75">
      <c r="B119" s="5" t="s">
        <v>7</v>
      </c>
      <c r="D119" s="5" t="s">
        <v>46</v>
      </c>
      <c r="E119" s="11" t="s">
        <v>25</v>
      </c>
      <c r="F119" s="6">
        <v>100</v>
      </c>
      <c r="G119" s="14">
        <f>G$99*G102/1000000*1/60*454*1000000/(G$114*0.0283)*(21-7)/(21-G$115)</f>
        <v>1299.0000206826307</v>
      </c>
      <c r="H119" s="6">
        <v>100</v>
      </c>
      <c r="I119" s="14">
        <f>I$99*I102/1000000*1/60*454*1000000/(I$114*0.0283)*(21-7)/(21-I$115)</f>
        <v>1288.1752412664582</v>
      </c>
      <c r="J119" s="6">
        <v>100</v>
      </c>
      <c r="K119" s="14">
        <f>K$99*K102/1000000*1/60*454*1000000/(K$114*0.0283)*(21-7)/(21-K$115)</f>
        <v>1349.4871057266669</v>
      </c>
      <c r="L119" s="6">
        <v>100</v>
      </c>
      <c r="M119" s="14">
        <f>M$99*M102/1000000*1/60*454*1000000/(M$114*0.0283)*(21-7)/(21-M$115)</f>
        <v>1299.0000206826307</v>
      </c>
      <c r="N119" s="6">
        <v>100</v>
      </c>
      <c r="O119" s="14">
        <f>O$99*O102/1000000*1/60*454*1000000/(O$114*0.0283)*(21-7)/(21-O$115)</f>
        <v>1288.1752412664582</v>
      </c>
      <c r="P119" s="6">
        <v>100</v>
      </c>
      <c r="Q119" s="14">
        <f>Q$99*Q102/1000000*1/60*454*1000000/(Q$114*0.0283)*(21-7)/(21-Q$115)</f>
        <v>1356.9842563140376</v>
      </c>
      <c r="R119" s="6">
        <v>100</v>
      </c>
      <c r="S119" s="14">
        <f>(G119+M119)/2</f>
        <v>1299.0000206826307</v>
      </c>
      <c r="T119" s="6">
        <v>100</v>
      </c>
      <c r="U119" s="14">
        <f>(I119+O119)/2</f>
        <v>1288.1752412664582</v>
      </c>
      <c r="V119" s="6">
        <v>100</v>
      </c>
      <c r="W119" s="14">
        <f>(K119+Q119)/2</f>
        <v>1353.2356810203523</v>
      </c>
      <c r="X119" s="5">
        <f>R119</f>
        <v>100</v>
      </c>
      <c r="Y119" s="14">
        <f>S119</f>
        <v>1299.0000206826307</v>
      </c>
      <c r="AA119" s="14">
        <f>U119</f>
        <v>1288.1752412664582</v>
      </c>
      <c r="AC119" s="14">
        <f>W119</f>
        <v>1353.2356810203523</v>
      </c>
      <c r="AE119" s="14">
        <f>AVERAGE(Y119,AA119,AC119)</f>
        <v>1313.470314323147</v>
      </c>
    </row>
    <row r="120" spans="6:23" ht="12.75"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</row>
    <row r="121" spans="2:31" ht="12.75">
      <c r="B121" s="5" t="s">
        <v>2</v>
      </c>
      <c r="D121" s="5" t="s">
        <v>46</v>
      </c>
      <c r="E121" s="11" t="s">
        <v>25</v>
      </c>
      <c r="F121" s="6">
        <v>100</v>
      </c>
      <c r="G121" s="14">
        <f aca="true" t="shared" si="19" ref="G121:G130">G103*1/60*454*1000000/(G$114*0.0283)*(21-7)/(21-G$115)</f>
        <v>519.6000082730524</v>
      </c>
      <c r="H121" s="6">
        <v>100</v>
      </c>
      <c r="I121" s="14">
        <f>I103*1/60*454*1000000/(I$114*0.0283)*(21-7)/(21-I$115)</f>
        <v>515.2700965065833</v>
      </c>
      <c r="J121" s="6">
        <v>100</v>
      </c>
      <c r="K121" s="14">
        <f>K103*1/60*454*1000000/(K$114*0.0283)*(21-7)/(21-K$115)</f>
        <v>539.7948422906669</v>
      </c>
      <c r="L121" s="6">
        <v>100</v>
      </c>
      <c r="M121" s="14">
        <f>M103*1/60*454*1000000/(M$114*0.0283)*(21-7)/(21-M$115)</f>
        <v>216.50000344710512</v>
      </c>
      <c r="N121" s="6">
        <v>100</v>
      </c>
      <c r="O121" s="14">
        <f>O103*1/60*454*1000000/(O$114*0.0283)*(21-7)/(21-O$115)</f>
        <v>214.69587354440972</v>
      </c>
      <c r="P121" s="6">
        <v>100</v>
      </c>
      <c r="Q121" s="14">
        <f>Q103*1/60*454*1000000/(Q$114*0.0283)*(21-7)/(21-Q$115)</f>
        <v>226.1640427190063</v>
      </c>
      <c r="R121" s="6">
        <v>100</v>
      </c>
      <c r="S121" s="14">
        <f>G121+M121</f>
        <v>736.1000117201575</v>
      </c>
      <c r="T121" s="6">
        <v>100</v>
      </c>
      <c r="U121" s="14">
        <f>I121+O121</f>
        <v>729.9659700509931</v>
      </c>
      <c r="V121" s="6">
        <v>100</v>
      </c>
      <c r="W121" s="14">
        <f>K121+Q121</f>
        <v>765.9588850096732</v>
      </c>
      <c r="X121" s="5">
        <f aca="true" t="shared" si="20" ref="X121:AB133">R121</f>
        <v>100</v>
      </c>
      <c r="Y121" s="14">
        <f aca="true" t="shared" si="21" ref="Y121:Y130">S121</f>
        <v>736.1000117201575</v>
      </c>
      <c r="Z121" s="5">
        <f t="shared" si="20"/>
        <v>100</v>
      </c>
      <c r="AA121" s="14">
        <f aca="true" t="shared" si="22" ref="AA121:AA130">U121</f>
        <v>729.9659700509931</v>
      </c>
      <c r="AB121" s="5">
        <f t="shared" si="20"/>
        <v>100</v>
      </c>
      <c r="AC121" s="14">
        <f aca="true" t="shared" si="23" ref="AC121:AC130">W121</f>
        <v>765.9588850096732</v>
      </c>
      <c r="AD121" s="5">
        <v>100</v>
      </c>
      <c r="AE121" s="14">
        <f aca="true" t="shared" si="24" ref="AE121:AE130">AVERAGE(Y121,AA121,AC121)</f>
        <v>744.0082889269412</v>
      </c>
    </row>
    <row r="122" spans="2:31" ht="12.75">
      <c r="B122" s="5" t="s">
        <v>3</v>
      </c>
      <c r="D122" s="5" t="s">
        <v>46</v>
      </c>
      <c r="E122" s="11" t="s">
        <v>25</v>
      </c>
      <c r="F122" s="6">
        <v>100</v>
      </c>
      <c r="G122" s="14">
        <f t="shared" si="19"/>
        <v>54.12500086177628</v>
      </c>
      <c r="H122" s="6">
        <v>100</v>
      </c>
      <c r="I122" s="14">
        <f aca="true" t="shared" si="25" ref="I122:I130">I104*1/60*454*1000000/(I$114*0.0283)*(21-7)/(21-I$115)</f>
        <v>53.67396838610243</v>
      </c>
      <c r="J122" s="6">
        <v>100</v>
      </c>
      <c r="K122" s="14">
        <f aca="true" t="shared" si="26" ref="K122:K130">K104*1/60*454*1000000/(K$114*0.0283)*(21-7)/(21-K$115)</f>
        <v>56.22862940527779</v>
      </c>
      <c r="L122" s="6">
        <v>100</v>
      </c>
      <c r="M122" s="14">
        <f aca="true" t="shared" si="27" ref="M122:M130">M104*1/60*454*1000000/(M$114*0.0283)*(21-7)/(21-M$115)</f>
        <v>21.650000344710516</v>
      </c>
      <c r="N122" s="6">
        <v>100</v>
      </c>
      <c r="O122" s="14">
        <f aca="true" t="shared" si="28" ref="O122:O130">O104*1/60*454*1000000/(O$114*0.0283)*(21-7)/(21-O$115)</f>
        <v>21.46958735444097</v>
      </c>
      <c r="P122" s="6">
        <v>100</v>
      </c>
      <c r="Q122" s="14">
        <f aca="true" t="shared" si="29" ref="Q122:Q130">Q104*1/60*454*1000000/(Q$114*0.0283)*(21-7)/(21-Q$115)</f>
        <v>22.616404271900624</v>
      </c>
      <c r="R122" s="6">
        <v>100</v>
      </c>
      <c r="S122" s="14">
        <f aca="true" t="shared" si="30" ref="S122:S130">G122+M122</f>
        <v>75.77500120648679</v>
      </c>
      <c r="T122" s="6">
        <v>100</v>
      </c>
      <c r="U122" s="14">
        <f aca="true" t="shared" si="31" ref="U122:U130">I122+O122</f>
        <v>75.1435557405434</v>
      </c>
      <c r="V122" s="6">
        <v>100</v>
      </c>
      <c r="W122" s="14">
        <f aca="true" t="shared" si="32" ref="W122:W130">K122+Q122</f>
        <v>78.84503367717842</v>
      </c>
      <c r="X122" s="5">
        <f t="shared" si="20"/>
        <v>100</v>
      </c>
      <c r="Y122" s="14">
        <f t="shared" si="21"/>
        <v>75.77500120648679</v>
      </c>
      <c r="Z122" s="5">
        <f t="shared" si="20"/>
        <v>100</v>
      </c>
      <c r="AA122" s="14">
        <f t="shared" si="22"/>
        <v>75.1435557405434</v>
      </c>
      <c r="AB122" s="5">
        <f t="shared" si="20"/>
        <v>100</v>
      </c>
      <c r="AC122" s="14">
        <f t="shared" si="23"/>
        <v>78.84503367717842</v>
      </c>
      <c r="AD122" s="5">
        <v>100</v>
      </c>
      <c r="AE122" s="14">
        <f t="shared" si="24"/>
        <v>76.58786354140288</v>
      </c>
    </row>
    <row r="123" spans="2:31" ht="12.75">
      <c r="B123" s="5" t="s">
        <v>4</v>
      </c>
      <c r="D123" s="5" t="s">
        <v>46</v>
      </c>
      <c r="E123" s="11" t="s">
        <v>25</v>
      </c>
      <c r="F123" s="6">
        <v>100</v>
      </c>
      <c r="G123" s="14">
        <f t="shared" si="19"/>
        <v>519.6000082730524</v>
      </c>
      <c r="H123" s="6">
        <v>100</v>
      </c>
      <c r="I123" s="14">
        <f t="shared" si="25"/>
        <v>515.2700965065833</v>
      </c>
      <c r="J123" s="6">
        <v>100</v>
      </c>
      <c r="K123" s="14">
        <f t="shared" si="26"/>
        <v>539.7948422906669</v>
      </c>
      <c r="L123" s="6">
        <v>100</v>
      </c>
      <c r="M123" s="14">
        <f t="shared" si="27"/>
        <v>216.50000344710512</v>
      </c>
      <c r="N123" s="6">
        <v>100</v>
      </c>
      <c r="O123" s="14">
        <f t="shared" si="28"/>
        <v>214.69587354440972</v>
      </c>
      <c r="P123" s="6">
        <v>100</v>
      </c>
      <c r="Q123" s="14">
        <f t="shared" si="29"/>
        <v>226.1640427190063</v>
      </c>
      <c r="R123" s="6">
        <v>100</v>
      </c>
      <c r="S123" s="14">
        <f t="shared" si="30"/>
        <v>736.1000117201575</v>
      </c>
      <c r="T123" s="6">
        <v>100</v>
      </c>
      <c r="U123" s="14">
        <f t="shared" si="31"/>
        <v>729.9659700509931</v>
      </c>
      <c r="V123" s="6">
        <v>100</v>
      </c>
      <c r="W123" s="14">
        <f t="shared" si="32"/>
        <v>765.9588850096732</v>
      </c>
      <c r="X123" s="5">
        <f t="shared" si="20"/>
        <v>100</v>
      </c>
      <c r="Y123" s="14">
        <f t="shared" si="21"/>
        <v>736.1000117201575</v>
      </c>
      <c r="Z123" s="5">
        <f t="shared" si="20"/>
        <v>100</v>
      </c>
      <c r="AA123" s="14">
        <f t="shared" si="22"/>
        <v>729.9659700509931</v>
      </c>
      <c r="AB123" s="5">
        <f t="shared" si="20"/>
        <v>100</v>
      </c>
      <c r="AC123" s="14">
        <f t="shared" si="23"/>
        <v>765.9588850096732</v>
      </c>
      <c r="AD123" s="5">
        <v>100</v>
      </c>
      <c r="AE123" s="14">
        <f t="shared" si="24"/>
        <v>744.0082889269412</v>
      </c>
    </row>
    <row r="124" spans="2:31" ht="12.75">
      <c r="B124" s="5" t="s">
        <v>5</v>
      </c>
      <c r="D124" s="5" t="s">
        <v>46</v>
      </c>
      <c r="E124" s="11" t="s">
        <v>25</v>
      </c>
      <c r="F124" s="6">
        <v>100</v>
      </c>
      <c r="G124" s="14">
        <f t="shared" si="19"/>
        <v>12.99000020682631</v>
      </c>
      <c r="H124" s="6">
        <v>100</v>
      </c>
      <c r="I124" s="14">
        <f t="shared" si="25"/>
        <v>12.881752412664584</v>
      </c>
      <c r="J124" s="6">
        <v>100</v>
      </c>
      <c r="K124" s="14">
        <f t="shared" si="26"/>
        <v>13.494871057266673</v>
      </c>
      <c r="L124" s="6">
        <v>100</v>
      </c>
      <c r="M124" s="14">
        <f t="shared" si="27"/>
        <v>4.330000068942103</v>
      </c>
      <c r="N124" s="6">
        <v>100</v>
      </c>
      <c r="O124" s="14">
        <f t="shared" si="28"/>
        <v>4.293917470888195</v>
      </c>
      <c r="P124" s="6">
        <v>100</v>
      </c>
      <c r="Q124" s="14">
        <f t="shared" si="29"/>
        <v>4.523280854380126</v>
      </c>
      <c r="R124" s="6">
        <v>100</v>
      </c>
      <c r="S124" s="14">
        <f t="shared" si="30"/>
        <v>17.32000027576841</v>
      </c>
      <c r="T124" s="6">
        <v>100</v>
      </c>
      <c r="U124" s="14">
        <f t="shared" si="31"/>
        <v>17.17566988355278</v>
      </c>
      <c r="V124" s="6">
        <v>100</v>
      </c>
      <c r="W124" s="14">
        <f t="shared" si="32"/>
        <v>18.0181519116468</v>
      </c>
      <c r="X124" s="5">
        <f t="shared" si="20"/>
        <v>100</v>
      </c>
      <c r="Y124" s="14">
        <f t="shared" si="21"/>
        <v>17.32000027576841</v>
      </c>
      <c r="Z124" s="5">
        <f t="shared" si="20"/>
        <v>100</v>
      </c>
      <c r="AA124" s="14">
        <f t="shared" si="22"/>
        <v>17.17566988355278</v>
      </c>
      <c r="AB124" s="5">
        <f t="shared" si="20"/>
        <v>100</v>
      </c>
      <c r="AC124" s="14">
        <f t="shared" si="23"/>
        <v>18.0181519116468</v>
      </c>
      <c r="AD124" s="5">
        <v>100</v>
      </c>
      <c r="AE124" s="14">
        <f t="shared" si="24"/>
        <v>17.50460735698933</v>
      </c>
    </row>
    <row r="125" spans="2:31" ht="12.75">
      <c r="B125" s="5" t="s">
        <v>6</v>
      </c>
      <c r="D125" s="5" t="s">
        <v>46</v>
      </c>
      <c r="E125" s="11" t="s">
        <v>25</v>
      </c>
      <c r="F125" s="6">
        <v>100</v>
      </c>
      <c r="G125" s="14">
        <f t="shared" si="19"/>
        <v>10.825000172355258</v>
      </c>
      <c r="H125" s="6">
        <v>100</v>
      </c>
      <c r="I125" s="14">
        <f t="shared" si="25"/>
        <v>10.734793677220486</v>
      </c>
      <c r="J125" s="6">
        <v>100</v>
      </c>
      <c r="K125" s="14">
        <f t="shared" si="26"/>
        <v>11.24572588105556</v>
      </c>
      <c r="L125" s="6">
        <v>100</v>
      </c>
      <c r="M125" s="14">
        <f t="shared" si="27"/>
        <v>21.650000344710516</v>
      </c>
      <c r="N125" s="6">
        <v>100</v>
      </c>
      <c r="O125" s="14">
        <f t="shared" si="28"/>
        <v>21.46958735444097</v>
      </c>
      <c r="P125" s="6">
        <v>100</v>
      </c>
      <c r="Q125" s="14">
        <f t="shared" si="29"/>
        <v>22.616404271900624</v>
      </c>
      <c r="R125" s="6">
        <v>100</v>
      </c>
      <c r="S125" s="14">
        <f t="shared" si="30"/>
        <v>32.47500051706577</v>
      </c>
      <c r="T125" s="6">
        <v>100</v>
      </c>
      <c r="U125" s="14">
        <f t="shared" si="31"/>
        <v>32.204381031661455</v>
      </c>
      <c r="V125" s="6">
        <v>100</v>
      </c>
      <c r="W125" s="14">
        <f t="shared" si="32"/>
        <v>33.86213015295618</v>
      </c>
      <c r="X125" s="5">
        <f t="shared" si="20"/>
        <v>100</v>
      </c>
      <c r="Y125" s="14">
        <f t="shared" si="21"/>
        <v>32.47500051706577</v>
      </c>
      <c r="Z125" s="5">
        <f t="shared" si="20"/>
        <v>100</v>
      </c>
      <c r="AA125" s="14">
        <f t="shared" si="22"/>
        <v>32.204381031661455</v>
      </c>
      <c r="AB125" s="5">
        <f t="shared" si="20"/>
        <v>100</v>
      </c>
      <c r="AC125" s="14">
        <f t="shared" si="23"/>
        <v>33.86213015295618</v>
      </c>
      <c r="AD125" s="5">
        <v>100</v>
      </c>
      <c r="AE125" s="14">
        <f t="shared" si="24"/>
        <v>32.847170567227806</v>
      </c>
    </row>
    <row r="126" spans="2:31" ht="12.75">
      <c r="B126" s="5" t="s">
        <v>9</v>
      </c>
      <c r="D126" s="5" t="s">
        <v>46</v>
      </c>
      <c r="E126" s="11" t="s">
        <v>25</v>
      </c>
      <c r="F126" s="6">
        <v>100</v>
      </c>
      <c r="G126" s="14">
        <f t="shared" si="19"/>
        <v>21.650000344710516</v>
      </c>
      <c r="H126" s="6">
        <v>100</v>
      </c>
      <c r="I126" s="14">
        <f t="shared" si="25"/>
        <v>21.46958735444097</v>
      </c>
      <c r="J126" s="6">
        <v>100</v>
      </c>
      <c r="K126" s="14">
        <f t="shared" si="26"/>
        <v>22.49145176211112</v>
      </c>
      <c r="L126" s="6">
        <v>100</v>
      </c>
      <c r="M126" s="14">
        <f t="shared" si="27"/>
        <v>21.650000344710516</v>
      </c>
      <c r="N126" s="6">
        <v>100</v>
      </c>
      <c r="O126" s="14">
        <f t="shared" si="28"/>
        <v>21.46958735444097</v>
      </c>
      <c r="P126" s="6">
        <v>100</v>
      </c>
      <c r="Q126" s="14">
        <f t="shared" si="29"/>
        <v>22.616404271900624</v>
      </c>
      <c r="R126" s="6">
        <v>100</v>
      </c>
      <c r="S126" s="14">
        <f t="shared" si="30"/>
        <v>43.30000068942103</v>
      </c>
      <c r="T126" s="6">
        <v>100</v>
      </c>
      <c r="U126" s="14">
        <f t="shared" si="31"/>
        <v>42.93917470888194</v>
      </c>
      <c r="V126" s="6">
        <v>100</v>
      </c>
      <c r="W126" s="14">
        <f t="shared" si="32"/>
        <v>45.107856034011746</v>
      </c>
      <c r="X126" s="5">
        <f t="shared" si="20"/>
        <v>100</v>
      </c>
      <c r="Y126" s="14">
        <f t="shared" si="21"/>
        <v>43.30000068942103</v>
      </c>
      <c r="Z126" s="5">
        <f t="shared" si="20"/>
        <v>100</v>
      </c>
      <c r="AA126" s="14">
        <f t="shared" si="22"/>
        <v>42.93917470888194</v>
      </c>
      <c r="AB126" s="5">
        <f t="shared" si="20"/>
        <v>100</v>
      </c>
      <c r="AC126" s="14">
        <f t="shared" si="23"/>
        <v>45.107856034011746</v>
      </c>
      <c r="AD126" s="5">
        <v>100</v>
      </c>
      <c r="AE126" s="14">
        <f t="shared" si="24"/>
        <v>43.78234381077158</v>
      </c>
    </row>
    <row r="127" spans="2:31" ht="12.75">
      <c r="B127" s="5" t="s">
        <v>10</v>
      </c>
      <c r="D127" s="5" t="s">
        <v>46</v>
      </c>
      <c r="E127" s="11" t="s">
        <v>25</v>
      </c>
      <c r="F127" s="6">
        <v>100</v>
      </c>
      <c r="G127" s="14">
        <f t="shared" si="19"/>
        <v>519.6000082730524</v>
      </c>
      <c r="H127" s="6">
        <v>100</v>
      </c>
      <c r="I127" s="14">
        <f t="shared" si="25"/>
        <v>515.2700965065833</v>
      </c>
      <c r="J127" s="6">
        <v>100</v>
      </c>
      <c r="K127" s="14">
        <f t="shared" si="26"/>
        <v>539.7948422906669</v>
      </c>
      <c r="L127" s="6">
        <v>100</v>
      </c>
      <c r="M127" s="14">
        <f t="shared" si="27"/>
        <v>216.50000344710512</v>
      </c>
      <c r="N127" s="6">
        <v>100</v>
      </c>
      <c r="O127" s="14">
        <f t="shared" si="28"/>
        <v>214.69587354440972</v>
      </c>
      <c r="P127" s="6">
        <v>100</v>
      </c>
      <c r="Q127" s="14">
        <f t="shared" si="29"/>
        <v>226.1640427190063</v>
      </c>
      <c r="R127" s="6">
        <v>100</v>
      </c>
      <c r="S127" s="14">
        <f t="shared" si="30"/>
        <v>736.1000117201575</v>
      </c>
      <c r="T127" s="6">
        <v>100</v>
      </c>
      <c r="U127" s="14">
        <f t="shared" si="31"/>
        <v>729.9659700509931</v>
      </c>
      <c r="V127" s="6">
        <v>100</v>
      </c>
      <c r="W127" s="14">
        <f t="shared" si="32"/>
        <v>765.9588850096732</v>
      </c>
      <c r="X127" s="5">
        <f t="shared" si="20"/>
        <v>100</v>
      </c>
      <c r="Y127" s="14">
        <f t="shared" si="21"/>
        <v>736.1000117201575</v>
      </c>
      <c r="Z127" s="5">
        <f t="shared" si="20"/>
        <v>100</v>
      </c>
      <c r="AA127" s="14">
        <f t="shared" si="22"/>
        <v>729.9659700509931</v>
      </c>
      <c r="AB127" s="5">
        <f t="shared" si="20"/>
        <v>100</v>
      </c>
      <c r="AC127" s="14">
        <f t="shared" si="23"/>
        <v>765.9588850096732</v>
      </c>
      <c r="AD127" s="5">
        <v>100</v>
      </c>
      <c r="AE127" s="14">
        <f t="shared" si="24"/>
        <v>744.0082889269412</v>
      </c>
    </row>
    <row r="128" spans="2:31" s="17" customFormat="1" ht="12.75">
      <c r="B128" s="5" t="s">
        <v>11</v>
      </c>
      <c r="C128" s="5"/>
      <c r="D128" s="5" t="s">
        <v>46</v>
      </c>
      <c r="E128" s="11" t="s">
        <v>25</v>
      </c>
      <c r="F128" s="6">
        <v>100</v>
      </c>
      <c r="G128" s="13">
        <f t="shared" si="19"/>
        <v>0.08660000137884205</v>
      </c>
      <c r="H128" s="6">
        <v>100</v>
      </c>
      <c r="I128" s="13">
        <f>I110*1/60*454*1000000/(I$114*0.0283)*(21-7)/(21-I$115)</f>
        <v>0.08587834941776389</v>
      </c>
      <c r="J128" s="6">
        <v>100</v>
      </c>
      <c r="K128" s="13">
        <f>K110*1/60*454*1000000/(K$114*0.0283)*(21-7)/(21-K$115)</f>
        <v>0.08996580704844448</v>
      </c>
      <c r="L128" s="6">
        <v>100</v>
      </c>
      <c r="M128" s="13">
        <f>M110*1/60*454*1000000/(M$114*0.0283)*(21-7)/(21-M$115)</f>
        <v>0.08660000137884205</v>
      </c>
      <c r="N128" s="6">
        <v>100</v>
      </c>
      <c r="O128" s="13">
        <f>O110*1/60*454*1000000/(O$114*0.0283)*(21-7)/(21-O$115)</f>
        <v>0.08587834941776389</v>
      </c>
      <c r="P128" s="6">
        <v>100</v>
      </c>
      <c r="Q128" s="13">
        <f>Q110*1/60*454*1000000/(Q$114*0.0283)*(21-7)/(21-Q$115)</f>
        <v>0.09046561708760249</v>
      </c>
      <c r="R128" s="6">
        <v>100</v>
      </c>
      <c r="S128" s="18">
        <f t="shared" si="30"/>
        <v>0.1732000027576841</v>
      </c>
      <c r="T128" s="6">
        <v>100</v>
      </c>
      <c r="U128" s="18">
        <f t="shared" si="31"/>
        <v>0.17175669883552777</v>
      </c>
      <c r="V128" s="6">
        <v>100</v>
      </c>
      <c r="W128" s="18">
        <f t="shared" si="32"/>
        <v>0.18043142413604696</v>
      </c>
      <c r="X128" s="5">
        <f t="shared" si="20"/>
        <v>100</v>
      </c>
      <c r="Y128" s="18">
        <f t="shared" si="21"/>
        <v>0.1732000027576841</v>
      </c>
      <c r="Z128" s="5">
        <f t="shared" si="20"/>
        <v>100</v>
      </c>
      <c r="AA128" s="18">
        <f t="shared" si="22"/>
        <v>0.17175669883552777</v>
      </c>
      <c r="AB128" s="5">
        <f t="shared" si="20"/>
        <v>100</v>
      </c>
      <c r="AC128" s="18">
        <f t="shared" si="23"/>
        <v>0.18043142413604696</v>
      </c>
      <c r="AD128" s="5">
        <v>100</v>
      </c>
      <c r="AE128" s="18">
        <f t="shared" si="24"/>
        <v>0.17512937524308628</v>
      </c>
    </row>
    <row r="129" spans="2:31" ht="12.75">
      <c r="B129" s="5" t="s">
        <v>12</v>
      </c>
      <c r="D129" s="5" t="s">
        <v>46</v>
      </c>
      <c r="E129" s="11" t="s">
        <v>25</v>
      </c>
      <c r="F129" s="6">
        <v>100</v>
      </c>
      <c r="G129" s="14">
        <f t="shared" si="19"/>
        <v>519.6000082730524</v>
      </c>
      <c r="H129" s="6">
        <v>100</v>
      </c>
      <c r="I129" s="14">
        <f t="shared" si="25"/>
        <v>515.2700965065833</v>
      </c>
      <c r="J129" s="6">
        <v>100</v>
      </c>
      <c r="K129" s="14">
        <f t="shared" si="26"/>
        <v>539.7948422906669</v>
      </c>
      <c r="L129" s="6">
        <v>100</v>
      </c>
      <c r="M129" s="14">
        <f t="shared" si="27"/>
        <v>216.50000344710512</v>
      </c>
      <c r="N129" s="6">
        <v>100</v>
      </c>
      <c r="O129" s="14">
        <f t="shared" si="28"/>
        <v>214.69587354440972</v>
      </c>
      <c r="P129" s="6">
        <v>100</v>
      </c>
      <c r="Q129" s="14">
        <f t="shared" si="29"/>
        <v>226.1640427190063</v>
      </c>
      <c r="R129" s="6">
        <v>100</v>
      </c>
      <c r="S129" s="14">
        <f t="shared" si="30"/>
        <v>736.1000117201575</v>
      </c>
      <c r="T129" s="6">
        <v>100</v>
      </c>
      <c r="U129" s="14">
        <f t="shared" si="31"/>
        <v>729.9659700509931</v>
      </c>
      <c r="V129" s="6">
        <v>100</v>
      </c>
      <c r="W129" s="14">
        <f t="shared" si="32"/>
        <v>765.9588850096732</v>
      </c>
      <c r="X129" s="5">
        <f t="shared" si="20"/>
        <v>100</v>
      </c>
      <c r="Y129" s="14">
        <f t="shared" si="21"/>
        <v>736.1000117201575</v>
      </c>
      <c r="Z129" s="5">
        <f t="shared" si="20"/>
        <v>100</v>
      </c>
      <c r="AA129" s="14">
        <f t="shared" si="22"/>
        <v>729.9659700509931</v>
      </c>
      <c r="AB129" s="5">
        <f t="shared" si="20"/>
        <v>100</v>
      </c>
      <c r="AC129" s="14">
        <f t="shared" si="23"/>
        <v>765.9588850096732</v>
      </c>
      <c r="AD129" s="5">
        <v>100</v>
      </c>
      <c r="AE129" s="14">
        <f t="shared" si="24"/>
        <v>744.0082889269412</v>
      </c>
    </row>
    <row r="130" spans="2:31" ht="12.75">
      <c r="B130" s="5" t="s">
        <v>13</v>
      </c>
      <c r="D130" s="5" t="s">
        <v>46</v>
      </c>
      <c r="E130" s="11" t="s">
        <v>25</v>
      </c>
      <c r="F130" s="6">
        <v>100</v>
      </c>
      <c r="G130" s="14">
        <f t="shared" si="19"/>
        <v>51.96000082730524</v>
      </c>
      <c r="H130" s="6">
        <v>100</v>
      </c>
      <c r="I130" s="14">
        <f t="shared" si="25"/>
        <v>51.527009650658336</v>
      </c>
      <c r="J130" s="6">
        <v>100</v>
      </c>
      <c r="K130" s="14">
        <f t="shared" si="26"/>
        <v>53.97948422906669</v>
      </c>
      <c r="L130" s="6">
        <v>100</v>
      </c>
      <c r="M130" s="14">
        <f t="shared" si="27"/>
        <v>21.650000344710516</v>
      </c>
      <c r="N130" s="6">
        <v>100</v>
      </c>
      <c r="O130" s="14">
        <f t="shared" si="28"/>
        <v>21.46958735444097</v>
      </c>
      <c r="P130" s="6">
        <v>100</v>
      </c>
      <c r="Q130" s="14">
        <f t="shared" si="29"/>
        <v>22.616404271900624</v>
      </c>
      <c r="R130" s="6">
        <v>100</v>
      </c>
      <c r="S130" s="14">
        <f t="shared" si="30"/>
        <v>73.61000117201576</v>
      </c>
      <c r="T130" s="6">
        <v>100</v>
      </c>
      <c r="U130" s="14">
        <f t="shared" si="31"/>
        <v>72.9965970050993</v>
      </c>
      <c r="V130" s="6">
        <v>100</v>
      </c>
      <c r="W130" s="14">
        <f t="shared" si="32"/>
        <v>76.59588850096732</v>
      </c>
      <c r="X130" s="5">
        <f t="shared" si="20"/>
        <v>100</v>
      </c>
      <c r="Y130" s="14">
        <f t="shared" si="21"/>
        <v>73.61000117201576</v>
      </c>
      <c r="Z130" s="5">
        <f t="shared" si="20"/>
        <v>100</v>
      </c>
      <c r="AA130" s="14">
        <f t="shared" si="22"/>
        <v>72.9965970050993</v>
      </c>
      <c r="AB130" s="5">
        <f t="shared" si="20"/>
        <v>100</v>
      </c>
      <c r="AC130" s="14">
        <f t="shared" si="23"/>
        <v>76.59588850096732</v>
      </c>
      <c r="AD130" s="5">
        <v>100</v>
      </c>
      <c r="AE130" s="14">
        <f t="shared" si="24"/>
        <v>74.40082889269412</v>
      </c>
    </row>
    <row r="131" spans="6:23" ht="12.75"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14"/>
      <c r="T131" s="6"/>
      <c r="U131" s="14"/>
      <c r="V131" s="6"/>
      <c r="W131" s="14"/>
    </row>
    <row r="132" spans="2:31" ht="12.75">
      <c r="B132" s="5" t="s">
        <v>48</v>
      </c>
      <c r="D132" s="5" t="s">
        <v>46</v>
      </c>
      <c r="E132" s="11" t="s">
        <v>25</v>
      </c>
      <c r="F132" s="6"/>
      <c r="G132" s="14">
        <f>(G125+G127)</f>
        <v>530.4250084454076</v>
      </c>
      <c r="H132" s="14"/>
      <c r="I132" s="14">
        <f>(I125+I127)</f>
        <v>526.0048901838038</v>
      </c>
      <c r="J132" s="14"/>
      <c r="K132" s="14">
        <f>(K125+K127)</f>
        <v>551.0405681717225</v>
      </c>
      <c r="L132" s="14"/>
      <c r="M132" s="14">
        <f>(M125+M127)</f>
        <v>238.15000379181564</v>
      </c>
      <c r="N132" s="14"/>
      <c r="O132" s="14">
        <f>(O125+O127)</f>
        <v>236.16546089885068</v>
      </c>
      <c r="P132" s="14"/>
      <c r="Q132" s="14">
        <f>(Q125+Q127)</f>
        <v>248.7804469909069</v>
      </c>
      <c r="R132" s="6">
        <v>100</v>
      </c>
      <c r="S132" s="14">
        <f>(S125+S127)</f>
        <v>768.5750122372232</v>
      </c>
      <c r="T132" s="6">
        <v>100</v>
      </c>
      <c r="U132" s="14">
        <f>(U125+U127)</f>
        <v>762.1703510826545</v>
      </c>
      <c r="V132" s="6">
        <v>100</v>
      </c>
      <c r="W132" s="14">
        <f>(W125+W127)</f>
        <v>799.8210151626294</v>
      </c>
      <c r="X132" s="5">
        <f t="shared" si="20"/>
        <v>100</v>
      </c>
      <c r="Y132" s="14">
        <f>(Y125+Y127)</f>
        <v>768.5750122372232</v>
      </c>
      <c r="Z132" s="5">
        <f t="shared" si="20"/>
        <v>100</v>
      </c>
      <c r="AA132" s="14">
        <f>(AA125+AA127)</f>
        <v>762.1703510826545</v>
      </c>
      <c r="AB132" s="5">
        <f t="shared" si="20"/>
        <v>100</v>
      </c>
      <c r="AC132" s="14">
        <f>(AC125+AC127)</f>
        <v>799.8210151626294</v>
      </c>
      <c r="AD132" s="5">
        <v>100</v>
      </c>
      <c r="AE132" s="14">
        <f>AVERAGE(Y132,AA132,AC132)</f>
        <v>776.8554594941689</v>
      </c>
    </row>
    <row r="133" spans="2:31" ht="12.75">
      <c r="B133" s="5" t="s">
        <v>49</v>
      </c>
      <c r="D133" s="5" t="s">
        <v>46</v>
      </c>
      <c r="E133" s="11" t="s">
        <v>25</v>
      </c>
      <c r="F133" s="6"/>
      <c r="G133" s="14">
        <f>G122+G124+G126</f>
        <v>88.76500141331312</v>
      </c>
      <c r="H133" s="18"/>
      <c r="I133" s="14">
        <f>I122+I124+I126</f>
        <v>88.02530815320799</v>
      </c>
      <c r="J133" s="18"/>
      <c r="K133" s="14">
        <f>K122+K124+K126</f>
        <v>92.21495222465558</v>
      </c>
      <c r="L133" s="18"/>
      <c r="M133" s="14">
        <f>M122+M124+M126</f>
        <v>47.63000075836314</v>
      </c>
      <c r="N133" s="18"/>
      <c r="O133" s="14">
        <f>O122+O124+O126</f>
        <v>47.23309217977014</v>
      </c>
      <c r="P133" s="18"/>
      <c r="Q133" s="14">
        <f>Q122+Q124+Q126</f>
        <v>49.75608939818137</v>
      </c>
      <c r="R133" s="6">
        <v>100</v>
      </c>
      <c r="S133" s="14">
        <f>S122+S124+S126</f>
        <v>136.39500217167623</v>
      </c>
      <c r="T133" s="6">
        <v>100</v>
      </c>
      <c r="U133" s="14">
        <f>U122+U124+U126</f>
        <v>135.25840033297814</v>
      </c>
      <c r="V133" s="6">
        <v>100</v>
      </c>
      <c r="W133" s="14">
        <f>W122+W124+W126</f>
        <v>141.97104162283696</v>
      </c>
      <c r="X133" s="5">
        <f t="shared" si="20"/>
        <v>100</v>
      </c>
      <c r="Y133" s="14">
        <f>Y122+Y124+Y126</f>
        <v>136.39500217167623</v>
      </c>
      <c r="Z133" s="5">
        <f t="shared" si="20"/>
        <v>100</v>
      </c>
      <c r="AA133" s="14">
        <f>AA122+AA124+AA126</f>
        <v>135.25840033297814</v>
      </c>
      <c r="AB133" s="5">
        <f t="shared" si="20"/>
        <v>100</v>
      </c>
      <c r="AC133" s="14">
        <f>AC122+AC124+AC126</f>
        <v>141.97104162283696</v>
      </c>
      <c r="AD133" s="5">
        <v>100</v>
      </c>
      <c r="AE133" s="14">
        <f>AVERAGE(Y133,AA133,AC133)</f>
        <v>137.87481470916376</v>
      </c>
    </row>
    <row r="134" spans="5:31" ht="12.75">
      <c r="E134" s="11"/>
      <c r="F134" s="6"/>
      <c r="G134" s="12"/>
      <c r="H134" s="6"/>
      <c r="I134" s="12"/>
      <c r="J134" s="6"/>
      <c r="K134" s="12"/>
      <c r="L134" s="6"/>
      <c r="M134" s="12"/>
      <c r="N134" s="6"/>
      <c r="O134" s="12"/>
      <c r="P134" s="6"/>
      <c r="Q134" s="12"/>
      <c r="R134" s="6"/>
      <c r="S134" s="6"/>
      <c r="T134" s="6"/>
      <c r="U134" s="6"/>
      <c r="V134" s="6"/>
      <c r="W134" s="6"/>
      <c r="Y134" s="13"/>
      <c r="AA134" s="13"/>
      <c r="AC134" s="13"/>
      <c r="AE134" s="13"/>
    </row>
    <row r="135" spans="5:31" ht="12.75">
      <c r="E135" s="11"/>
      <c r="F135" s="6"/>
      <c r="G135" s="12"/>
      <c r="H135" s="6"/>
      <c r="I135" s="12"/>
      <c r="J135" s="6"/>
      <c r="K135" s="12"/>
      <c r="L135" s="6"/>
      <c r="M135" s="12"/>
      <c r="N135" s="6"/>
      <c r="O135" s="12"/>
      <c r="P135" s="6"/>
      <c r="Q135" s="12"/>
      <c r="R135" s="6"/>
      <c r="S135" s="6"/>
      <c r="T135" s="6"/>
      <c r="U135" s="6"/>
      <c r="V135" s="6"/>
      <c r="W135" s="6"/>
      <c r="Y135" s="13"/>
      <c r="AA135" s="13"/>
      <c r="AC135" s="13"/>
      <c r="AE135" s="13"/>
    </row>
    <row r="136" spans="5:6" ht="12.75">
      <c r="E136" s="11"/>
      <c r="F136" s="6"/>
    </row>
    <row r="137" spans="2:31" ht="12.75">
      <c r="B137" s="10" t="s">
        <v>20</v>
      </c>
      <c r="C137" s="10"/>
      <c r="G137" s="5" t="s">
        <v>1</v>
      </c>
      <c r="I137" s="5" t="s">
        <v>16</v>
      </c>
      <c r="K137" s="5" t="s">
        <v>17</v>
      </c>
      <c r="M137" s="5" t="s">
        <v>1</v>
      </c>
      <c r="O137" s="5" t="s">
        <v>16</v>
      </c>
      <c r="Q137" s="5" t="s">
        <v>17</v>
      </c>
      <c r="S137" s="5" t="s">
        <v>1</v>
      </c>
      <c r="U137" s="5" t="s">
        <v>16</v>
      </c>
      <c r="W137" s="5" t="s">
        <v>17</v>
      </c>
      <c r="Y137" s="5" t="s">
        <v>1</v>
      </c>
      <c r="AA137" s="5" t="s">
        <v>16</v>
      </c>
      <c r="AC137" s="5" t="s">
        <v>17</v>
      </c>
      <c r="AE137" s="5" t="s">
        <v>41</v>
      </c>
    </row>
    <row r="138" spans="2:3" ht="12.75">
      <c r="B138" s="10"/>
      <c r="C138" s="10"/>
    </row>
    <row r="139" spans="2:31" ht="12.75">
      <c r="B139" s="28" t="s">
        <v>123</v>
      </c>
      <c r="C139" s="28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 t="s">
        <v>135</v>
      </c>
      <c r="T139" s="11"/>
      <c r="U139" s="11" t="s">
        <v>135</v>
      </c>
      <c r="V139" s="11"/>
      <c r="W139" s="11" t="s">
        <v>135</v>
      </c>
      <c r="X139" s="11"/>
      <c r="Y139" s="11" t="s">
        <v>136</v>
      </c>
      <c r="Z139" s="11"/>
      <c r="AA139" s="11" t="s">
        <v>136</v>
      </c>
      <c r="AB139" s="11"/>
      <c r="AC139" s="11" t="s">
        <v>136</v>
      </c>
      <c r="AD139" s="11"/>
      <c r="AE139" s="11" t="s">
        <v>136</v>
      </c>
    </row>
    <row r="140" spans="2:31" ht="12.75">
      <c r="B140" s="28" t="s">
        <v>124</v>
      </c>
      <c r="C140" s="28"/>
      <c r="S140" s="5" t="s">
        <v>125</v>
      </c>
      <c r="U140" s="5" t="s">
        <v>125</v>
      </c>
      <c r="W140" s="5" t="s">
        <v>125</v>
      </c>
      <c r="Y140" s="5" t="s">
        <v>78</v>
      </c>
      <c r="AA140" s="5" t="s">
        <v>78</v>
      </c>
      <c r="AC140" s="5" t="s">
        <v>78</v>
      </c>
      <c r="AE140" s="5" t="s">
        <v>78</v>
      </c>
    </row>
    <row r="141" spans="2:31" ht="12.75">
      <c r="B141" s="28" t="s">
        <v>145</v>
      </c>
      <c r="C141" s="28"/>
      <c r="S141" s="5" t="s">
        <v>146</v>
      </c>
      <c r="U141" s="5" t="s">
        <v>146</v>
      </c>
      <c r="W141" s="5" t="s">
        <v>146</v>
      </c>
      <c r="Y141" s="5" t="s">
        <v>78</v>
      </c>
      <c r="AA141" s="5" t="s">
        <v>78</v>
      </c>
      <c r="AC141" s="5" t="s">
        <v>78</v>
      </c>
      <c r="AE141" s="5" t="s">
        <v>78</v>
      </c>
    </row>
    <row r="142" spans="2:31" ht="12.75">
      <c r="B142" s="5" t="s">
        <v>126</v>
      </c>
      <c r="G142" s="5" t="s">
        <v>36</v>
      </c>
      <c r="M142" s="5" t="s">
        <v>37</v>
      </c>
      <c r="S142" s="5" t="s">
        <v>34</v>
      </c>
      <c r="Y142" s="5" t="s">
        <v>47</v>
      </c>
      <c r="AE142" s="5" t="s">
        <v>47</v>
      </c>
    </row>
    <row r="143" spans="1:6" ht="12.75">
      <c r="A143" s="5" t="s">
        <v>20</v>
      </c>
      <c r="B143" s="5" t="s">
        <v>147</v>
      </c>
      <c r="D143" s="5" t="s">
        <v>38</v>
      </c>
      <c r="F143" s="6"/>
    </row>
    <row r="144" spans="1:23" ht="12.75">
      <c r="A144" s="5" t="s">
        <v>20</v>
      </c>
      <c r="B144" s="5" t="s">
        <v>15</v>
      </c>
      <c r="D144" s="5" t="s">
        <v>39</v>
      </c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</row>
    <row r="145" spans="1:23" ht="12.75">
      <c r="A145" s="5" t="s">
        <v>20</v>
      </c>
      <c r="B145" s="5" t="s">
        <v>14</v>
      </c>
      <c r="D145" s="5" t="s">
        <v>50</v>
      </c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ht="12.75">
      <c r="A146" s="5" t="s">
        <v>20</v>
      </c>
      <c r="B146" s="5" t="s">
        <v>7</v>
      </c>
      <c r="D146" s="5" t="s">
        <v>40</v>
      </c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>
        <v>1</v>
      </c>
      <c r="S146" s="16">
        <v>2.2046E-05</v>
      </c>
      <c r="T146" s="6">
        <v>1</v>
      </c>
      <c r="U146" s="16">
        <v>2.2046E-05</v>
      </c>
      <c r="V146" s="6">
        <v>1</v>
      </c>
      <c r="W146" s="16">
        <v>2.2046E-05</v>
      </c>
    </row>
    <row r="147" spans="6:23" ht="12.75"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ht="12.75">
      <c r="A148" s="5" t="s">
        <v>20</v>
      </c>
      <c r="B148" s="5" t="s">
        <v>2</v>
      </c>
      <c r="D148" s="5" t="s">
        <v>38</v>
      </c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>
        <v>1</v>
      </c>
      <c r="S148" s="19">
        <v>0.0002579382</v>
      </c>
      <c r="T148" s="6">
        <v>1</v>
      </c>
      <c r="U148" s="19">
        <v>0.000253529</v>
      </c>
      <c r="V148" s="6">
        <v>1</v>
      </c>
      <c r="W148" s="19">
        <v>0.0002579382</v>
      </c>
    </row>
    <row r="149" spans="1:23" ht="12.75">
      <c r="A149" s="5" t="s">
        <v>20</v>
      </c>
      <c r="B149" s="5" t="s">
        <v>3</v>
      </c>
      <c r="D149" s="5" t="s">
        <v>38</v>
      </c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>
        <v>1</v>
      </c>
      <c r="S149" s="19">
        <v>0.0006084696</v>
      </c>
      <c r="T149" s="6">
        <v>1</v>
      </c>
      <c r="U149" s="19">
        <v>0.0006018558</v>
      </c>
      <c r="V149" s="6">
        <v>1</v>
      </c>
      <c r="W149" s="19">
        <v>0.000606265</v>
      </c>
    </row>
    <row r="150" spans="1:23" ht="12.75">
      <c r="A150" s="5" t="s">
        <v>20</v>
      </c>
      <c r="B150" s="5" t="s">
        <v>4</v>
      </c>
      <c r="D150" s="5" t="s">
        <v>38</v>
      </c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>
        <v>1</v>
      </c>
      <c r="S150" s="19">
        <v>0.0003152578</v>
      </c>
      <c r="T150" s="6">
        <v>1</v>
      </c>
      <c r="U150" s="19">
        <v>0.000308644</v>
      </c>
      <c r="V150" s="6">
        <v>1</v>
      </c>
      <c r="W150" s="19">
        <v>0.0003130532</v>
      </c>
    </row>
    <row r="151" spans="1:23" ht="12.75">
      <c r="A151" s="5" t="s">
        <v>20</v>
      </c>
      <c r="B151" s="5" t="s">
        <v>5</v>
      </c>
      <c r="D151" s="5" t="s">
        <v>38</v>
      </c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>
        <v>1</v>
      </c>
      <c r="S151" s="19">
        <v>0.0001300714</v>
      </c>
      <c r="T151" s="6">
        <v>1</v>
      </c>
      <c r="U151" s="19">
        <v>0.0001278668</v>
      </c>
      <c r="V151" s="6">
        <v>1</v>
      </c>
      <c r="W151" s="19">
        <v>0.0001278668</v>
      </c>
    </row>
    <row r="152" spans="1:23" ht="12.75">
      <c r="A152" s="5" t="s">
        <v>20</v>
      </c>
      <c r="B152" s="5" t="s">
        <v>6</v>
      </c>
      <c r="D152" s="5" t="s">
        <v>38</v>
      </c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>
        <v>1</v>
      </c>
      <c r="S152" s="19">
        <v>0.001477082</v>
      </c>
      <c r="T152" s="6">
        <v>1</v>
      </c>
      <c r="U152" s="19">
        <v>0.0014572406</v>
      </c>
      <c r="V152" s="6">
        <v>1</v>
      </c>
      <c r="W152" s="19">
        <v>0.0014704682</v>
      </c>
    </row>
    <row r="153" spans="1:23" ht="12.75">
      <c r="A153" s="5" t="s">
        <v>20</v>
      </c>
      <c r="B153" s="5" t="s">
        <v>21</v>
      </c>
      <c r="D153" s="5" t="s">
        <v>38</v>
      </c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>
        <v>1</v>
      </c>
      <c r="S153" s="19">
        <v>0.001477082</v>
      </c>
      <c r="T153" s="6">
        <v>1</v>
      </c>
      <c r="U153" s="19">
        <v>0.0014572406</v>
      </c>
      <c r="V153" s="6">
        <v>1</v>
      </c>
      <c r="W153" s="19">
        <v>0.0014704682</v>
      </c>
    </row>
    <row r="154" spans="1:23" ht="12.75">
      <c r="A154" s="5" t="s">
        <v>20</v>
      </c>
      <c r="B154" s="5" t="s">
        <v>10</v>
      </c>
      <c r="D154" s="5" t="s">
        <v>38</v>
      </c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>
        <v>1</v>
      </c>
      <c r="S154" s="19">
        <v>0.0004431246</v>
      </c>
      <c r="T154" s="6">
        <v>1</v>
      </c>
      <c r="U154" s="19">
        <v>0.0007914514</v>
      </c>
      <c r="V154" s="6">
        <v>1</v>
      </c>
      <c r="W154" s="19">
        <v>0.00022046</v>
      </c>
    </row>
    <row r="155" spans="1:23" ht="12.75">
      <c r="A155" s="5" t="s">
        <v>20</v>
      </c>
      <c r="B155" s="5" t="s">
        <v>11</v>
      </c>
      <c r="D155" s="5" t="s">
        <v>38</v>
      </c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>
        <v>1</v>
      </c>
      <c r="S155" s="19">
        <v>0.0002601428</v>
      </c>
      <c r="T155" s="6">
        <v>1</v>
      </c>
      <c r="U155" s="19">
        <v>0.0002557336</v>
      </c>
      <c r="V155" s="6">
        <v>1</v>
      </c>
      <c r="W155" s="19">
        <v>0.0003615544</v>
      </c>
    </row>
    <row r="156" spans="1:23" ht="12.75">
      <c r="A156" s="5" t="s">
        <v>20</v>
      </c>
      <c r="B156" s="5" t="s">
        <v>12</v>
      </c>
      <c r="D156" s="5" t="s">
        <v>38</v>
      </c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>
        <v>1</v>
      </c>
      <c r="S156" s="19">
        <v>0.0016622684</v>
      </c>
      <c r="T156" s="6">
        <v>1</v>
      </c>
      <c r="U156" s="19">
        <v>0.0016380178</v>
      </c>
      <c r="V156" s="6">
        <v>1</v>
      </c>
      <c r="W156" s="19">
        <v>0.0016556546</v>
      </c>
    </row>
    <row r="157" spans="1:23" ht="12.75">
      <c r="A157" s="5" t="s">
        <v>20</v>
      </c>
      <c r="B157" s="5" t="s">
        <v>13</v>
      </c>
      <c r="D157" s="5" t="s">
        <v>38</v>
      </c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>
        <v>1</v>
      </c>
      <c r="S157" s="19">
        <v>0.0003152578</v>
      </c>
      <c r="T157" s="6">
        <v>1</v>
      </c>
      <c r="U157" s="19">
        <v>0.000308644</v>
      </c>
      <c r="V157" s="6">
        <v>1</v>
      </c>
      <c r="W157" s="19">
        <v>0.0003130532</v>
      </c>
    </row>
    <row r="158" spans="6:23" ht="12.75"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</row>
    <row r="159" spans="2:23" ht="12.75">
      <c r="B159" s="1" t="s">
        <v>32</v>
      </c>
      <c r="C159" s="1"/>
      <c r="D159" s="5" t="s">
        <v>42</v>
      </c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>
        <f>'emiss 2'!G81</f>
        <v>4561</v>
      </c>
      <c r="T159" s="6"/>
      <c r="U159" s="6">
        <f>'emiss 2'!I81</f>
        <v>4544</v>
      </c>
      <c r="V159" s="6"/>
      <c r="W159" s="6">
        <f>'emiss 2'!K81</f>
        <v>4657</v>
      </c>
    </row>
    <row r="160" spans="2:23" ht="12.75">
      <c r="B160" s="1" t="s">
        <v>31</v>
      </c>
      <c r="C160" s="1"/>
      <c r="D160" s="5" t="s">
        <v>43</v>
      </c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>
        <f>'emiss 2'!G82</f>
        <v>3.3</v>
      </c>
      <c r="T160" s="6"/>
      <c r="U160" s="6">
        <f>'emiss 2'!I82</f>
        <v>3.8</v>
      </c>
      <c r="V160" s="6"/>
      <c r="W160" s="6">
        <f>'emiss 2'!K82</f>
        <v>3.8</v>
      </c>
    </row>
    <row r="161" spans="6:23" ht="12.75"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2:23" ht="12.75">
      <c r="B162" s="10" t="s">
        <v>44</v>
      </c>
      <c r="C162" s="10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</row>
    <row r="163" spans="2:23" ht="12.75">
      <c r="B163" s="5" t="s">
        <v>14</v>
      </c>
      <c r="D163" s="5" t="s">
        <v>45</v>
      </c>
      <c r="E163" s="11" t="s">
        <v>25</v>
      </c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2:31" ht="12.75">
      <c r="B164" s="5" t="s">
        <v>7</v>
      </c>
      <c r="D164" s="5" t="s">
        <v>46</v>
      </c>
      <c r="E164" s="11" t="s">
        <v>25</v>
      </c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>
        <v>100</v>
      </c>
      <c r="S164" s="13">
        <f>S146/60*454*1000000/(0.0283*S$159)*(21-7)/(21-S$160)</f>
        <v>1.0222159829017643</v>
      </c>
      <c r="T164" s="6">
        <v>100</v>
      </c>
      <c r="U164" s="13">
        <f>U146/60*454*1000000/(0.0283*U$159)*(21-7)/(21-U$160)</f>
        <v>1.0558670472033727</v>
      </c>
      <c r="V164" s="6">
        <v>100</v>
      </c>
      <c r="W164" s="13">
        <f>W146/60*454*1000000/(0.0283*W$159)*(21-7)/(21-W$160)</f>
        <v>1.0302469105630505</v>
      </c>
      <c r="X164" s="6">
        <v>100</v>
      </c>
      <c r="Y164" s="13">
        <f>S164</f>
        <v>1.0222159829017643</v>
      </c>
      <c r="Z164" s="6">
        <v>100</v>
      </c>
      <c r="AA164" s="13">
        <f>U164</f>
        <v>1.0558670472033727</v>
      </c>
      <c r="AB164" s="6">
        <v>100</v>
      </c>
      <c r="AC164" s="13">
        <f>W164</f>
        <v>1.0302469105630505</v>
      </c>
      <c r="AD164" s="6">
        <v>100</v>
      </c>
      <c r="AE164" s="13">
        <f>AVERAGE(Y164,AA164,AC164)</f>
        <v>1.0361099802227292</v>
      </c>
    </row>
    <row r="165" spans="6:30" ht="12.75"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Z165" s="6"/>
      <c r="AB165" s="6"/>
      <c r="AD165" s="6"/>
    </row>
    <row r="166" spans="2:31" ht="12.75">
      <c r="B166" s="5" t="s">
        <v>2</v>
      </c>
      <c r="D166" s="5" t="s">
        <v>46</v>
      </c>
      <c r="E166" s="11" t="s">
        <v>25</v>
      </c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>
        <v>100</v>
      </c>
      <c r="S166" s="13">
        <f aca="true" t="shared" si="33" ref="S166:S175">S148/60*454*1000000/(0.0283*S$159)*(21-7)/(21-S$160)</f>
        <v>11.95992699995064</v>
      </c>
      <c r="T166" s="6">
        <v>100</v>
      </c>
      <c r="U166" s="13">
        <f aca="true" t="shared" si="34" ref="U166:U175">U148/60*454*1000000/(0.0283*U$159)*(21-7)/(21-U$160)</f>
        <v>12.142471042838785</v>
      </c>
      <c r="V166" s="6">
        <v>100</v>
      </c>
      <c r="W166" s="13">
        <f aca="true" t="shared" si="35" ref="W166:W175">W148/60*454*1000000/(0.0283*W$159)*(21-7)/(21-W$160)</f>
        <v>12.05388885358769</v>
      </c>
      <c r="X166" s="6">
        <v>100</v>
      </c>
      <c r="Y166" s="13">
        <f>S166</f>
        <v>11.95992699995064</v>
      </c>
      <c r="Z166" s="6">
        <v>100</v>
      </c>
      <c r="AA166" s="13">
        <f>U166</f>
        <v>12.142471042838785</v>
      </c>
      <c r="AB166" s="6">
        <v>100</v>
      </c>
      <c r="AC166" s="13">
        <f>W166</f>
        <v>12.05388885358769</v>
      </c>
      <c r="AD166" s="6">
        <v>100</v>
      </c>
      <c r="AE166" s="18">
        <f aca="true" t="shared" si="36" ref="AE166:AE178">AVERAGE(Y166,AA166,AC166)</f>
        <v>12.052095632125704</v>
      </c>
    </row>
    <row r="167" spans="2:31" ht="12.75">
      <c r="B167" s="5" t="s">
        <v>3</v>
      </c>
      <c r="D167" s="5" t="s">
        <v>46</v>
      </c>
      <c r="E167" s="11" t="s">
        <v>25</v>
      </c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>
        <v>100</v>
      </c>
      <c r="S167" s="13">
        <f t="shared" si="33"/>
        <v>28.213161128088696</v>
      </c>
      <c r="T167" s="6">
        <v>100</v>
      </c>
      <c r="U167" s="13">
        <f t="shared" si="34"/>
        <v>28.825170388652072</v>
      </c>
      <c r="V167" s="6">
        <v>100</v>
      </c>
      <c r="W167" s="13">
        <f t="shared" si="35"/>
        <v>28.331790040483888</v>
      </c>
      <c r="X167" s="6">
        <v>100</v>
      </c>
      <c r="Y167" s="13">
        <f aca="true" t="shared" si="37" ref="Y167:AC175">S167</f>
        <v>28.213161128088696</v>
      </c>
      <c r="Z167" s="6">
        <v>100</v>
      </c>
      <c r="AA167" s="13">
        <f t="shared" si="37"/>
        <v>28.825170388652072</v>
      </c>
      <c r="AB167" s="6">
        <v>100</v>
      </c>
      <c r="AC167" s="13">
        <f t="shared" si="37"/>
        <v>28.331790040483888</v>
      </c>
      <c r="AD167" s="6">
        <v>100</v>
      </c>
      <c r="AE167" s="18">
        <f t="shared" si="36"/>
        <v>28.45670718574155</v>
      </c>
    </row>
    <row r="168" spans="2:31" ht="12.75">
      <c r="B168" s="5" t="s">
        <v>4</v>
      </c>
      <c r="D168" s="5" t="s">
        <v>46</v>
      </c>
      <c r="E168" s="11" t="s">
        <v>25</v>
      </c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>
        <v>100</v>
      </c>
      <c r="S168" s="13">
        <f t="shared" si="33"/>
        <v>14.617688555495226</v>
      </c>
      <c r="T168" s="6">
        <v>100</v>
      </c>
      <c r="U168" s="13">
        <f t="shared" si="34"/>
        <v>14.782138660847219</v>
      </c>
      <c r="V168" s="6">
        <v>100</v>
      </c>
      <c r="W168" s="13">
        <f t="shared" si="35"/>
        <v>14.629506129995317</v>
      </c>
      <c r="X168" s="6">
        <v>100</v>
      </c>
      <c r="Y168" s="13">
        <f t="shared" si="37"/>
        <v>14.617688555495226</v>
      </c>
      <c r="Z168" s="6">
        <v>100</v>
      </c>
      <c r="AA168" s="13">
        <f t="shared" si="37"/>
        <v>14.782138660847219</v>
      </c>
      <c r="AB168" s="6">
        <v>100</v>
      </c>
      <c r="AC168" s="13">
        <f t="shared" si="37"/>
        <v>14.629506129995317</v>
      </c>
      <c r="AD168" s="6">
        <v>100</v>
      </c>
      <c r="AE168" s="18">
        <f t="shared" si="36"/>
        <v>14.676444448779256</v>
      </c>
    </row>
    <row r="169" spans="2:31" ht="12.75">
      <c r="B169" s="5" t="s">
        <v>5</v>
      </c>
      <c r="D169" s="5" t="s">
        <v>46</v>
      </c>
      <c r="E169" s="11" t="s">
        <v>25</v>
      </c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>
        <v>100</v>
      </c>
      <c r="S169" s="13">
        <f t="shared" si="33"/>
        <v>6.031074299120408</v>
      </c>
      <c r="T169" s="6">
        <v>100</v>
      </c>
      <c r="U169" s="13">
        <f t="shared" si="34"/>
        <v>6.124028873779561</v>
      </c>
      <c r="V169" s="6">
        <v>100</v>
      </c>
      <c r="W169" s="13">
        <f t="shared" si="35"/>
        <v>5.9754320812656925</v>
      </c>
      <c r="X169" s="6">
        <v>100</v>
      </c>
      <c r="Y169" s="13">
        <f t="shared" si="37"/>
        <v>6.031074299120408</v>
      </c>
      <c r="Z169" s="6">
        <v>100</v>
      </c>
      <c r="AA169" s="13">
        <f t="shared" si="37"/>
        <v>6.124028873779561</v>
      </c>
      <c r="AB169" s="6">
        <v>100</v>
      </c>
      <c r="AC169" s="13">
        <f t="shared" si="37"/>
        <v>5.9754320812656925</v>
      </c>
      <c r="AD169" s="6">
        <v>100</v>
      </c>
      <c r="AE169" s="18">
        <f t="shared" si="36"/>
        <v>6.043511751388554</v>
      </c>
    </row>
    <row r="170" spans="2:31" ht="12.75">
      <c r="B170" s="5" t="s">
        <v>6</v>
      </c>
      <c r="D170" s="5" t="s">
        <v>46</v>
      </c>
      <c r="E170" s="11" t="s">
        <v>25</v>
      </c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>
        <v>100</v>
      </c>
      <c r="S170" s="13">
        <f t="shared" si="33"/>
        <v>68.4884708544182</v>
      </c>
      <c r="T170" s="6">
        <v>100</v>
      </c>
      <c r="U170" s="13">
        <f t="shared" si="34"/>
        <v>69.79281182014293</v>
      </c>
      <c r="V170" s="6">
        <v>100</v>
      </c>
      <c r="W170" s="13">
        <f t="shared" si="35"/>
        <v>68.71746893455546</v>
      </c>
      <c r="X170" s="6">
        <v>100</v>
      </c>
      <c r="Y170" s="13">
        <f t="shared" si="37"/>
        <v>68.4884708544182</v>
      </c>
      <c r="Z170" s="6">
        <v>100</v>
      </c>
      <c r="AA170" s="13">
        <f t="shared" si="37"/>
        <v>69.79281182014293</v>
      </c>
      <c r="AB170" s="6">
        <v>100</v>
      </c>
      <c r="AC170" s="13">
        <f t="shared" si="37"/>
        <v>68.71746893455546</v>
      </c>
      <c r="AD170" s="6">
        <v>100</v>
      </c>
      <c r="AE170" s="18">
        <f t="shared" si="36"/>
        <v>68.99958386970552</v>
      </c>
    </row>
    <row r="171" spans="2:31" ht="12.75">
      <c r="B171" s="5" t="s">
        <v>21</v>
      </c>
      <c r="D171" s="5" t="s">
        <v>46</v>
      </c>
      <c r="E171" s="11" t="s">
        <v>25</v>
      </c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>
        <v>100</v>
      </c>
      <c r="S171" s="13">
        <f t="shared" si="33"/>
        <v>68.4884708544182</v>
      </c>
      <c r="T171" s="6">
        <v>100</v>
      </c>
      <c r="U171" s="13">
        <f t="shared" si="34"/>
        <v>69.79281182014293</v>
      </c>
      <c r="V171" s="6">
        <v>100</v>
      </c>
      <c r="W171" s="13">
        <f t="shared" si="35"/>
        <v>68.71746893455546</v>
      </c>
      <c r="X171" s="6">
        <v>100</v>
      </c>
      <c r="Y171" s="13">
        <f t="shared" si="37"/>
        <v>68.4884708544182</v>
      </c>
      <c r="Z171" s="6">
        <v>100</v>
      </c>
      <c r="AA171" s="13">
        <f t="shared" si="37"/>
        <v>69.79281182014293</v>
      </c>
      <c r="AB171" s="6">
        <v>100</v>
      </c>
      <c r="AC171" s="13">
        <f t="shared" si="37"/>
        <v>68.71746893455546</v>
      </c>
      <c r="AD171" s="6">
        <v>100</v>
      </c>
      <c r="AE171" s="18">
        <f>AVERAGE(Y171,AA171,AC171)</f>
        <v>68.99958386970552</v>
      </c>
    </row>
    <row r="172" spans="2:31" ht="12.75">
      <c r="B172" s="5" t="s">
        <v>10</v>
      </c>
      <c r="D172" s="5" t="s">
        <v>46</v>
      </c>
      <c r="E172" s="11" t="s">
        <v>25</v>
      </c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>
        <v>100</v>
      </c>
      <c r="S172" s="13">
        <f t="shared" si="33"/>
        <v>20.546541256325458</v>
      </c>
      <c r="T172" s="6">
        <v>100</v>
      </c>
      <c r="U172" s="13">
        <f t="shared" si="34"/>
        <v>37.90562699460108</v>
      </c>
      <c r="V172" s="6">
        <v>100</v>
      </c>
      <c r="W172" s="13">
        <f t="shared" si="35"/>
        <v>10.302469105630502</v>
      </c>
      <c r="X172" s="6">
        <v>100</v>
      </c>
      <c r="Y172" s="13">
        <f t="shared" si="37"/>
        <v>20.546541256325458</v>
      </c>
      <c r="Z172" s="6">
        <v>100</v>
      </c>
      <c r="AA172" s="13">
        <f t="shared" si="37"/>
        <v>37.90562699460108</v>
      </c>
      <c r="AB172" s="6">
        <v>100</v>
      </c>
      <c r="AC172" s="13">
        <f t="shared" si="37"/>
        <v>10.302469105630502</v>
      </c>
      <c r="AD172" s="6">
        <v>100</v>
      </c>
      <c r="AE172" s="18">
        <f t="shared" si="36"/>
        <v>22.91821245218568</v>
      </c>
    </row>
    <row r="173" spans="1:31" ht="12.75">
      <c r="A173" s="17"/>
      <c r="B173" s="5" t="s">
        <v>11</v>
      </c>
      <c r="D173" s="5" t="s">
        <v>46</v>
      </c>
      <c r="E173" s="11" t="s">
        <v>25</v>
      </c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>
        <v>100</v>
      </c>
      <c r="S173" s="13">
        <f t="shared" si="33"/>
        <v>12.062148598240816</v>
      </c>
      <c r="T173" s="6">
        <v>100</v>
      </c>
      <c r="U173" s="13">
        <f t="shared" si="34"/>
        <v>12.248057747559121</v>
      </c>
      <c r="V173" s="6">
        <v>100</v>
      </c>
      <c r="W173" s="13">
        <f t="shared" si="35"/>
        <v>16.89604933323403</v>
      </c>
      <c r="X173" s="6">
        <v>100</v>
      </c>
      <c r="Y173" s="13">
        <f t="shared" si="37"/>
        <v>12.062148598240816</v>
      </c>
      <c r="Z173" s="6">
        <v>100</v>
      </c>
      <c r="AA173" s="13">
        <f t="shared" si="37"/>
        <v>12.248057747559121</v>
      </c>
      <c r="AB173" s="6">
        <v>100</v>
      </c>
      <c r="AC173" s="13">
        <f t="shared" si="37"/>
        <v>16.89604933323403</v>
      </c>
      <c r="AD173" s="6">
        <v>100</v>
      </c>
      <c r="AE173" s="18">
        <f t="shared" si="36"/>
        <v>13.735418559677989</v>
      </c>
    </row>
    <row r="174" spans="1:31" ht="12.75">
      <c r="A174" s="17"/>
      <c r="B174" s="5" t="s">
        <v>12</v>
      </c>
      <c r="D174" s="5" t="s">
        <v>46</v>
      </c>
      <c r="E174" s="11" t="s">
        <v>25</v>
      </c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>
        <v>100</v>
      </c>
      <c r="S174" s="13">
        <f t="shared" si="33"/>
        <v>77.07508511079301</v>
      </c>
      <c r="T174" s="6">
        <v>100</v>
      </c>
      <c r="U174" s="13">
        <f t="shared" si="34"/>
        <v>78.45092160721057</v>
      </c>
      <c r="V174" s="6">
        <v>100</v>
      </c>
      <c r="W174" s="13">
        <f t="shared" si="35"/>
        <v>77.37154298328508</v>
      </c>
      <c r="X174" s="6">
        <v>100</v>
      </c>
      <c r="Y174" s="13">
        <f t="shared" si="37"/>
        <v>77.07508511079301</v>
      </c>
      <c r="Z174" s="6">
        <v>100</v>
      </c>
      <c r="AA174" s="13">
        <f t="shared" si="37"/>
        <v>78.45092160721057</v>
      </c>
      <c r="AB174" s="6">
        <v>100</v>
      </c>
      <c r="AC174" s="13">
        <f t="shared" si="37"/>
        <v>77.37154298328508</v>
      </c>
      <c r="AD174" s="6">
        <v>100</v>
      </c>
      <c r="AE174" s="18">
        <f t="shared" si="36"/>
        <v>77.63251656709623</v>
      </c>
    </row>
    <row r="175" spans="1:31" ht="12.75">
      <c r="A175" s="17"/>
      <c r="B175" s="5" t="s">
        <v>13</v>
      </c>
      <c r="D175" s="5" t="s">
        <v>46</v>
      </c>
      <c r="E175" s="11" t="s">
        <v>25</v>
      </c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>
        <v>100</v>
      </c>
      <c r="S175" s="13">
        <f t="shared" si="33"/>
        <v>14.617688555495226</v>
      </c>
      <c r="T175" s="6">
        <v>100</v>
      </c>
      <c r="U175" s="13">
        <f t="shared" si="34"/>
        <v>14.782138660847219</v>
      </c>
      <c r="V175" s="6">
        <v>100</v>
      </c>
      <c r="W175" s="13">
        <f t="shared" si="35"/>
        <v>14.629506129995317</v>
      </c>
      <c r="X175" s="6">
        <v>100</v>
      </c>
      <c r="Y175" s="13">
        <f t="shared" si="37"/>
        <v>14.617688555495226</v>
      </c>
      <c r="Z175" s="6">
        <v>100</v>
      </c>
      <c r="AA175" s="13">
        <f t="shared" si="37"/>
        <v>14.782138660847219</v>
      </c>
      <c r="AB175" s="6">
        <v>100</v>
      </c>
      <c r="AC175" s="13">
        <f t="shared" si="37"/>
        <v>14.629506129995317</v>
      </c>
      <c r="AD175" s="6">
        <v>100</v>
      </c>
      <c r="AE175" s="18">
        <f t="shared" si="36"/>
        <v>14.676444448779256</v>
      </c>
    </row>
    <row r="176" spans="1:23" ht="12.75">
      <c r="A176" s="17"/>
      <c r="E176" s="11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13"/>
      <c r="T176" s="6"/>
      <c r="U176" s="13"/>
      <c r="V176" s="6"/>
      <c r="W176" s="13"/>
    </row>
    <row r="177" spans="2:31" ht="12.75">
      <c r="B177" s="5" t="s">
        <v>48</v>
      </c>
      <c r="D177" s="5" t="s">
        <v>46</v>
      </c>
      <c r="E177" s="11" t="s">
        <v>25</v>
      </c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14">
        <f>(S170+S172)</f>
        <v>89.03501211074365</v>
      </c>
      <c r="T177" s="6"/>
      <c r="U177" s="14">
        <f>(U170+U172)</f>
        <v>107.69843881474401</v>
      </c>
      <c r="V177" s="6"/>
      <c r="W177" s="14">
        <f>(W170+W172)</f>
        <v>79.01993804018596</v>
      </c>
      <c r="Y177" s="14">
        <f>(Y170+Y172)</f>
        <v>89.03501211074365</v>
      </c>
      <c r="AA177" s="14">
        <f>(AA170+AA172)</f>
        <v>107.69843881474401</v>
      </c>
      <c r="AC177" s="14">
        <f>(AC170+AC172)</f>
        <v>79.01993804018596</v>
      </c>
      <c r="AE177" s="14">
        <f t="shared" si="36"/>
        <v>91.9177963218912</v>
      </c>
    </row>
    <row r="178" spans="2:32" ht="14.25">
      <c r="B178" s="5" t="s">
        <v>49</v>
      </c>
      <c r="D178" s="5" t="s">
        <v>46</v>
      </c>
      <c r="E178" s="11" t="s">
        <v>25</v>
      </c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14">
        <f>(S167+S169+S171)</f>
        <v>102.7327062816273</v>
      </c>
      <c r="T178" s="6"/>
      <c r="U178" s="14">
        <f>(U167+U169+U171)</f>
        <v>104.74201108257456</v>
      </c>
      <c r="V178" s="6"/>
      <c r="W178" s="14">
        <f>(W167+W169+W171)</f>
        <v>103.02469105630504</v>
      </c>
      <c r="Y178" s="14">
        <f>(Y167+Y169+Y171)</f>
        <v>102.7327062816273</v>
      </c>
      <c r="AA178" s="14">
        <f>(AA167+AA169+AA171)</f>
        <v>104.74201108257456</v>
      </c>
      <c r="AC178" s="14">
        <f>(AC167+AC169+AC171)</f>
        <v>103.02469105630504</v>
      </c>
      <c r="AE178" s="14">
        <f t="shared" si="36"/>
        <v>103.49980280683565</v>
      </c>
      <c r="AF178" s="5" t="s">
        <v>51</v>
      </c>
    </row>
    <row r="179" spans="6:23" ht="12.75"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ht="12.75">
      <c r="F180" s="6"/>
    </row>
    <row r="181" spans="2:31" ht="12.75">
      <c r="B181" s="10" t="s">
        <v>22</v>
      </c>
      <c r="C181" s="10"/>
      <c r="G181" s="5" t="s">
        <v>1</v>
      </c>
      <c r="I181" s="5" t="s">
        <v>16</v>
      </c>
      <c r="K181" s="5" t="s">
        <v>17</v>
      </c>
      <c r="M181" s="5" t="s">
        <v>1</v>
      </c>
      <c r="O181" s="5" t="s">
        <v>16</v>
      </c>
      <c r="Q181" s="5" t="s">
        <v>17</v>
      </c>
      <c r="S181" s="5" t="s">
        <v>1</v>
      </c>
      <c r="U181" s="5" t="s">
        <v>16</v>
      </c>
      <c r="W181" s="5" t="s">
        <v>17</v>
      </c>
      <c r="Y181" s="5" t="s">
        <v>1</v>
      </c>
      <c r="AA181" s="5" t="s">
        <v>16</v>
      </c>
      <c r="AC181" s="5" t="s">
        <v>17</v>
      </c>
      <c r="AE181" s="5" t="s">
        <v>41</v>
      </c>
    </row>
    <row r="182" spans="2:3" ht="12.75">
      <c r="B182" s="10"/>
      <c r="C182" s="10"/>
    </row>
    <row r="183" spans="2:31" ht="12.75">
      <c r="B183" s="28" t="s">
        <v>123</v>
      </c>
      <c r="C183" s="28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 t="s">
        <v>135</v>
      </c>
      <c r="T183" s="11"/>
      <c r="U183" s="11" t="s">
        <v>135</v>
      </c>
      <c r="V183" s="11"/>
      <c r="W183" s="11" t="s">
        <v>135</v>
      </c>
      <c r="X183" s="11"/>
      <c r="Y183" s="11" t="s">
        <v>136</v>
      </c>
      <c r="Z183" s="11"/>
      <c r="AA183" s="11" t="s">
        <v>136</v>
      </c>
      <c r="AB183" s="11"/>
      <c r="AC183" s="11" t="s">
        <v>136</v>
      </c>
      <c r="AD183" s="11"/>
      <c r="AE183" s="11" t="s">
        <v>136</v>
      </c>
    </row>
    <row r="184" spans="2:31" ht="12.75">
      <c r="B184" s="28" t="s">
        <v>124</v>
      </c>
      <c r="C184" s="28"/>
      <c r="S184" s="5" t="s">
        <v>125</v>
      </c>
      <c r="U184" s="5" t="s">
        <v>125</v>
      </c>
      <c r="W184" s="5" t="s">
        <v>125</v>
      </c>
      <c r="Y184" s="5" t="s">
        <v>78</v>
      </c>
      <c r="AA184" s="5" t="s">
        <v>78</v>
      </c>
      <c r="AC184" s="5" t="s">
        <v>78</v>
      </c>
      <c r="AE184" s="5" t="s">
        <v>78</v>
      </c>
    </row>
    <row r="185" spans="2:31" ht="12.75">
      <c r="B185" s="28" t="s">
        <v>145</v>
      </c>
      <c r="C185" s="28"/>
      <c r="S185" s="5" t="s">
        <v>146</v>
      </c>
      <c r="U185" s="5" t="s">
        <v>146</v>
      </c>
      <c r="W185" s="5" t="s">
        <v>146</v>
      </c>
      <c r="Y185" s="5" t="s">
        <v>78</v>
      </c>
      <c r="AA185" s="5" t="s">
        <v>78</v>
      </c>
      <c r="AC185" s="5" t="s">
        <v>78</v>
      </c>
      <c r="AE185" s="5" t="s">
        <v>78</v>
      </c>
    </row>
    <row r="186" spans="2:31" ht="12.75">
      <c r="B186" s="5" t="s">
        <v>126</v>
      </c>
      <c r="G186" s="5" t="s">
        <v>36</v>
      </c>
      <c r="M186" s="5" t="s">
        <v>37</v>
      </c>
      <c r="S186" s="5" t="s">
        <v>34</v>
      </c>
      <c r="Y186" s="5" t="s">
        <v>47</v>
      </c>
      <c r="AE186" s="5" t="s">
        <v>78</v>
      </c>
    </row>
    <row r="187" spans="1:23" ht="12.75">
      <c r="A187" s="5" t="s">
        <v>22</v>
      </c>
      <c r="B187" s="5" t="s">
        <v>147</v>
      </c>
      <c r="D187" s="5" t="s">
        <v>38</v>
      </c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ht="12.75">
      <c r="A188" s="5" t="s">
        <v>22</v>
      </c>
      <c r="B188" s="5" t="s">
        <v>15</v>
      </c>
      <c r="D188" s="5" t="s">
        <v>39</v>
      </c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</row>
    <row r="189" spans="1:23" ht="12.75">
      <c r="A189" s="5" t="s">
        <v>22</v>
      </c>
      <c r="B189" s="5" t="s">
        <v>14</v>
      </c>
      <c r="D189" s="5" t="s">
        <v>40</v>
      </c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ht="12.75">
      <c r="A190" s="5" t="s">
        <v>22</v>
      </c>
      <c r="B190" s="5" t="s">
        <v>7</v>
      </c>
      <c r="D190" s="5" t="s">
        <v>38</v>
      </c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>
        <v>1</v>
      </c>
      <c r="S190" s="20">
        <v>2.2046E-05</v>
      </c>
      <c r="T190" s="6">
        <v>1</v>
      </c>
      <c r="U190" s="16">
        <v>2.2046E-05</v>
      </c>
      <c r="V190" s="6">
        <v>1</v>
      </c>
      <c r="W190" s="16">
        <v>2.2046E-05</v>
      </c>
    </row>
    <row r="191" spans="6:23" ht="12.75"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20"/>
      <c r="T191" s="6"/>
      <c r="U191" s="16"/>
      <c r="V191" s="6"/>
      <c r="W191" s="16"/>
    </row>
    <row r="192" spans="1:23" ht="12.75">
      <c r="A192" s="5" t="s">
        <v>22</v>
      </c>
      <c r="B192" s="5" t="s">
        <v>2</v>
      </c>
      <c r="D192" s="5" t="s">
        <v>38</v>
      </c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>
        <v>1</v>
      </c>
      <c r="S192" s="20">
        <v>0.0002380968</v>
      </c>
      <c r="T192" s="6">
        <v>1</v>
      </c>
      <c r="U192" s="16">
        <v>0.0002601428</v>
      </c>
      <c r="V192" s="6">
        <v>1</v>
      </c>
      <c r="W192" s="16">
        <v>0.000253529</v>
      </c>
    </row>
    <row r="193" spans="1:23" ht="12.75">
      <c r="A193" s="5" t="s">
        <v>22</v>
      </c>
      <c r="B193" s="5" t="s">
        <v>3</v>
      </c>
      <c r="D193" s="5" t="s">
        <v>38</v>
      </c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>
        <v>1</v>
      </c>
      <c r="S193" s="20">
        <v>0.000562173</v>
      </c>
      <c r="T193" s="6">
        <v>1</v>
      </c>
      <c r="U193" s="16">
        <v>0.0006084696</v>
      </c>
      <c r="V193" s="6">
        <v>1</v>
      </c>
      <c r="W193" s="16">
        <v>0.0005996512</v>
      </c>
    </row>
    <row r="194" spans="1:23" ht="12.75">
      <c r="A194" s="5" t="s">
        <v>22</v>
      </c>
      <c r="B194" s="5" t="s">
        <v>4</v>
      </c>
      <c r="D194" s="5" t="s">
        <v>38</v>
      </c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>
        <v>1</v>
      </c>
      <c r="S194" s="20">
        <v>0.0002888026</v>
      </c>
      <c r="T194" s="6">
        <v>1</v>
      </c>
      <c r="U194" s="16">
        <v>0.0003130532</v>
      </c>
      <c r="V194" s="6">
        <v>1</v>
      </c>
      <c r="W194" s="16">
        <v>0.000308644</v>
      </c>
    </row>
    <row r="195" spans="1:23" ht="12.75">
      <c r="A195" s="5" t="s">
        <v>22</v>
      </c>
      <c r="B195" s="5" t="s">
        <v>5</v>
      </c>
      <c r="D195" s="5" t="s">
        <v>38</v>
      </c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>
        <v>1</v>
      </c>
      <c r="S195" s="20">
        <v>0.0001190484</v>
      </c>
      <c r="T195" s="6">
        <v>1</v>
      </c>
      <c r="U195" s="16">
        <v>0.0001300714</v>
      </c>
      <c r="V195" s="6">
        <v>1</v>
      </c>
      <c r="W195" s="16">
        <v>0.0001278668</v>
      </c>
    </row>
    <row r="196" spans="1:23" ht="12.75">
      <c r="A196" s="5" t="s">
        <v>22</v>
      </c>
      <c r="B196" s="5" t="s">
        <v>6</v>
      </c>
      <c r="D196" s="5" t="s">
        <v>38</v>
      </c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>
        <v>1</v>
      </c>
      <c r="S196" s="20">
        <v>0.0013624428</v>
      </c>
      <c r="T196" s="6">
        <v>1</v>
      </c>
      <c r="U196" s="16">
        <v>0.001477082</v>
      </c>
      <c r="V196" s="6">
        <v>1</v>
      </c>
      <c r="W196" s="16">
        <v>0.0014506268</v>
      </c>
    </row>
    <row r="197" spans="1:23" ht="12.75">
      <c r="A197" s="5" t="s">
        <v>22</v>
      </c>
      <c r="B197" s="5" t="s">
        <v>21</v>
      </c>
      <c r="D197" s="5" t="s">
        <v>38</v>
      </c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20">
        <v>0.0017394294</v>
      </c>
      <c r="T197" s="6"/>
      <c r="U197" s="16">
        <v>0.0016666776</v>
      </c>
      <c r="V197" s="6">
        <v>1</v>
      </c>
      <c r="W197" s="16">
        <v>0.00143299</v>
      </c>
    </row>
    <row r="198" spans="1:23" ht="12.75">
      <c r="A198" s="5" t="s">
        <v>22</v>
      </c>
      <c r="B198" s="5" t="s">
        <v>10</v>
      </c>
      <c r="D198" s="5" t="s">
        <v>38</v>
      </c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20">
        <v>0.0005114672</v>
      </c>
      <c r="T198" s="6">
        <v>1</v>
      </c>
      <c r="U198" s="16">
        <v>0.0002226646</v>
      </c>
      <c r="V198" s="6">
        <v>1</v>
      </c>
      <c r="W198" s="16">
        <v>0.0002182554</v>
      </c>
    </row>
    <row r="199" spans="1:23" ht="12.75">
      <c r="A199" s="5" t="s">
        <v>22</v>
      </c>
      <c r="B199" s="5" t="s">
        <v>11</v>
      </c>
      <c r="D199" s="5" t="s">
        <v>38</v>
      </c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20">
        <v>0.0005268994</v>
      </c>
      <c r="T199" s="6"/>
      <c r="U199" s="16">
        <v>0.0004695798</v>
      </c>
      <c r="V199" s="6"/>
      <c r="W199" s="16">
        <v>0.0004563522</v>
      </c>
    </row>
    <row r="200" spans="1:23" ht="12.75">
      <c r="A200" s="5" t="s">
        <v>22</v>
      </c>
      <c r="B200" s="5" t="s">
        <v>12</v>
      </c>
      <c r="D200" s="5" t="s">
        <v>38</v>
      </c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>
        <v>1</v>
      </c>
      <c r="S200" s="20">
        <v>0.0015344016</v>
      </c>
      <c r="T200" s="6">
        <v>1</v>
      </c>
      <c r="U200" s="16">
        <v>0.0016622684</v>
      </c>
      <c r="V200" s="6">
        <v>1</v>
      </c>
      <c r="W200" s="16">
        <v>0.001631404</v>
      </c>
    </row>
    <row r="201" spans="1:23" ht="12.75">
      <c r="A201" s="5" t="s">
        <v>22</v>
      </c>
      <c r="B201" s="5" t="s">
        <v>13</v>
      </c>
      <c r="D201" s="5" t="s">
        <v>38</v>
      </c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>
        <v>1</v>
      </c>
      <c r="S201" s="20">
        <v>0.0002888026</v>
      </c>
      <c r="T201" s="6">
        <v>1</v>
      </c>
      <c r="U201" s="16">
        <v>0.0003130532</v>
      </c>
      <c r="V201" s="6">
        <v>1</v>
      </c>
      <c r="W201" s="16">
        <v>0.000308644</v>
      </c>
    </row>
    <row r="203" spans="2:23" ht="12.75">
      <c r="B203" s="1" t="s">
        <v>32</v>
      </c>
      <c r="C203" s="1"/>
      <c r="D203" s="5" t="s">
        <v>42</v>
      </c>
      <c r="S203" s="5">
        <f>'emiss 2'!G106</f>
        <v>4659</v>
      </c>
      <c r="U203" s="5">
        <f>'emiss 2'!I106</f>
        <v>4721</v>
      </c>
      <c r="W203" s="5">
        <f>'emiss 2'!K106</f>
        <v>4972</v>
      </c>
    </row>
    <row r="204" spans="2:23" ht="12.75">
      <c r="B204" s="1" t="s">
        <v>31</v>
      </c>
      <c r="C204" s="1"/>
      <c r="D204" s="5" t="s">
        <v>43</v>
      </c>
      <c r="S204" s="5">
        <f>'emiss 2'!G107</f>
        <v>3.2</v>
      </c>
      <c r="U204" s="5">
        <f>'emiss 2'!I107</f>
        <v>3.2</v>
      </c>
      <c r="W204" s="5">
        <f>'emiss 2'!K107</f>
        <v>4.1</v>
      </c>
    </row>
    <row r="206" spans="2:3" ht="12.75">
      <c r="B206" s="10" t="s">
        <v>44</v>
      </c>
      <c r="C206" s="10"/>
    </row>
    <row r="207" spans="2:5" ht="12.75">
      <c r="B207" s="5" t="s">
        <v>14</v>
      </c>
      <c r="D207" s="5" t="s">
        <v>45</v>
      </c>
      <c r="E207" s="11" t="s">
        <v>25</v>
      </c>
    </row>
    <row r="208" spans="2:31" ht="12.75">
      <c r="B208" s="5" t="s">
        <v>7</v>
      </c>
      <c r="D208" s="5" t="s">
        <v>46</v>
      </c>
      <c r="E208" s="11" t="s">
        <v>25</v>
      </c>
      <c r="R208" s="6">
        <v>100</v>
      </c>
      <c r="S208" s="18">
        <f>S190/60*454*1000000/(0.0283*S$203)*(21-7)/(21-S$204)</f>
        <v>0.9950921333225358</v>
      </c>
      <c r="T208" s="6">
        <v>100</v>
      </c>
      <c r="U208" s="18">
        <f>U190/60*454*1000000/(0.0283*U$203)*(21-7)/(21-U$204)</f>
        <v>0.9820237765621043</v>
      </c>
      <c r="V208" s="6">
        <v>100</v>
      </c>
      <c r="W208" s="18">
        <f>W190/60*454*1000000/(0.0283*W$203)*(21-7)/(21-W$204)</f>
        <v>0.982105585775783</v>
      </c>
      <c r="Y208" s="18">
        <f>S208</f>
        <v>0.9950921333225358</v>
      </c>
      <c r="AA208" s="18">
        <f>U208</f>
        <v>0.9820237765621043</v>
      </c>
      <c r="AC208" s="18">
        <f>W208</f>
        <v>0.982105585775783</v>
      </c>
      <c r="AE208" s="18">
        <f>AVERAGE(Y208,AA208,AC208)</f>
        <v>0.986407165220141</v>
      </c>
    </row>
    <row r="209" spans="18:23" ht="12.75">
      <c r="R209" s="6"/>
      <c r="S209" s="20"/>
      <c r="T209" s="6"/>
      <c r="U209" s="16"/>
      <c r="V209" s="6"/>
      <c r="W209" s="21"/>
    </row>
    <row r="210" spans="2:31" ht="12.75">
      <c r="B210" s="5" t="s">
        <v>2</v>
      </c>
      <c r="D210" s="5" t="s">
        <v>46</v>
      </c>
      <c r="E210" s="11" t="s">
        <v>25</v>
      </c>
      <c r="R210" s="6">
        <v>100</v>
      </c>
      <c r="S210" s="18">
        <f aca="true" t="shared" si="38" ref="S210:U219">S192/60*454*1000000/(0.0283*S$203)*(21-7)/(21-S$204)</f>
        <v>10.746995039883387</v>
      </c>
      <c r="T210" s="6">
        <v>100</v>
      </c>
      <c r="U210" s="18">
        <f t="shared" si="38"/>
        <v>11.587880563432828</v>
      </c>
      <c r="V210" s="6">
        <v>100</v>
      </c>
      <c r="W210" s="18">
        <f aca="true" t="shared" si="39" ref="W210:W219">W192/60*454*1000000/(0.0283*W$203)*(21-7)/(21-W$204)</f>
        <v>11.294214236421505</v>
      </c>
      <c r="X210" s="5">
        <f aca="true" t="shared" si="40" ref="X210:AC210">R210</f>
        <v>100</v>
      </c>
      <c r="Y210" s="18">
        <f t="shared" si="40"/>
        <v>10.746995039883387</v>
      </c>
      <c r="Z210" s="5">
        <f t="shared" si="40"/>
        <v>100</v>
      </c>
      <c r="AA210" s="18">
        <f t="shared" si="40"/>
        <v>11.587880563432828</v>
      </c>
      <c r="AB210" s="5">
        <f t="shared" si="40"/>
        <v>100</v>
      </c>
      <c r="AC210" s="18">
        <f t="shared" si="40"/>
        <v>11.294214236421505</v>
      </c>
      <c r="AD210" s="14">
        <f aca="true" t="shared" si="41" ref="AD210:AD219">(X210*Y210+Z210*AA210+AB210*AC210)/SUM(Y210,AA210,AC210)</f>
        <v>100</v>
      </c>
      <c r="AE210" s="18">
        <f aca="true" t="shared" si="42" ref="AE210:AE219">AVERAGE(Y210,AA210,AC210)</f>
        <v>11.209696613245905</v>
      </c>
    </row>
    <row r="211" spans="2:31" ht="12.75">
      <c r="B211" s="5" t="s">
        <v>3</v>
      </c>
      <c r="D211" s="5" t="s">
        <v>46</v>
      </c>
      <c r="E211" s="11" t="s">
        <v>25</v>
      </c>
      <c r="R211" s="6">
        <v>100</v>
      </c>
      <c r="S211" s="18">
        <f t="shared" si="38"/>
        <v>25.374849399724663</v>
      </c>
      <c r="T211" s="6">
        <v>100</v>
      </c>
      <c r="U211" s="18">
        <f t="shared" si="38"/>
        <v>27.103856233114076</v>
      </c>
      <c r="V211" s="6">
        <v>100</v>
      </c>
      <c r="W211" s="18">
        <f t="shared" si="39"/>
        <v>26.7132719331013</v>
      </c>
      <c r="X211" s="5">
        <f>R211</f>
        <v>100</v>
      </c>
      <c r="Y211" s="18">
        <f aca="true" t="shared" si="43" ref="Y211:Y219">S211</f>
        <v>25.374849399724663</v>
      </c>
      <c r="Z211" s="5">
        <f>T211</f>
        <v>100</v>
      </c>
      <c r="AA211" s="18">
        <f aca="true" t="shared" si="44" ref="AA211:AA219">U211</f>
        <v>27.103856233114076</v>
      </c>
      <c r="AB211" s="5">
        <f aca="true" t="shared" si="45" ref="AB211:AB216">V211</f>
        <v>100</v>
      </c>
      <c r="AC211" s="18">
        <f aca="true" t="shared" si="46" ref="AC211:AC219">W211</f>
        <v>26.7132719331013</v>
      </c>
      <c r="AD211" s="14">
        <f t="shared" si="41"/>
        <v>100</v>
      </c>
      <c r="AE211" s="18">
        <f t="shared" si="42"/>
        <v>26.397325855313344</v>
      </c>
    </row>
    <row r="212" spans="2:31" ht="12.75">
      <c r="B212" s="5" t="s">
        <v>4</v>
      </c>
      <c r="D212" s="5" t="s">
        <v>46</v>
      </c>
      <c r="E212" s="11" t="s">
        <v>25</v>
      </c>
      <c r="R212" s="6">
        <v>100</v>
      </c>
      <c r="S212" s="18">
        <f t="shared" si="38"/>
        <v>13.03570694652522</v>
      </c>
      <c r="T212" s="6">
        <v>100</v>
      </c>
      <c r="U212" s="18">
        <f t="shared" si="38"/>
        <v>13.944737627181878</v>
      </c>
      <c r="V212" s="6">
        <v>100</v>
      </c>
      <c r="W212" s="18">
        <f t="shared" si="39"/>
        <v>13.749478200860963</v>
      </c>
      <c r="X212" s="5">
        <f>R212</f>
        <v>100</v>
      </c>
      <c r="Y212" s="18">
        <f t="shared" si="43"/>
        <v>13.03570694652522</v>
      </c>
      <c r="Z212" s="5">
        <f>T212</f>
        <v>100</v>
      </c>
      <c r="AA212" s="18">
        <f t="shared" si="44"/>
        <v>13.944737627181878</v>
      </c>
      <c r="AB212" s="5">
        <f t="shared" si="45"/>
        <v>100</v>
      </c>
      <c r="AC212" s="18">
        <f t="shared" si="46"/>
        <v>13.749478200860963</v>
      </c>
      <c r="AD212" s="14">
        <f t="shared" si="41"/>
        <v>100.00000000000001</v>
      </c>
      <c r="AE212" s="18">
        <f t="shared" si="42"/>
        <v>13.57664092485602</v>
      </c>
    </row>
    <row r="213" spans="2:31" ht="12.75">
      <c r="B213" s="5" t="s">
        <v>5</v>
      </c>
      <c r="D213" s="5" t="s">
        <v>46</v>
      </c>
      <c r="E213" s="11" t="s">
        <v>25</v>
      </c>
      <c r="R213" s="6">
        <v>100</v>
      </c>
      <c r="S213" s="18">
        <f t="shared" si="38"/>
        <v>5.373497519941694</v>
      </c>
      <c r="T213" s="6">
        <v>100</v>
      </c>
      <c r="U213" s="18">
        <f t="shared" si="38"/>
        <v>5.793940281716414</v>
      </c>
      <c r="V213" s="6">
        <v>100</v>
      </c>
      <c r="W213" s="18">
        <f t="shared" si="39"/>
        <v>5.696212397499542</v>
      </c>
      <c r="X213" s="5">
        <f>R213</f>
        <v>100</v>
      </c>
      <c r="Y213" s="18">
        <f t="shared" si="43"/>
        <v>5.373497519941694</v>
      </c>
      <c r="Z213" s="5">
        <f>T213</f>
        <v>100</v>
      </c>
      <c r="AA213" s="18">
        <f t="shared" si="44"/>
        <v>5.793940281716414</v>
      </c>
      <c r="AB213" s="5">
        <f t="shared" si="45"/>
        <v>100</v>
      </c>
      <c r="AC213" s="18">
        <f t="shared" si="46"/>
        <v>5.696212397499542</v>
      </c>
      <c r="AD213" s="14">
        <f t="shared" si="41"/>
        <v>100.00000000000001</v>
      </c>
      <c r="AE213" s="18">
        <f t="shared" si="42"/>
        <v>5.621216733052549</v>
      </c>
    </row>
    <row r="214" spans="2:31" ht="12.75">
      <c r="B214" s="5" t="s">
        <v>6</v>
      </c>
      <c r="D214" s="5" t="s">
        <v>46</v>
      </c>
      <c r="E214" s="11" t="s">
        <v>25</v>
      </c>
      <c r="R214" s="6">
        <v>100</v>
      </c>
      <c r="S214" s="18">
        <f t="shared" si="38"/>
        <v>61.496693839332714</v>
      </c>
      <c r="T214" s="6">
        <v>100</v>
      </c>
      <c r="U214" s="18">
        <f t="shared" si="38"/>
        <v>65.79559302966098</v>
      </c>
      <c r="V214" s="6">
        <v>100</v>
      </c>
      <c r="W214" s="18">
        <f t="shared" si="39"/>
        <v>64.62254754404653</v>
      </c>
      <c r="X214" s="5">
        <f>R214</f>
        <v>100</v>
      </c>
      <c r="Y214" s="18">
        <f t="shared" si="43"/>
        <v>61.496693839332714</v>
      </c>
      <c r="Z214" s="5">
        <f>T214</f>
        <v>100</v>
      </c>
      <c r="AA214" s="18">
        <f t="shared" si="44"/>
        <v>65.79559302966098</v>
      </c>
      <c r="AB214" s="5">
        <f t="shared" si="45"/>
        <v>100</v>
      </c>
      <c r="AC214" s="18">
        <f t="shared" si="46"/>
        <v>64.62254754404653</v>
      </c>
      <c r="AD214" s="14">
        <f t="shared" si="41"/>
        <v>100</v>
      </c>
      <c r="AE214" s="18">
        <f t="shared" si="42"/>
        <v>63.97161147101341</v>
      </c>
    </row>
    <row r="215" spans="2:31" ht="12.75">
      <c r="B215" s="5" t="s">
        <v>21</v>
      </c>
      <c r="D215" s="5" t="s">
        <v>46</v>
      </c>
      <c r="E215" s="11" t="s">
        <v>25</v>
      </c>
      <c r="R215" s="6"/>
      <c r="S215" s="18">
        <f t="shared" si="38"/>
        <v>78.51276931914808</v>
      </c>
      <c r="T215" s="6"/>
      <c r="U215" s="18">
        <f t="shared" si="38"/>
        <v>74.24099750809508</v>
      </c>
      <c r="V215" s="6">
        <v>100</v>
      </c>
      <c r="W215" s="18">
        <f t="shared" si="39"/>
        <v>63.83686307542591</v>
      </c>
      <c r="Y215" s="18">
        <f t="shared" si="43"/>
        <v>78.51276931914808</v>
      </c>
      <c r="AA215" s="18">
        <f t="shared" si="44"/>
        <v>74.24099750809508</v>
      </c>
      <c r="AB215" s="5">
        <f t="shared" si="45"/>
        <v>100</v>
      </c>
      <c r="AC215" s="18">
        <f t="shared" si="46"/>
        <v>63.83686307542591</v>
      </c>
      <c r="AD215" s="14">
        <f t="shared" si="41"/>
        <v>29.473510975111317</v>
      </c>
      <c r="AE215" s="18">
        <f t="shared" si="42"/>
        <v>72.19687663422303</v>
      </c>
    </row>
    <row r="216" spans="2:31" ht="12.75">
      <c r="B216" s="5" t="s">
        <v>10</v>
      </c>
      <c r="D216" s="5" t="s">
        <v>46</v>
      </c>
      <c r="E216" s="11" t="s">
        <v>25</v>
      </c>
      <c r="R216" s="6"/>
      <c r="S216" s="18">
        <f t="shared" si="38"/>
        <v>23.08613749308283</v>
      </c>
      <c r="T216" s="6">
        <v>100</v>
      </c>
      <c r="U216" s="18">
        <f t="shared" si="38"/>
        <v>9.918440143277254</v>
      </c>
      <c r="V216" s="6">
        <v>100</v>
      </c>
      <c r="W216" s="18">
        <f t="shared" si="39"/>
        <v>9.722845299180252</v>
      </c>
      <c r="Y216" s="18">
        <f t="shared" si="43"/>
        <v>23.08613749308283</v>
      </c>
      <c r="Z216" s="5">
        <f>T216</f>
        <v>100</v>
      </c>
      <c r="AA216" s="18">
        <f t="shared" si="44"/>
        <v>9.918440143277254</v>
      </c>
      <c r="AB216" s="5">
        <f t="shared" si="45"/>
        <v>100</v>
      </c>
      <c r="AC216" s="18">
        <f t="shared" si="46"/>
        <v>9.722845299180252</v>
      </c>
      <c r="AD216" s="14">
        <f t="shared" si="41"/>
        <v>45.968804325242935</v>
      </c>
      <c r="AE216" s="18">
        <f t="shared" si="42"/>
        <v>14.242474311846777</v>
      </c>
    </row>
    <row r="217" spans="2:31" ht="12.75">
      <c r="B217" s="5" t="s">
        <v>11</v>
      </c>
      <c r="D217" s="5" t="s">
        <v>46</v>
      </c>
      <c r="E217" s="11" t="s">
        <v>25</v>
      </c>
      <c r="R217" s="6"/>
      <c r="S217" s="18">
        <f t="shared" si="38"/>
        <v>23.782701986408604</v>
      </c>
      <c r="T217" s="6"/>
      <c r="U217" s="18">
        <f t="shared" si="38"/>
        <v>20.91710644077282</v>
      </c>
      <c r="V217" s="6"/>
      <c r="W217" s="18">
        <f t="shared" si="39"/>
        <v>20.32958562555871</v>
      </c>
      <c r="Y217" s="18">
        <f t="shared" si="43"/>
        <v>23.782701986408604</v>
      </c>
      <c r="AA217" s="18">
        <f t="shared" si="44"/>
        <v>20.91710644077282</v>
      </c>
      <c r="AC217" s="18">
        <f t="shared" si="46"/>
        <v>20.32958562555871</v>
      </c>
      <c r="AD217" s="14">
        <f t="shared" si="41"/>
        <v>0</v>
      </c>
      <c r="AE217" s="18">
        <f t="shared" si="42"/>
        <v>21.67646468424671</v>
      </c>
    </row>
    <row r="218" spans="2:31" ht="12.75">
      <c r="B218" s="5" t="s">
        <v>12</v>
      </c>
      <c r="D218" s="5" t="s">
        <v>46</v>
      </c>
      <c r="E218" s="11" t="s">
        <v>25</v>
      </c>
      <c r="R218" s="6">
        <v>100</v>
      </c>
      <c r="S218" s="18">
        <f>S200/60*454*1000000/(0.0283*S$203)*(21-7)/(21-S$204)</f>
        <v>69.25841247924849</v>
      </c>
      <c r="T218" s="6">
        <v>100</v>
      </c>
      <c r="U218" s="18">
        <f>U200/60*454*1000000/(0.0283*U$203)*(21-7)/(21-U$204)</f>
        <v>74.04459275278266</v>
      </c>
      <c r="V218" s="6">
        <v>100</v>
      </c>
      <c r="W218" s="18">
        <f t="shared" si="39"/>
        <v>72.67581334740795</v>
      </c>
      <c r="X218" s="5">
        <f>R218</f>
        <v>100</v>
      </c>
      <c r="Y218" s="18">
        <f t="shared" si="43"/>
        <v>69.25841247924849</v>
      </c>
      <c r="Z218" s="5">
        <f>T218</f>
        <v>100</v>
      </c>
      <c r="AA218" s="18">
        <f t="shared" si="44"/>
        <v>74.04459275278266</v>
      </c>
      <c r="AB218" s="5">
        <f>V218</f>
        <v>100</v>
      </c>
      <c r="AC218" s="18">
        <f t="shared" si="46"/>
        <v>72.67581334740795</v>
      </c>
      <c r="AD218" s="14">
        <f t="shared" si="41"/>
        <v>99.99999999999999</v>
      </c>
      <c r="AE218" s="18">
        <f t="shared" si="42"/>
        <v>71.9929395264797</v>
      </c>
    </row>
    <row r="219" spans="2:31" ht="12.75">
      <c r="B219" s="5" t="s">
        <v>13</v>
      </c>
      <c r="D219" s="5" t="s">
        <v>46</v>
      </c>
      <c r="E219" s="11" t="s">
        <v>25</v>
      </c>
      <c r="R219" s="6">
        <v>100</v>
      </c>
      <c r="S219" s="18">
        <f t="shared" si="38"/>
        <v>13.03570694652522</v>
      </c>
      <c r="T219" s="6">
        <v>100</v>
      </c>
      <c r="U219" s="18">
        <f t="shared" si="38"/>
        <v>13.944737627181878</v>
      </c>
      <c r="V219" s="6">
        <v>100</v>
      </c>
      <c r="W219" s="18">
        <f t="shared" si="39"/>
        <v>13.749478200860963</v>
      </c>
      <c r="X219" s="5">
        <f>R219</f>
        <v>100</v>
      </c>
      <c r="Y219" s="18">
        <f t="shared" si="43"/>
        <v>13.03570694652522</v>
      </c>
      <c r="Z219" s="5">
        <f>T219</f>
        <v>100</v>
      </c>
      <c r="AA219" s="18">
        <f t="shared" si="44"/>
        <v>13.944737627181878</v>
      </c>
      <c r="AB219" s="5">
        <f>V219</f>
        <v>100</v>
      </c>
      <c r="AC219" s="18">
        <f t="shared" si="46"/>
        <v>13.749478200860963</v>
      </c>
      <c r="AD219" s="14">
        <f t="shared" si="41"/>
        <v>100.00000000000001</v>
      </c>
      <c r="AE219" s="18">
        <f t="shared" si="42"/>
        <v>13.57664092485602</v>
      </c>
    </row>
    <row r="220" spans="5:30" ht="12.75">
      <c r="E220" s="11"/>
      <c r="AD220" s="14"/>
    </row>
    <row r="221" spans="2:31" ht="12.75">
      <c r="B221" s="5" t="s">
        <v>48</v>
      </c>
      <c r="D221" s="5" t="s">
        <v>46</v>
      </c>
      <c r="E221" s="11" t="s">
        <v>25</v>
      </c>
      <c r="R221" s="14">
        <f>(R214*S214+R216*S216)/S221</f>
        <v>72.70588235294117</v>
      </c>
      <c r="S221" s="18">
        <f>S214+S216</f>
        <v>84.58283133241554</v>
      </c>
      <c r="T221" s="14">
        <f>(T214*U214+T216*U216)/U221</f>
        <v>100</v>
      </c>
      <c r="U221" s="18">
        <f>U214+U216</f>
        <v>75.71403317293823</v>
      </c>
      <c r="V221" s="14">
        <f>(V214*W214+V216*W216)/W221</f>
        <v>100.00000000000001</v>
      </c>
      <c r="W221" s="18">
        <f>W214+W216</f>
        <v>74.34539284322678</v>
      </c>
      <c r="X221" s="5">
        <f aca="true" t="shared" si="47" ref="X221:AC222">R221</f>
        <v>72.70588235294117</v>
      </c>
      <c r="Y221" s="18">
        <f t="shared" si="47"/>
        <v>84.58283133241554</v>
      </c>
      <c r="Z221" s="5">
        <f t="shared" si="47"/>
        <v>100</v>
      </c>
      <c r="AA221" s="18">
        <f t="shared" si="47"/>
        <v>75.71403317293823</v>
      </c>
      <c r="AB221" s="5">
        <f t="shared" si="47"/>
        <v>100.00000000000001</v>
      </c>
      <c r="AC221" s="18">
        <f t="shared" si="47"/>
        <v>74.34539284322678</v>
      </c>
      <c r="AD221" s="14">
        <f>(AD214*AE214+AD216*AE216)/AE221</f>
        <v>90.16113390914646</v>
      </c>
      <c r="AE221" s="18">
        <f>AVERAGE(Y221,AA221,AC221)</f>
        <v>78.21408578286018</v>
      </c>
    </row>
    <row r="222" spans="2:31" ht="12.75">
      <c r="B222" s="5" t="s">
        <v>49</v>
      </c>
      <c r="D222" s="5" t="s">
        <v>46</v>
      </c>
      <c r="E222" s="11" t="s">
        <v>25</v>
      </c>
      <c r="R222" s="14">
        <f>(R211*S211+R213*S213+R215*S215)/S222</f>
        <v>28.142076502732237</v>
      </c>
      <c r="S222" s="18">
        <f>S211+S213+S215</f>
        <v>109.26111623881444</v>
      </c>
      <c r="T222" s="14">
        <f>(T211*U211+T213*U213+T215*U215)/U222</f>
        <v>30.7057745187901</v>
      </c>
      <c r="U222" s="18">
        <f>U211+U213+U215</f>
        <v>107.13879402292557</v>
      </c>
      <c r="V222" s="14">
        <f>(V211*W211+V213*W213+V215*W215)/W222</f>
        <v>100</v>
      </c>
      <c r="W222" s="18">
        <f>W211+W213+W215</f>
        <v>96.24634740602676</v>
      </c>
      <c r="X222" s="5">
        <f t="shared" si="47"/>
        <v>28.142076502732237</v>
      </c>
      <c r="Y222" s="18">
        <f t="shared" si="47"/>
        <v>109.26111623881444</v>
      </c>
      <c r="Z222" s="5">
        <f t="shared" si="47"/>
        <v>30.7057745187901</v>
      </c>
      <c r="AA222" s="18">
        <f t="shared" si="47"/>
        <v>107.13879402292557</v>
      </c>
      <c r="AB222" s="5">
        <f t="shared" si="47"/>
        <v>100</v>
      </c>
      <c r="AC222" s="18">
        <f t="shared" si="47"/>
        <v>96.24634740602676</v>
      </c>
      <c r="AD222" s="14">
        <f>(AD211*AE211+AD213*AE213+AD215*AE215)/AE222</f>
        <v>51.14166151652235</v>
      </c>
      <c r="AE222" s="18">
        <f>AVERAGE(Y222,AA222,AC222)</f>
        <v>104.21541922258892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EER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2004-02-25T02:01:03Z</cp:lastPrinted>
  <dcterms:created xsi:type="dcterms:W3CDTF">2002-05-23T18:32:11Z</dcterms:created>
  <dcterms:modified xsi:type="dcterms:W3CDTF">2004-02-25T02:01:08Z</dcterms:modified>
  <cp:category/>
  <cp:version/>
  <cp:contentType/>
  <cp:contentStatus/>
</cp:coreProperties>
</file>