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3256" yWindow="430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<sst xmlns="http://schemas.openxmlformats.org/spreadsheetml/2006/main" count="603" uniqueCount="180">
  <si>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</si>
  <si>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</si>
  <si>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</si>
  <si>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</si>
  <si>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</si>
  <si>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</si>
  <si>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</si>
  <si>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</si>
  <si>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</si>
  <si>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gr/dscf</t>
  </si>
  <si>
    <t>ppmv</t>
  </si>
  <si>
    <t>mg/dscm</t>
  </si>
  <si>
    <t>dscfm</t>
  </si>
  <si>
    <t>%</t>
  </si>
  <si>
    <t>°F</t>
  </si>
  <si>
    <t>EPA ID No.</t>
  </si>
  <si>
    <t>LAD057117434</t>
  </si>
  <si>
    <t>Facility Name</t>
  </si>
  <si>
    <t>Facility Location</t>
  </si>
  <si>
    <t>Plaquemine</t>
  </si>
  <si>
    <t>LA</t>
  </si>
  <si>
    <t>Unit ID Name/No.</t>
  </si>
  <si>
    <t>Other Sister Facilities</t>
  </si>
  <si>
    <t>Combustor Characteristics</t>
  </si>
  <si>
    <t>Liquid injection, horizontal fired T-Thermal, 70 MM Btu/hr</t>
  </si>
  <si>
    <t>APCS Characteristics</t>
  </si>
  <si>
    <t>Liquid wastes -- vinyl chlorine monomer light ends (K022, K019)</t>
  </si>
  <si>
    <t>Natural gas</t>
  </si>
  <si>
    <t>Stack Characteristics</t>
  </si>
  <si>
    <t xml:space="preserve">     Report Name/Date</t>
  </si>
  <si>
    <t>Georgia Gulf, Industrial Furnace DRE Trial Burn Report Volume I, June 1998, EMI Proj No. 98-8045</t>
  </si>
  <si>
    <t xml:space="preserve">     Report Prepar</t>
  </si>
  <si>
    <t>Environmental Methods, Inc.</t>
  </si>
  <si>
    <t xml:space="preserve">     Testing Firm</t>
  </si>
  <si>
    <t xml:space="preserve">     Testing Dates</t>
  </si>
  <si>
    <t>June 19-20, 1998</t>
  </si>
  <si>
    <t xml:space="preserve">     Cond. Description</t>
  </si>
  <si>
    <t>DRE trial burn testing only</t>
  </si>
  <si>
    <t xml:space="preserve">     Content</t>
  </si>
  <si>
    <t>DRE, CO</t>
  </si>
  <si>
    <t>Compliance Test Report, Georgia Gulf, April 25-26 and July 10, 1995</t>
  </si>
  <si>
    <t>Environmental Science and Engineering</t>
  </si>
  <si>
    <t>April 25-26 1995</t>
  </si>
  <si>
    <t>Louisiana Air Permit Compliance Testing</t>
  </si>
  <si>
    <t>PM, HCl/Cl2, CO (no feedrate info)</t>
  </si>
  <si>
    <t>Report Name/Date</t>
  </si>
  <si>
    <t>Confirmation of Trial Burn Test Report for Georgia Gulf Industrial Acid Furnace, March 12-14, 1990</t>
  </si>
  <si>
    <t>Report Prepar</t>
  </si>
  <si>
    <t>Testing Firm</t>
  </si>
  <si>
    <t>March 12-13, 1990</t>
  </si>
  <si>
    <t>PM, HCl/Cl2, DRE, CO, complete waste feed analysis</t>
  </si>
  <si>
    <t>March 13, 23, 1990</t>
  </si>
  <si>
    <t>Trial burn -- Heavy liquid and wet/dry vent streams</t>
  </si>
  <si>
    <t>Units</t>
  </si>
  <si>
    <t>Cond Avg</t>
  </si>
  <si>
    <t>855C10</t>
  </si>
  <si>
    <t>y</t>
  </si>
  <si>
    <t xml:space="preserve">   Stack Gas Flowrate</t>
  </si>
  <si>
    <t xml:space="preserve">   Temperature</t>
  </si>
  <si>
    <t>POHC DRE</t>
  </si>
  <si>
    <t>lb/hr</t>
  </si>
  <si>
    <t>855C11</t>
  </si>
  <si>
    <t>n</t>
  </si>
  <si>
    <t>855C12</t>
  </si>
  <si>
    <t>&gt;</t>
  </si>
  <si>
    <t>855C13</t>
  </si>
  <si>
    <t>Liquid waste feed</t>
  </si>
  <si>
    <t>gal/min</t>
  </si>
  <si>
    <t>Density</t>
  </si>
  <si>
    <t>g/ml</t>
  </si>
  <si>
    <t>Heat Content</t>
  </si>
  <si>
    <t>Btu/lb</t>
  </si>
  <si>
    <t>Viscosity</t>
  </si>
  <si>
    <t>cst</t>
  </si>
  <si>
    <t>% wt</t>
  </si>
  <si>
    <t>Chlorine</t>
  </si>
  <si>
    <t>mg/L</t>
  </si>
  <si>
    <t>nd</t>
  </si>
  <si>
    <t>Process Information</t>
  </si>
  <si>
    <t>Steam production</t>
  </si>
  <si>
    <t>Natural gas feed</t>
  </si>
  <si>
    <t>scfh</t>
  </si>
  <si>
    <t>Boiler exit temperature</t>
  </si>
  <si>
    <t>Fume Scrubber</t>
  </si>
  <si>
    <t xml:space="preserve">   Liquor pH</t>
  </si>
  <si>
    <t xml:space="preserve">   Water feed</t>
  </si>
  <si>
    <t xml:space="preserve">   Liquor feed</t>
  </si>
  <si>
    <t xml:space="preserve">   Pressure drop</t>
  </si>
  <si>
    <t>in H2O</t>
  </si>
  <si>
    <t>Gas Flowrate</t>
  </si>
  <si>
    <t>Oxygen</t>
  </si>
  <si>
    <t>MMBtu/hr</t>
  </si>
  <si>
    <t>ug/dscm</t>
  </si>
  <si>
    <t>g/min</t>
  </si>
  <si>
    <t>L/min</t>
  </si>
  <si>
    <t>Permitting Status</t>
  </si>
  <si>
    <t>Liq</t>
  </si>
  <si>
    <t>7% O2</t>
  </si>
  <si>
    <t>Monochlorobenzene</t>
  </si>
  <si>
    <t>Feedstreams</t>
  </si>
  <si>
    <t>Capacity (MMBtu/hr)</t>
  </si>
  <si>
    <t>Hazardous Wastes</t>
  </si>
  <si>
    <t>Haz Waste Description</t>
  </si>
  <si>
    <t>Supplemental Fuel</t>
  </si>
  <si>
    <t>None</t>
  </si>
  <si>
    <t>Feedrate MTEC Calculations</t>
  </si>
  <si>
    <t>1,1,2-trichloroethane</t>
  </si>
  <si>
    <t>Tetrachloroethylene</t>
  </si>
  <si>
    <t>Hexachloroethane</t>
  </si>
  <si>
    <t>Phase II ID No.</t>
  </si>
  <si>
    <t>Source Description</t>
  </si>
  <si>
    <t xml:space="preserve">     Cond Description</t>
  </si>
  <si>
    <t>IN-662 (Industrial Furnace for VCM and EDC production units)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</si>
  <si>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</si>
  <si>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</si>
  <si>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</si>
  <si>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</si>
  <si>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</si>
  <si>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</si>
  <si>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</si>
  <si>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</si>
  <si>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VOST</t>
  </si>
  <si>
    <t>PM, HCl/Cl2</t>
  </si>
  <si>
    <t>POHC Feedrate</t>
  </si>
  <si>
    <t xml:space="preserve">   O2</t>
  </si>
  <si>
    <t xml:space="preserve">   Moisture</t>
  </si>
  <si>
    <t>Emissions rate</t>
  </si>
  <si>
    <t>Emissions Rate</t>
  </si>
  <si>
    <t>Emission Rate</t>
  </si>
  <si>
    <t>Emisssion Rate</t>
  </si>
  <si>
    <t>Emmision Rate</t>
  </si>
  <si>
    <t>Total Chlorine</t>
  </si>
  <si>
    <t>CO (RA)</t>
  </si>
  <si>
    <t>Sampling Train</t>
  </si>
  <si>
    <t>Arsenic</t>
  </si>
  <si>
    <t>Barium</t>
  </si>
  <si>
    <t>Lead</t>
  </si>
  <si>
    <t>Cadmium</t>
  </si>
  <si>
    <t>Silver</t>
  </si>
  <si>
    <t>Chromium</t>
  </si>
  <si>
    <t>*</t>
  </si>
  <si>
    <t>Thermal Feedrate</t>
  </si>
  <si>
    <t>Mercury</t>
  </si>
  <si>
    <t>Feed Rate</t>
  </si>
  <si>
    <t>Feedstream Description</t>
  </si>
  <si>
    <t>Georgia Gulf Chemicals and Vinyls, LLC</t>
  </si>
  <si>
    <t>The unit's classification has been changed from incinerator to BIF HAF</t>
  </si>
  <si>
    <t>Environmental Science and Engineering, Inc.</t>
  </si>
  <si>
    <t xml:space="preserve">855C12 </t>
  </si>
  <si>
    <t>HWC Burn Status (Date if Terminated)</t>
  </si>
  <si>
    <t>WHB/4STGHClABS/CWS</t>
  </si>
  <si>
    <t>Waste heat boiler, 4-stage HCl absorber, caustic scrubber. Waste heat boiler (single pass horizontal firetube, 240 psig steam, 450°F exit gas), 4 stage HCl absorbers, caustic wet scrubber (packed bed with demister)</t>
  </si>
  <si>
    <t xml:space="preserve">     Cond Dates</t>
  </si>
  <si>
    <t>HCl Production Furnace</t>
  </si>
  <si>
    <t>Cond Description</t>
  </si>
  <si>
    <t>pH</t>
  </si>
  <si>
    <t>Number of Sister Facilities</t>
  </si>
  <si>
    <t>APCS Detailed Acronym</t>
  </si>
  <si>
    <t>APCS General Class</t>
  </si>
  <si>
    <t>E1</t>
  </si>
  <si>
    <t>R1</t>
  </si>
  <si>
    <t>R2</t>
  </si>
  <si>
    <t>R3</t>
  </si>
  <si>
    <t>Feedstream Number</t>
  </si>
  <si>
    <t>Feed Class</t>
  </si>
  <si>
    <t>Liq HW</t>
  </si>
  <si>
    <t>Selenium</t>
  </si>
  <si>
    <t>Combustor Type</t>
  </si>
  <si>
    <t>source</t>
  </si>
  <si>
    <t>cond</t>
  </si>
  <si>
    <t>emiss</t>
  </si>
  <si>
    <t>feed</t>
  </si>
  <si>
    <t>process</t>
  </si>
  <si>
    <t>F1</t>
  </si>
  <si>
    <t>Combustor Class</t>
  </si>
  <si>
    <t>F2</t>
  </si>
  <si>
    <t>Total</t>
  </si>
  <si>
    <t>Feed Class 2</t>
  </si>
  <si>
    <t>Estimated Firing Rate</t>
  </si>
  <si>
    <t>WHB, LEWS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</si>
</sst>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71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14" sqref="D14"/>
    </sheetView>
  </sheetViews>
  <sheetFormatPr defaultColWidth="9.140625" defaultRowHeight="12.75"/>
  <sheetData>
    <row r="1" ht="12.75">
      <c r="A1" t="s">
        <v>168</v>
      </c>
    </row>
    <row r="2" ht="12.75">
      <c r="A2" t="s">
        <v>169</v>
      </c>
    </row>
    <row r="3" ht="12.75">
      <c r="A3" t="s">
        <v>170</v>
      </c>
    </row>
    <row r="4" ht="12.75">
      <c r="A4" t="s">
        <v>171</v>
      </c>
    </row>
    <row r="5" ht="12.75">
      <c r="A5" t="s">
        <v>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10" sqref="B10"/>
    </sheetView>
  </sheetViews>
  <sheetFormatPr defaultColWidth="9.140625" defaultRowHeight="12.75"/>
  <cols>
    <col min="1" max="1" width="9.140625" style="2" hidden="1" customWidth="1"/>
    <col min="2" max="2" width="23.28125" style="2" customWidth="1"/>
    <col min="3" max="3" width="57.28125" style="2" customWidth="1"/>
    <col min="4" max="4" width="9.00390625" style="2" customWidth="1"/>
    <col min="5" max="16384" width="11.421875" style="2" customWidth="1"/>
  </cols>
  <sheetData>
    <row r="1" ht="12.75">
      <c r="B1" s="1" t="s">
        <v>110</v>
      </c>
    </row>
    <row r="3" spans="2:3" ht="12.75">
      <c r="B3" s="2" t="s">
        <v>109</v>
      </c>
      <c r="C3" s="3">
        <v>855</v>
      </c>
    </row>
    <row r="4" spans="2:3" ht="12.75">
      <c r="B4" s="2" t="s">
        <v>15</v>
      </c>
      <c r="C4" s="2" t="s">
        <v>16</v>
      </c>
    </row>
    <row r="5" spans="2:3" ht="12.75">
      <c r="B5" s="2" t="s">
        <v>17</v>
      </c>
      <c r="C5" s="2" t="s">
        <v>145</v>
      </c>
    </row>
    <row r="6" ht="12.75">
      <c r="B6" s="2" t="s">
        <v>18</v>
      </c>
    </row>
    <row r="7" spans="2:3" ht="12.75">
      <c r="B7" s="2" t="s">
        <v>114</v>
      </c>
      <c r="C7" s="2" t="s">
        <v>19</v>
      </c>
    </row>
    <row r="8" spans="2:3" ht="12.75">
      <c r="B8" s="2" t="s">
        <v>115</v>
      </c>
      <c r="C8" s="2" t="s">
        <v>20</v>
      </c>
    </row>
    <row r="9" spans="2:3" ht="12.75">
      <c r="B9" s="2" t="s">
        <v>21</v>
      </c>
      <c r="C9" s="2" t="s">
        <v>112</v>
      </c>
    </row>
    <row r="10" spans="2:3" ht="12.75">
      <c r="B10" s="2" t="s">
        <v>22</v>
      </c>
      <c r="C10" s="2" t="s">
        <v>104</v>
      </c>
    </row>
    <row r="11" spans="2:3" ht="12.75">
      <c r="B11" s="2" t="s">
        <v>156</v>
      </c>
      <c r="C11" s="3">
        <v>0</v>
      </c>
    </row>
    <row r="12" spans="2:3" ht="12.75">
      <c r="B12" s="2" t="s">
        <v>174</v>
      </c>
      <c r="C12" s="2" t="s">
        <v>153</v>
      </c>
    </row>
    <row r="13" ht="12.75">
      <c r="B13" s="2" t="s">
        <v>167</v>
      </c>
    </row>
    <row r="14" spans="2:3" ht="12.75">
      <c r="B14" s="2" t="s">
        <v>23</v>
      </c>
      <c r="C14" s="2" t="s">
        <v>24</v>
      </c>
    </row>
    <row r="15" spans="2:3" ht="12.75">
      <c r="B15" s="2" t="s">
        <v>100</v>
      </c>
      <c r="C15" s="3">
        <v>70</v>
      </c>
    </row>
    <row r="16" spans="2:3" ht="12.75">
      <c r="B16" s="2" t="s">
        <v>113</v>
      </c>
      <c r="C16" s="3"/>
    </row>
    <row r="17" spans="2:3" ht="12.75">
      <c r="B17" s="2" t="s">
        <v>157</v>
      </c>
      <c r="C17" s="2" t="s">
        <v>150</v>
      </c>
    </row>
    <row r="18" spans="2:3" ht="12.75">
      <c r="B18" s="2" t="s">
        <v>158</v>
      </c>
      <c r="C18" s="2" t="s">
        <v>179</v>
      </c>
    </row>
    <row r="19" spans="2:3" s="13" customFormat="1" ht="51">
      <c r="B19" s="13" t="s">
        <v>25</v>
      </c>
      <c r="C19" s="13" t="s">
        <v>151</v>
      </c>
    </row>
    <row r="20" spans="2:3" ht="12.75">
      <c r="B20" s="2" t="s">
        <v>101</v>
      </c>
      <c r="C20" s="2" t="s">
        <v>96</v>
      </c>
    </row>
    <row r="21" spans="2:3" ht="12.75">
      <c r="B21" s="2" t="s">
        <v>102</v>
      </c>
      <c r="C21" s="2" t="s">
        <v>26</v>
      </c>
    </row>
    <row r="22" spans="2:3" ht="12.75">
      <c r="B22" s="2" t="s">
        <v>103</v>
      </c>
      <c r="C22" s="2" t="s">
        <v>27</v>
      </c>
    </row>
    <row r="24" ht="12.75">
      <c r="B24" s="2" t="s">
        <v>28</v>
      </c>
    </row>
    <row r="25" spans="2:3" ht="12.75">
      <c r="B25" s="2" t="s">
        <v>116</v>
      </c>
      <c r="C25" s="3">
        <v>2.5</v>
      </c>
    </row>
    <row r="26" spans="2:3" ht="12.75">
      <c r="B26" s="2" t="s">
        <v>117</v>
      </c>
      <c r="C26" s="4">
        <v>145</v>
      </c>
    </row>
    <row r="27" spans="2:3" ht="12.75">
      <c r="B27" s="2" t="s">
        <v>118</v>
      </c>
      <c r="C27" s="3">
        <v>59</v>
      </c>
    </row>
    <row r="28" spans="2:3" ht="12.75">
      <c r="B28" s="2" t="s">
        <v>119</v>
      </c>
      <c r="C28" s="3">
        <v>104.39</v>
      </c>
    </row>
    <row r="30" spans="2:3" ht="12.75">
      <c r="B30" s="2" t="s">
        <v>95</v>
      </c>
      <c r="C30" s="2" t="s">
        <v>146</v>
      </c>
    </row>
    <row r="31" s="19" customFormat="1" ht="25.5">
      <c r="B31" s="19" t="s">
        <v>149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B10" sqref="B10"/>
    </sheetView>
  </sheetViews>
  <sheetFormatPr defaultColWidth="9.140625" defaultRowHeight="12.75"/>
  <cols>
    <col min="1" max="1" width="9.140625" style="2" hidden="1" customWidth="1"/>
    <col min="2" max="2" width="22.7109375" style="2" customWidth="1"/>
    <col min="3" max="3" width="59.57421875" style="2" customWidth="1"/>
    <col min="4" max="16384" width="9.140625" style="2" customWidth="1"/>
  </cols>
  <sheetData>
    <row r="1" ht="12.75">
      <c r="B1" s="1" t="s">
        <v>154</v>
      </c>
    </row>
    <row r="3" ht="12.75">
      <c r="B3" s="18" t="s">
        <v>55</v>
      </c>
    </row>
    <row r="4" ht="12.75">
      <c r="B4" s="18"/>
    </row>
    <row r="5" spans="2:3" s="14" customFormat="1" ht="25.5">
      <c r="B5" s="14" t="s">
        <v>29</v>
      </c>
      <c r="C5" s="14" t="s">
        <v>30</v>
      </c>
    </row>
    <row r="6" spans="2:3" ht="12.75">
      <c r="B6" s="2" t="s">
        <v>31</v>
      </c>
      <c r="C6" s="2" t="s">
        <v>32</v>
      </c>
    </row>
    <row r="7" spans="2:3" ht="12.75">
      <c r="B7" s="2" t="s">
        <v>33</v>
      </c>
      <c r="C7" s="2" t="s">
        <v>32</v>
      </c>
    </row>
    <row r="8" spans="2:3" ht="12.75">
      <c r="B8" s="2" t="s">
        <v>34</v>
      </c>
      <c r="C8" s="5" t="s">
        <v>35</v>
      </c>
    </row>
    <row r="9" spans="2:3" ht="12.75">
      <c r="B9" s="2" t="s">
        <v>152</v>
      </c>
      <c r="C9" s="20">
        <v>34485</v>
      </c>
    </row>
    <row r="10" spans="2:3" ht="12.75">
      <c r="B10" s="2" t="s">
        <v>111</v>
      </c>
      <c r="C10" s="2" t="s">
        <v>37</v>
      </c>
    </row>
    <row r="11" spans="2:3" ht="12.75">
      <c r="B11" s="2" t="s">
        <v>38</v>
      </c>
      <c r="C11" s="2" t="s">
        <v>39</v>
      </c>
    </row>
    <row r="13" ht="12" customHeight="1">
      <c r="B13" s="18" t="s">
        <v>61</v>
      </c>
    </row>
    <row r="14" ht="12" customHeight="1">
      <c r="B14" s="18"/>
    </row>
    <row r="15" spans="2:3" ht="12.75">
      <c r="B15" s="2" t="s">
        <v>29</v>
      </c>
      <c r="C15" s="2" t="s">
        <v>40</v>
      </c>
    </row>
    <row r="16" spans="2:3" ht="12.75">
      <c r="B16" s="2" t="s">
        <v>31</v>
      </c>
      <c r="C16" s="2" t="s">
        <v>147</v>
      </c>
    </row>
    <row r="17" spans="2:3" ht="12.75">
      <c r="B17" s="2" t="s">
        <v>33</v>
      </c>
      <c r="C17" s="2" t="s">
        <v>41</v>
      </c>
    </row>
    <row r="18" spans="2:3" ht="12.75">
      <c r="B18" s="2" t="s">
        <v>34</v>
      </c>
      <c r="C18" s="5" t="s">
        <v>42</v>
      </c>
    </row>
    <row r="19" spans="2:3" ht="12.75">
      <c r="B19" s="2" t="s">
        <v>152</v>
      </c>
      <c r="C19" s="17">
        <v>33328</v>
      </c>
    </row>
    <row r="20" spans="2:3" ht="12.75">
      <c r="B20" s="2" t="s">
        <v>36</v>
      </c>
      <c r="C20" s="2" t="s">
        <v>43</v>
      </c>
    </row>
    <row r="21" spans="2:3" ht="12.75">
      <c r="B21" s="2" t="s">
        <v>38</v>
      </c>
      <c r="C21" s="2" t="s">
        <v>44</v>
      </c>
    </row>
    <row r="23" ht="12.75">
      <c r="B23" s="18" t="s">
        <v>63</v>
      </c>
    </row>
    <row r="25" spans="2:3" s="14" customFormat="1" ht="25.5">
      <c r="B25" s="14" t="s">
        <v>45</v>
      </c>
      <c r="C25" s="14" t="s">
        <v>46</v>
      </c>
    </row>
    <row r="26" spans="2:3" ht="12.75">
      <c r="B26" s="6" t="s">
        <v>47</v>
      </c>
      <c r="C26" s="2" t="s">
        <v>41</v>
      </c>
    </row>
    <row r="27" spans="2:3" ht="12.75">
      <c r="B27" s="6" t="s">
        <v>48</v>
      </c>
      <c r="C27" s="2" t="s">
        <v>41</v>
      </c>
    </row>
    <row r="28" spans="2:3" ht="12.75">
      <c r="B28" s="2" t="s">
        <v>34</v>
      </c>
      <c r="C28" s="2" t="s">
        <v>49</v>
      </c>
    </row>
    <row r="29" spans="2:3" ht="12.75">
      <c r="B29" s="2" t="s">
        <v>152</v>
      </c>
      <c r="C29" s="17">
        <v>31471</v>
      </c>
    </row>
    <row r="30" spans="2:3" ht="12.75">
      <c r="B30" s="2" t="s">
        <v>111</v>
      </c>
      <c r="C30" s="2" t="s">
        <v>52</v>
      </c>
    </row>
    <row r="31" spans="2:3" ht="12.75">
      <c r="B31" s="2" t="s">
        <v>38</v>
      </c>
      <c r="C31" s="2" t="s">
        <v>50</v>
      </c>
    </row>
    <row r="33" ht="12.75">
      <c r="B33" s="18" t="s">
        <v>65</v>
      </c>
    </row>
    <row r="35" spans="2:3" s="14" customFormat="1" ht="25.5">
      <c r="B35" s="14" t="s">
        <v>45</v>
      </c>
      <c r="C35" s="14" t="s">
        <v>46</v>
      </c>
    </row>
    <row r="36" spans="2:3" ht="12.75">
      <c r="B36" s="6" t="s">
        <v>47</v>
      </c>
      <c r="C36" s="2" t="s">
        <v>41</v>
      </c>
    </row>
    <row r="37" spans="2:3" ht="12.75">
      <c r="B37" s="6" t="s">
        <v>48</v>
      </c>
      <c r="C37" s="2" t="s">
        <v>41</v>
      </c>
    </row>
    <row r="38" spans="2:3" ht="12.75">
      <c r="B38" s="2" t="s">
        <v>34</v>
      </c>
      <c r="C38" s="2" t="s">
        <v>51</v>
      </c>
    </row>
    <row r="39" spans="2:3" ht="12.75">
      <c r="B39" s="2" t="s">
        <v>152</v>
      </c>
      <c r="C39" s="17">
        <v>31471</v>
      </c>
    </row>
    <row r="40" spans="2:3" ht="12.75">
      <c r="B40" s="2" t="s">
        <v>111</v>
      </c>
      <c r="C40" s="2" t="s">
        <v>52</v>
      </c>
    </row>
    <row r="41" spans="2:3" ht="12.75">
      <c r="B41" s="2" t="s">
        <v>38</v>
      </c>
      <c r="C41" s="2" t="s">
        <v>50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B73">
      <selection activeCell="B10" sqref="B10"/>
    </sheetView>
  </sheetViews>
  <sheetFormatPr defaultColWidth="9.140625" defaultRowHeight="12.75"/>
  <cols>
    <col min="1" max="1" width="9.140625" style="2" hidden="1" customWidth="1"/>
    <col min="2" max="2" width="22.421875" style="2" customWidth="1"/>
    <col min="3" max="3" width="7.8515625" style="2" customWidth="1"/>
    <col min="4" max="4" width="8.28125" style="2" customWidth="1"/>
    <col min="5" max="5" width="5.421875" style="2" customWidth="1"/>
    <col min="6" max="6" width="2.421875" style="2" customWidth="1"/>
    <col min="7" max="7" width="10.421875" style="2" customWidth="1"/>
    <col min="8" max="8" width="2.28125" style="2" customWidth="1"/>
    <col min="9" max="9" width="10.140625" style="2" customWidth="1"/>
    <col min="10" max="10" width="2.7109375" style="2" customWidth="1"/>
    <col min="11" max="11" width="9.8515625" style="2" customWidth="1"/>
    <col min="12" max="12" width="1.574218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3" spans="3:15" ht="12.75">
      <c r="C3" s="2" t="s">
        <v>120</v>
      </c>
      <c r="D3" s="2" t="s">
        <v>53</v>
      </c>
      <c r="E3" s="2" t="s">
        <v>97</v>
      </c>
      <c r="G3" s="7"/>
      <c r="H3" s="7"/>
      <c r="I3" s="7"/>
      <c r="J3" s="7"/>
      <c r="K3" s="7"/>
      <c r="L3" s="7"/>
      <c r="M3" s="7"/>
      <c r="O3" s="7"/>
    </row>
    <row r="4" spans="7:12" ht="12.75">
      <c r="G4" s="7"/>
      <c r="H4" s="7"/>
      <c r="I4" s="7"/>
      <c r="J4" s="7"/>
      <c r="K4" s="7"/>
      <c r="L4" s="7"/>
    </row>
    <row r="5" spans="7:12" ht="12.75">
      <c r="G5" s="7"/>
      <c r="H5" s="7"/>
      <c r="I5" s="7"/>
      <c r="J5" s="7"/>
      <c r="K5" s="7"/>
      <c r="L5" s="7"/>
    </row>
    <row r="6" spans="1:13" ht="12.75">
      <c r="A6" s="2">
        <v>10</v>
      </c>
      <c r="B6" s="1" t="s">
        <v>55</v>
      </c>
      <c r="C6" s="1"/>
      <c r="G6" s="7" t="s">
        <v>160</v>
      </c>
      <c r="H6" s="7"/>
      <c r="I6" s="7" t="s">
        <v>161</v>
      </c>
      <c r="J6" s="7"/>
      <c r="K6" s="7" t="s">
        <v>162</v>
      </c>
      <c r="L6" s="7"/>
      <c r="M6" s="2" t="s">
        <v>54</v>
      </c>
    </row>
    <row r="7" spans="2:12" ht="12.75" customHeight="1">
      <c r="B7" s="1"/>
      <c r="C7" s="1"/>
      <c r="G7" s="7"/>
      <c r="H7" s="7"/>
      <c r="I7" s="7"/>
      <c r="J7" s="7"/>
      <c r="K7" s="7"/>
      <c r="L7" s="7"/>
    </row>
    <row r="8" spans="2:13" ht="12" customHeight="1">
      <c r="B8" s="2" t="s">
        <v>132</v>
      </c>
      <c r="C8" s="2" t="s">
        <v>159</v>
      </c>
      <c r="D8" s="2" t="s">
        <v>10</v>
      </c>
      <c r="E8" s="2" t="s">
        <v>56</v>
      </c>
      <c r="G8" s="8">
        <v>34.4</v>
      </c>
      <c r="H8" s="8"/>
      <c r="I8" s="8">
        <v>25.14</v>
      </c>
      <c r="J8" s="8"/>
      <c r="K8" s="8">
        <v>32.83</v>
      </c>
      <c r="L8" s="8"/>
      <c r="M8" s="9">
        <f>AVERAGE(K8,I8,G8)</f>
        <v>30.790000000000003</v>
      </c>
    </row>
    <row r="9" spans="2:12" ht="12.75" customHeight="1">
      <c r="B9" s="1"/>
      <c r="C9" s="1"/>
      <c r="G9" s="7"/>
      <c r="H9" s="7"/>
      <c r="I9" s="7"/>
      <c r="J9" s="7"/>
      <c r="K9" s="7"/>
      <c r="L9" s="7"/>
    </row>
    <row r="10" spans="2:4" ht="12" customHeight="1">
      <c r="B10" s="2" t="s">
        <v>133</v>
      </c>
      <c r="C10" s="2" t="s">
        <v>121</v>
      </c>
      <c r="D10" s="2" t="s">
        <v>159</v>
      </c>
    </row>
    <row r="11" spans="2:13" ht="12.75">
      <c r="B11" s="2" t="s">
        <v>57</v>
      </c>
      <c r="D11" s="2" t="s">
        <v>12</v>
      </c>
      <c r="G11" s="2">
        <v>15079</v>
      </c>
      <c r="I11" s="2">
        <v>15526</v>
      </c>
      <c r="K11" s="2">
        <v>14352</v>
      </c>
      <c r="M11" s="10">
        <f>AVERAGE(K11,I11,G11)</f>
        <v>14985.666666666666</v>
      </c>
    </row>
    <row r="12" spans="2:13" ht="12.75">
      <c r="B12" s="2" t="s">
        <v>124</v>
      </c>
      <c r="D12" s="2" t="s">
        <v>13</v>
      </c>
      <c r="G12" s="2">
        <v>10.3</v>
      </c>
      <c r="I12" s="2">
        <v>12.1</v>
      </c>
      <c r="K12" s="2">
        <v>11.4</v>
      </c>
      <c r="M12" s="9">
        <f>AVERAGE(K12,I12,G12)</f>
        <v>11.266666666666666</v>
      </c>
    </row>
    <row r="13" spans="2:13" ht="12.75">
      <c r="B13" s="2" t="s">
        <v>125</v>
      </c>
      <c r="D13" s="2" t="s">
        <v>13</v>
      </c>
      <c r="G13" s="2">
        <v>7.9</v>
      </c>
      <c r="I13" s="2">
        <v>7.5</v>
      </c>
      <c r="K13" s="2">
        <v>8.9</v>
      </c>
      <c r="M13" s="9">
        <f>AVERAGE(K13,I13,G13)</f>
        <v>8.1</v>
      </c>
    </row>
    <row r="14" spans="2:13" ht="12.75">
      <c r="B14" s="2" t="s">
        <v>58</v>
      </c>
      <c r="D14" s="2" t="s">
        <v>14</v>
      </c>
      <c r="G14" s="2">
        <v>105</v>
      </c>
      <c r="I14" s="2">
        <v>105</v>
      </c>
      <c r="K14" s="2">
        <v>103.5</v>
      </c>
      <c r="M14" s="9">
        <f>AVERAGE(K14,I14,G14)</f>
        <v>104.5</v>
      </c>
    </row>
    <row r="16" spans="2:3" ht="12.75">
      <c r="B16" s="2" t="s">
        <v>59</v>
      </c>
      <c r="C16" s="2" t="s">
        <v>98</v>
      </c>
    </row>
    <row r="17" spans="2:11" ht="12.75">
      <c r="B17" s="2" t="s">
        <v>123</v>
      </c>
      <c r="D17" s="2" t="s">
        <v>60</v>
      </c>
      <c r="G17" s="2">
        <v>104.2</v>
      </c>
      <c r="I17" s="2">
        <v>107.7</v>
      </c>
      <c r="K17" s="2">
        <v>105.85</v>
      </c>
    </row>
    <row r="18" ht="12.75">
      <c r="B18" s="2" t="s">
        <v>130</v>
      </c>
    </row>
    <row r="19" spans="2:11" ht="12.75">
      <c r="B19" s="2" t="s">
        <v>7</v>
      </c>
      <c r="C19" s="2" t="s">
        <v>159</v>
      </c>
      <c r="D19" s="2" t="s">
        <v>13</v>
      </c>
      <c r="G19" s="2">
        <v>99.999976</v>
      </c>
      <c r="I19" s="2">
        <v>99.999985</v>
      </c>
      <c r="K19" s="2">
        <v>99.99999</v>
      </c>
    </row>
    <row r="22" spans="1:13" ht="12.75">
      <c r="A22" s="2">
        <v>11</v>
      </c>
      <c r="B22" s="1" t="s">
        <v>61</v>
      </c>
      <c r="C22" s="1"/>
      <c r="G22" s="7" t="s">
        <v>160</v>
      </c>
      <c r="H22" s="7"/>
      <c r="I22" s="7" t="s">
        <v>161</v>
      </c>
      <c r="J22" s="7"/>
      <c r="K22" s="7" t="s">
        <v>162</v>
      </c>
      <c r="L22" s="7"/>
      <c r="M22" s="2" t="s">
        <v>54</v>
      </c>
    </row>
    <row r="23" spans="2:12" ht="12.75" customHeight="1">
      <c r="B23" s="1"/>
      <c r="C23" s="1"/>
      <c r="G23" s="7"/>
      <c r="H23" s="7"/>
      <c r="I23" s="7"/>
      <c r="J23" s="7"/>
      <c r="K23" s="7"/>
      <c r="L23" s="7"/>
    </row>
    <row r="24" spans="2:13" ht="12.75">
      <c r="B24" s="2" t="s">
        <v>2</v>
      </c>
      <c r="C24" s="2" t="s">
        <v>159</v>
      </c>
      <c r="D24" s="2" t="s">
        <v>9</v>
      </c>
      <c r="E24" s="2" t="s">
        <v>56</v>
      </c>
      <c r="G24" s="2">
        <v>0.01613</v>
      </c>
      <c r="I24" s="2">
        <v>0.01246</v>
      </c>
      <c r="K24" s="2">
        <v>0.00973</v>
      </c>
      <c r="M24" s="11">
        <f>AVERAGE(K24,I24,G24)</f>
        <v>0.012773333333333333</v>
      </c>
    </row>
    <row r="25" spans="2:11" ht="12.75">
      <c r="B25" s="2" t="s">
        <v>132</v>
      </c>
      <c r="D25" s="2" t="s">
        <v>10</v>
      </c>
      <c r="E25" s="2" t="s">
        <v>62</v>
      </c>
      <c r="G25" s="2">
        <v>0.21</v>
      </c>
      <c r="I25" s="2">
        <v>0</v>
      </c>
      <c r="K25" s="2">
        <v>0.96</v>
      </c>
    </row>
    <row r="26" spans="2:11" ht="12.75">
      <c r="B26" s="2" t="s">
        <v>3</v>
      </c>
      <c r="D26" s="2" t="s">
        <v>60</v>
      </c>
      <c r="G26" s="2">
        <v>0.056</v>
      </c>
      <c r="I26" s="2">
        <v>0.061</v>
      </c>
      <c r="K26" s="2">
        <v>0.09</v>
      </c>
    </row>
    <row r="27" spans="2:11" ht="12.75">
      <c r="B27" s="2" t="s">
        <v>4</v>
      </c>
      <c r="D27" s="2" t="s">
        <v>60</v>
      </c>
      <c r="G27" s="2">
        <v>0.933</v>
      </c>
      <c r="I27" s="2">
        <v>0.689</v>
      </c>
      <c r="K27" s="2">
        <v>0.745</v>
      </c>
    </row>
    <row r="28" ht="12.75" customHeight="1"/>
    <row r="29" spans="2:4" ht="12" customHeight="1">
      <c r="B29" s="2" t="s">
        <v>133</v>
      </c>
      <c r="C29" s="2" t="s">
        <v>122</v>
      </c>
      <c r="D29" s="2" t="s">
        <v>159</v>
      </c>
    </row>
    <row r="30" spans="2:13" ht="12.75">
      <c r="B30" s="2" t="s">
        <v>57</v>
      </c>
      <c r="D30" s="2" t="s">
        <v>12</v>
      </c>
      <c r="G30" s="2">
        <v>11328</v>
      </c>
      <c r="I30" s="2">
        <v>11938</v>
      </c>
      <c r="K30" s="2">
        <v>12085</v>
      </c>
      <c r="M30" s="9">
        <f>AVERAGE(K30,I30,G30)</f>
        <v>11783.666666666666</v>
      </c>
    </row>
    <row r="31" spans="2:13" ht="12.75">
      <c r="B31" s="2" t="s">
        <v>124</v>
      </c>
      <c r="D31" s="2" t="s">
        <v>13</v>
      </c>
      <c r="G31" s="2">
        <v>9.2</v>
      </c>
      <c r="I31" s="2">
        <v>9.1</v>
      </c>
      <c r="K31" s="2">
        <v>9.1</v>
      </c>
      <c r="M31" s="9">
        <f>AVERAGE(K31,I31,G31)</f>
        <v>9.133333333333333</v>
      </c>
    </row>
    <row r="32" spans="2:13" ht="12.75">
      <c r="B32" s="2" t="s">
        <v>125</v>
      </c>
      <c r="D32" s="2" t="s">
        <v>13</v>
      </c>
      <c r="G32" s="2">
        <v>9.7</v>
      </c>
      <c r="I32" s="2">
        <v>6.8</v>
      </c>
      <c r="K32" s="2">
        <v>7.04</v>
      </c>
      <c r="M32" s="9">
        <f>AVERAGE(K32,I32,G32)</f>
        <v>7.846666666666667</v>
      </c>
    </row>
    <row r="33" spans="2:13" ht="12.75">
      <c r="B33" s="2" t="s">
        <v>58</v>
      </c>
      <c r="D33" s="2" t="s">
        <v>14</v>
      </c>
      <c r="G33" s="2">
        <f>550-460</f>
        <v>90</v>
      </c>
      <c r="I33" s="2">
        <v>90</v>
      </c>
      <c r="K33" s="2">
        <v>90</v>
      </c>
      <c r="M33" s="9">
        <f>AVERAGE(K33,I33,G33)</f>
        <v>90</v>
      </c>
    </row>
    <row r="35" spans="2:13" ht="12.75">
      <c r="B35" s="2" t="s">
        <v>132</v>
      </c>
      <c r="C35" s="2" t="s">
        <v>159</v>
      </c>
      <c r="D35" s="2" t="s">
        <v>10</v>
      </c>
      <c r="E35" s="2" t="s">
        <v>56</v>
      </c>
      <c r="G35" s="9">
        <f>G25*(21-7)/(21-G31)</f>
        <v>0.24915254237288134</v>
      </c>
      <c r="H35" s="9"/>
      <c r="I35" s="9">
        <f>I25*(21-7)/(21-I31)</f>
        <v>0</v>
      </c>
      <c r="J35" s="9"/>
      <c r="K35" s="9">
        <f>K25*(21-7)/(21-K31)</f>
        <v>1.1294117647058823</v>
      </c>
      <c r="L35" s="9"/>
      <c r="M35" s="9">
        <f>AVERAGE(K35,I35,G35)</f>
        <v>0.4595214356929212</v>
      </c>
    </row>
    <row r="36" spans="2:13" ht="12.75">
      <c r="B36" s="2" t="s">
        <v>3</v>
      </c>
      <c r="C36" s="2" t="s">
        <v>159</v>
      </c>
      <c r="D36" s="2" t="s">
        <v>10</v>
      </c>
      <c r="E36" s="2" t="s">
        <v>56</v>
      </c>
      <c r="G36" s="9">
        <f>G26*454/60/G$30/0.0283*(21-7)/(21-G$31)*667.8</f>
        <v>1.0472380098728789</v>
      </c>
      <c r="H36" s="9"/>
      <c r="I36" s="9">
        <f>I26*454/60/I$30/0.0283*(21-7)/(21-I$31)*667.8</f>
        <v>1.073356316580445</v>
      </c>
      <c r="J36" s="9"/>
      <c r="K36" s="9">
        <f>K26*454/60/K$30/0.0283*(21-7)/(21-K$31)*667.8</f>
        <v>1.5643773186654115</v>
      </c>
      <c r="L36" s="9"/>
      <c r="M36" s="9">
        <f>AVERAGE(K36,I36,G36)</f>
        <v>1.2283238817062452</v>
      </c>
    </row>
    <row r="37" spans="2:13" ht="12.75">
      <c r="B37" s="2" t="s">
        <v>4</v>
      </c>
      <c r="C37" s="2" t="s">
        <v>159</v>
      </c>
      <c r="D37" s="2" t="s">
        <v>10</v>
      </c>
      <c r="E37" s="2" t="s">
        <v>56</v>
      </c>
      <c r="G37" s="9">
        <f>G27*454/60/G$30/0.0283*(21-7)/(21-G$31)*343.4</f>
        <v>8.972074880920115</v>
      </c>
      <c r="H37" s="9"/>
      <c r="I37" s="9">
        <f>I27*454/60/I$30/0.0283*(21-7)/(21-I$31)*343.4</f>
        <v>6.23429256892847</v>
      </c>
      <c r="J37" s="9"/>
      <c r="K37" s="9">
        <f>K27*454/60/K$30/0.0283*(21-7)/(21-K$31)*343.4</f>
        <v>6.659002072578755</v>
      </c>
      <c r="L37" s="9"/>
      <c r="M37" s="9">
        <f>AVERAGE(K37,I37,G37)</f>
        <v>7.28845650747578</v>
      </c>
    </row>
    <row r="38" spans="2:13" ht="12.75">
      <c r="B38" s="2" t="s">
        <v>131</v>
      </c>
      <c r="C38" s="2" t="s">
        <v>159</v>
      </c>
      <c r="D38" s="2" t="s">
        <v>10</v>
      </c>
      <c r="E38" s="2" t="s">
        <v>56</v>
      </c>
      <c r="G38" s="9">
        <f>G36+(2*G37)</f>
        <v>18.991387771713107</v>
      </c>
      <c r="H38" s="9"/>
      <c r="I38" s="9">
        <f>I36+(2*I37)</f>
        <v>13.541941454437385</v>
      </c>
      <c r="J38" s="9"/>
      <c r="K38" s="9">
        <f>K36+(2*K37)</f>
        <v>14.88238146382292</v>
      </c>
      <c r="L38" s="9"/>
      <c r="M38" s="9">
        <f>M36+(2*M37)</f>
        <v>15.805236896657805</v>
      </c>
    </row>
    <row r="41" spans="1:13" ht="12.75">
      <c r="A41" s="2">
        <v>12</v>
      </c>
      <c r="B41" s="1" t="s">
        <v>63</v>
      </c>
      <c r="C41" s="1"/>
      <c r="G41" s="7" t="s">
        <v>160</v>
      </c>
      <c r="H41" s="7"/>
      <c r="I41" s="7" t="s">
        <v>161</v>
      </c>
      <c r="J41" s="7"/>
      <c r="K41" s="7" t="s">
        <v>162</v>
      </c>
      <c r="L41" s="7"/>
      <c r="M41" s="2" t="s">
        <v>54</v>
      </c>
    </row>
    <row r="42" spans="2:12" ht="12.75" customHeight="1">
      <c r="B42" s="1"/>
      <c r="C42" s="1"/>
      <c r="G42" s="7"/>
      <c r="H42" s="7"/>
      <c r="I42" s="7"/>
      <c r="J42" s="7"/>
      <c r="K42" s="7"/>
      <c r="L42" s="7"/>
    </row>
    <row r="43" spans="2:13" ht="12.75">
      <c r="B43" s="2" t="s">
        <v>2</v>
      </c>
      <c r="C43" s="2" t="s">
        <v>159</v>
      </c>
      <c r="D43" s="2" t="s">
        <v>9</v>
      </c>
      <c r="E43" s="2" t="s">
        <v>56</v>
      </c>
      <c r="G43" s="2">
        <v>0.0208</v>
      </c>
      <c r="I43" s="2">
        <v>0.0087</v>
      </c>
      <c r="K43" s="2">
        <v>0.0091</v>
      </c>
      <c r="M43" s="11">
        <f>AVERAGE(K43,I43,G43)</f>
        <v>0.012866666666666665</v>
      </c>
    </row>
    <row r="44" spans="2:13" ht="12.75">
      <c r="B44" s="2" t="s">
        <v>132</v>
      </c>
      <c r="C44" s="2" t="s">
        <v>159</v>
      </c>
      <c r="D44" s="2" t="s">
        <v>10</v>
      </c>
      <c r="E44" s="2" t="s">
        <v>56</v>
      </c>
      <c r="G44" s="2">
        <v>7.27</v>
      </c>
      <c r="I44" s="2">
        <v>32.68</v>
      </c>
      <c r="K44" s="2">
        <v>17.55</v>
      </c>
      <c r="M44" s="9">
        <f>AVERAGE(K44,I44,G44)</f>
        <v>19.166666666666668</v>
      </c>
    </row>
    <row r="45" spans="2:11" ht="12.75">
      <c r="B45" s="2" t="s">
        <v>3</v>
      </c>
      <c r="D45" s="2" t="s">
        <v>60</v>
      </c>
      <c r="G45" s="2">
        <v>4.7</v>
      </c>
      <c r="I45" s="2">
        <v>0.207</v>
      </c>
      <c r="K45" s="2">
        <v>1.684</v>
      </c>
    </row>
    <row r="46" spans="2:12" ht="12.75">
      <c r="B46" s="2" t="s">
        <v>4</v>
      </c>
      <c r="D46" s="2" t="s">
        <v>60</v>
      </c>
      <c r="G46" s="8">
        <v>2</v>
      </c>
      <c r="I46" s="8">
        <v>0.98</v>
      </c>
      <c r="K46" s="8">
        <v>1.186</v>
      </c>
      <c r="L46" s="8"/>
    </row>
    <row r="47" ht="12.75" customHeight="1"/>
    <row r="48" spans="2:4" ht="12" customHeight="1">
      <c r="B48" s="2" t="s">
        <v>133</v>
      </c>
      <c r="C48" s="2" t="s">
        <v>122</v>
      </c>
      <c r="D48" s="2" t="s">
        <v>159</v>
      </c>
    </row>
    <row r="49" spans="2:13" ht="12.75">
      <c r="B49" s="2" t="s">
        <v>57</v>
      </c>
      <c r="D49" s="2" t="s">
        <v>12</v>
      </c>
      <c r="G49" s="2">
        <v>10969</v>
      </c>
      <c r="I49" s="2">
        <v>11579</v>
      </c>
      <c r="K49" s="2">
        <v>11402.8</v>
      </c>
      <c r="M49" s="9">
        <f>AVERAGE(K49,I49,G49)</f>
        <v>11316.933333333334</v>
      </c>
    </row>
    <row r="50" spans="2:13" ht="12.75">
      <c r="B50" s="2" t="s">
        <v>124</v>
      </c>
      <c r="D50" s="2" t="s">
        <v>13</v>
      </c>
      <c r="G50" s="2">
        <v>8.08</v>
      </c>
      <c r="I50" s="2">
        <v>10.47</v>
      </c>
      <c r="K50" s="2">
        <v>10.35</v>
      </c>
      <c r="M50" s="9">
        <f>AVERAGE(K50,I50,G50)</f>
        <v>9.633333333333333</v>
      </c>
    </row>
    <row r="52" spans="2:13" ht="12.75">
      <c r="B52" s="2" t="s">
        <v>3</v>
      </c>
      <c r="C52" s="2" t="s">
        <v>159</v>
      </c>
      <c r="D52" s="2" t="s">
        <v>10</v>
      </c>
      <c r="E52" s="2" t="s">
        <v>56</v>
      </c>
      <c r="G52" s="9">
        <f>G45*454/60/G$49/0.0283*(21-7)/(21-G$50)*667.8</f>
        <v>82.90122063571401</v>
      </c>
      <c r="H52" s="9"/>
      <c r="I52" s="9">
        <f>I45*454/60/I$49/0.0283*(21-7)/(21-I$50)*667.8</f>
        <v>4.243884323082163</v>
      </c>
      <c r="J52" s="9"/>
      <c r="K52" s="9">
        <f>K45*454/60/K$49/0.0283*(21-7)/(21-K$50)*667.8</f>
        <v>34.663594026088575</v>
      </c>
      <c r="L52" s="9"/>
      <c r="M52" s="9">
        <f>AVERAGE(K52,I52,G52)</f>
        <v>40.60289966162825</v>
      </c>
    </row>
    <row r="53" spans="2:13" ht="12.75">
      <c r="B53" s="2" t="s">
        <v>4</v>
      </c>
      <c r="C53" s="2" t="s">
        <v>159</v>
      </c>
      <c r="D53" s="2" t="s">
        <v>10</v>
      </c>
      <c r="E53" s="2" t="s">
        <v>56</v>
      </c>
      <c r="G53" s="9">
        <f>G46*454/60/G$49/0.0283*(21-7)/(21-G$50)*343.4</f>
        <v>18.140403335375083</v>
      </c>
      <c r="H53" s="9"/>
      <c r="I53" s="9">
        <f>I46*454/60/I$49/0.0283*(21-7)/(21-I$50)*343.4</f>
        <v>10.33173227987412</v>
      </c>
      <c r="J53" s="9"/>
      <c r="K53" s="9">
        <f>K46*454/60/K$49/0.0283*(21-7)/(21-K$50)*343.4</f>
        <v>12.553651486917687</v>
      </c>
      <c r="L53" s="9"/>
      <c r="M53" s="9">
        <f>AVERAGE(K53,I53,G53)</f>
        <v>13.675262367388962</v>
      </c>
    </row>
    <row r="54" spans="2:13" ht="12.75">
      <c r="B54" s="2" t="s">
        <v>131</v>
      </c>
      <c r="C54" s="2" t="s">
        <v>159</v>
      </c>
      <c r="D54" s="2" t="s">
        <v>10</v>
      </c>
      <c r="E54" s="2" t="s">
        <v>56</v>
      </c>
      <c r="G54" s="9">
        <f>G52+(2*G53)</f>
        <v>119.18202730646418</v>
      </c>
      <c r="H54" s="9"/>
      <c r="I54" s="9">
        <f>I52+(2*I53)</f>
        <v>24.9073488828304</v>
      </c>
      <c r="J54" s="9"/>
      <c r="K54" s="9">
        <f>K52+(2*K53)</f>
        <v>59.77089699992395</v>
      </c>
      <c r="L54" s="9"/>
      <c r="M54" s="9">
        <f>M52+(2*M53)</f>
        <v>67.95342439640618</v>
      </c>
    </row>
    <row r="56" spans="2:3" ht="12.75">
      <c r="B56" s="2" t="s">
        <v>59</v>
      </c>
      <c r="C56" s="2" t="s">
        <v>106</v>
      </c>
    </row>
    <row r="57" spans="2:11" ht="12.75">
      <c r="B57" s="2" t="s">
        <v>123</v>
      </c>
      <c r="D57" s="2" t="s">
        <v>93</v>
      </c>
      <c r="G57" s="2">
        <v>22000</v>
      </c>
      <c r="I57" s="2">
        <v>22000</v>
      </c>
      <c r="K57" s="2">
        <v>22000</v>
      </c>
    </row>
    <row r="58" ht="12.75">
      <c r="B58" s="2" t="s">
        <v>128</v>
      </c>
    </row>
    <row r="59" spans="2:11" ht="12.75">
      <c r="B59" s="2" t="s">
        <v>7</v>
      </c>
      <c r="C59" s="2" t="s">
        <v>159</v>
      </c>
      <c r="D59" s="2" t="s">
        <v>13</v>
      </c>
      <c r="F59" s="2" t="s">
        <v>64</v>
      </c>
      <c r="G59" s="2">
        <v>99.9999</v>
      </c>
      <c r="H59" s="2" t="s">
        <v>64</v>
      </c>
      <c r="I59" s="2">
        <v>99.9999</v>
      </c>
      <c r="J59" s="2" t="s">
        <v>64</v>
      </c>
      <c r="K59" s="2">
        <v>99.9999</v>
      </c>
    </row>
    <row r="61" spans="2:3" ht="12.75">
      <c r="B61" s="2" t="s">
        <v>59</v>
      </c>
      <c r="C61" s="2" t="s">
        <v>107</v>
      </c>
    </row>
    <row r="62" spans="2:11" ht="12.75">
      <c r="B62" s="2" t="s">
        <v>123</v>
      </c>
      <c r="D62" s="2" t="s">
        <v>93</v>
      </c>
      <c r="G62" s="2">
        <v>1000</v>
      </c>
      <c r="I62" s="2">
        <v>1000</v>
      </c>
      <c r="K62" s="2">
        <v>1000</v>
      </c>
    </row>
    <row r="63" ht="12.75">
      <c r="B63" s="2" t="s">
        <v>129</v>
      </c>
    </row>
    <row r="64" spans="2:11" ht="12.75">
      <c r="B64" s="2" t="s">
        <v>7</v>
      </c>
      <c r="C64" s="2" t="s">
        <v>159</v>
      </c>
      <c r="D64" s="2" t="s">
        <v>13</v>
      </c>
      <c r="G64" s="2">
        <v>99.9996</v>
      </c>
      <c r="I64" s="2">
        <v>99.9985</v>
      </c>
      <c r="K64" s="2">
        <v>99.9988</v>
      </c>
    </row>
    <row r="66" spans="2:3" ht="12.75">
      <c r="B66" s="2" t="s">
        <v>59</v>
      </c>
      <c r="C66" s="2" t="s">
        <v>108</v>
      </c>
    </row>
    <row r="67" spans="2:11" ht="12.75">
      <c r="B67" s="2" t="s">
        <v>123</v>
      </c>
      <c r="D67" s="2" t="s">
        <v>93</v>
      </c>
      <c r="G67" s="2">
        <v>20</v>
      </c>
      <c r="I67" s="2">
        <v>20</v>
      </c>
      <c r="K67" s="2">
        <v>20</v>
      </c>
    </row>
    <row r="68" ht="12.75">
      <c r="B68" s="2" t="s">
        <v>130</v>
      </c>
    </row>
    <row r="69" spans="2:11" ht="12.75">
      <c r="B69" s="2" t="s">
        <v>7</v>
      </c>
      <c r="C69" s="2" t="s">
        <v>159</v>
      </c>
      <c r="D69" s="2" t="s">
        <v>13</v>
      </c>
      <c r="G69" s="2">
        <v>99.9906</v>
      </c>
      <c r="I69" s="2">
        <v>99.992</v>
      </c>
      <c r="K69" s="2">
        <v>99.9926</v>
      </c>
    </row>
    <row r="72" spans="1:13" ht="12.75">
      <c r="A72" s="2">
        <v>13</v>
      </c>
      <c r="B72" s="1" t="s">
        <v>65</v>
      </c>
      <c r="C72" s="1"/>
      <c r="G72" s="7" t="s">
        <v>160</v>
      </c>
      <c r="H72" s="7"/>
      <c r="I72" s="7" t="s">
        <v>161</v>
      </c>
      <c r="J72" s="7"/>
      <c r="K72" s="7" t="s">
        <v>162</v>
      </c>
      <c r="L72" s="7"/>
      <c r="M72" s="7" t="s">
        <v>54</v>
      </c>
    </row>
    <row r="73" spans="2:12" ht="12.75" customHeight="1">
      <c r="B73" s="1"/>
      <c r="C73" s="1"/>
      <c r="G73" s="7"/>
      <c r="H73" s="7"/>
      <c r="I73" s="7"/>
      <c r="J73" s="7"/>
      <c r="K73" s="7"/>
      <c r="L73" s="7"/>
    </row>
    <row r="74" spans="2:13" ht="12.75">
      <c r="B74" s="2" t="s">
        <v>2</v>
      </c>
      <c r="C74" s="2" t="s">
        <v>159</v>
      </c>
      <c r="D74" s="2" t="s">
        <v>9</v>
      </c>
      <c r="E74" s="2" t="s">
        <v>56</v>
      </c>
      <c r="G74" s="2">
        <v>0.0131</v>
      </c>
      <c r="I74" s="2">
        <v>0.0136</v>
      </c>
      <c r="K74" s="2">
        <v>0.0155</v>
      </c>
      <c r="M74" s="11">
        <f>AVERAGE(K74,I74,G74)</f>
        <v>0.014066666666666667</v>
      </c>
    </row>
    <row r="75" spans="2:13" ht="12.75">
      <c r="B75" s="2" t="s">
        <v>132</v>
      </c>
      <c r="C75" s="2" t="s">
        <v>159</v>
      </c>
      <c r="D75" s="2" t="s">
        <v>10</v>
      </c>
      <c r="E75" s="2" t="s">
        <v>56</v>
      </c>
      <c r="G75" s="2">
        <v>27.56</v>
      </c>
      <c r="I75" s="2">
        <v>28.15</v>
      </c>
      <c r="K75" s="2">
        <v>23.98</v>
      </c>
      <c r="M75" s="9">
        <f>AVERAGE(K75,I75,G75)</f>
        <v>26.563333333333333</v>
      </c>
    </row>
    <row r="76" spans="2:11" ht="12.75">
      <c r="B76" s="2" t="s">
        <v>3</v>
      </c>
      <c r="D76" s="2" t="s">
        <v>60</v>
      </c>
      <c r="G76" s="2">
        <v>5.662</v>
      </c>
      <c r="I76" s="2">
        <v>3.345</v>
      </c>
      <c r="K76" s="2">
        <v>5.482</v>
      </c>
    </row>
    <row r="77" spans="2:12" ht="12.75">
      <c r="B77" s="2" t="s">
        <v>4</v>
      </c>
      <c r="D77" s="2" t="s">
        <v>60</v>
      </c>
      <c r="G77" s="8">
        <v>0.737</v>
      </c>
      <c r="I77" s="8">
        <v>0.657</v>
      </c>
      <c r="K77" s="8">
        <v>0.626</v>
      </c>
      <c r="L77" s="8"/>
    </row>
    <row r="78" ht="12.75" customHeight="1"/>
    <row r="79" spans="2:4" ht="12" customHeight="1">
      <c r="B79" s="2" t="s">
        <v>133</v>
      </c>
      <c r="C79" s="2" t="s">
        <v>122</v>
      </c>
      <c r="D79" s="2" t="s">
        <v>159</v>
      </c>
    </row>
    <row r="80" spans="2:13" ht="12.75">
      <c r="B80" s="2" t="s">
        <v>57</v>
      </c>
      <c r="D80" s="2" t="s">
        <v>12</v>
      </c>
      <c r="G80" s="2">
        <v>10175</v>
      </c>
      <c r="I80" s="2">
        <v>9679</v>
      </c>
      <c r="K80" s="2">
        <v>9999</v>
      </c>
      <c r="M80" s="10">
        <f>AVERAGE(K80,I80,G80)</f>
        <v>9951</v>
      </c>
    </row>
    <row r="81" spans="2:13" ht="12.75">
      <c r="B81" s="2" t="s">
        <v>124</v>
      </c>
      <c r="D81" s="2" t="s">
        <v>13</v>
      </c>
      <c r="G81" s="2">
        <v>7.74</v>
      </c>
      <c r="I81" s="2">
        <v>7.67</v>
      </c>
      <c r="K81" s="2">
        <v>7.66</v>
      </c>
      <c r="M81" s="9">
        <f>AVERAGE(K81,I81,G81)</f>
        <v>7.69</v>
      </c>
    </row>
    <row r="83" spans="2:13" ht="12.75">
      <c r="B83" s="2" t="s">
        <v>3</v>
      </c>
      <c r="C83" s="2" t="s">
        <v>159</v>
      </c>
      <c r="D83" s="2" t="s">
        <v>10</v>
      </c>
      <c r="E83" s="2" t="s">
        <v>56</v>
      </c>
      <c r="G83" s="9">
        <f>G76*454/60/G$80/0.0283*(21-7)/(21-G$81)*667.8</f>
        <v>104.90218650551219</v>
      </c>
      <c r="H83" s="9"/>
      <c r="I83" s="9">
        <f>I76*454/60/I$80/0.0283*(21-7)/(21-I$81)*667.8</f>
        <v>64.80792255379289</v>
      </c>
      <c r="J83" s="9"/>
      <c r="K83" s="9">
        <f>K76*454/60/K$80/0.0283*(21-7)/(21-K$81)*667.8</f>
        <v>102.73519523534407</v>
      </c>
      <c r="L83" s="9"/>
      <c r="M83" s="9">
        <f>AVERAGE(K83,I83,G83)</f>
        <v>90.8151014315497</v>
      </c>
    </row>
    <row r="84" spans="2:13" ht="12.75">
      <c r="B84" s="2" t="s">
        <v>4</v>
      </c>
      <c r="C84" s="2" t="s">
        <v>159</v>
      </c>
      <c r="D84" s="2" t="s">
        <v>10</v>
      </c>
      <c r="E84" s="2" t="s">
        <v>56</v>
      </c>
      <c r="G84" s="9">
        <f>G77*454/60/G$80/0.0283*(21-7)/(21-G$81)*343.4</f>
        <v>7.021599256228231</v>
      </c>
      <c r="H84" s="9"/>
      <c r="I84" s="9">
        <f>I77*454/60/I$80/0.0283*(21-7)/(21-I$81)*343.4</f>
        <v>6.545626550320472</v>
      </c>
      <c r="J84" s="9"/>
      <c r="K84" s="9">
        <f>K77*454/60/K$80/0.0283*(21-7)/(21-K$81)*343.4</f>
        <v>6.032654158697144</v>
      </c>
      <c r="L84" s="9"/>
      <c r="M84" s="9">
        <f>AVERAGE(K84,I84,G84)</f>
        <v>6.533293321748616</v>
      </c>
    </row>
    <row r="85" spans="2:13" ht="12.75">
      <c r="B85" s="2" t="s">
        <v>131</v>
      </c>
      <c r="C85" s="2" t="s">
        <v>159</v>
      </c>
      <c r="D85" s="2" t="s">
        <v>10</v>
      </c>
      <c r="E85" s="2" t="s">
        <v>56</v>
      </c>
      <c r="G85" s="9">
        <f>G83+(2*G84)</f>
        <v>118.94538501796865</v>
      </c>
      <c r="H85" s="9"/>
      <c r="I85" s="9">
        <f>I83+(2*I84)</f>
        <v>77.89917565443383</v>
      </c>
      <c r="J85" s="9"/>
      <c r="K85" s="9">
        <f>K83+(2*K84)</f>
        <v>114.80050355273835</v>
      </c>
      <c r="L85" s="9"/>
      <c r="M85" s="9">
        <f>M83+(2*M84)</f>
        <v>103.88168807504694</v>
      </c>
    </row>
    <row r="87" spans="2:3" ht="12.75">
      <c r="B87" s="1"/>
      <c r="C87" s="1"/>
    </row>
    <row r="88" spans="2:3" ht="12.75">
      <c r="B88" s="2" t="s">
        <v>59</v>
      </c>
      <c r="C88" s="2" t="s">
        <v>106</v>
      </c>
    </row>
    <row r="89" spans="2:11" ht="12.75">
      <c r="B89" s="2" t="s">
        <v>123</v>
      </c>
      <c r="D89" s="2" t="s">
        <v>93</v>
      </c>
      <c r="G89" s="2">
        <v>21000</v>
      </c>
      <c r="I89" s="2">
        <v>21000</v>
      </c>
      <c r="K89" s="2">
        <v>21000</v>
      </c>
    </row>
    <row r="90" ht="12.75">
      <c r="B90" s="2" t="s">
        <v>126</v>
      </c>
    </row>
    <row r="91" spans="2:11" ht="12.75">
      <c r="B91" s="2" t="s">
        <v>7</v>
      </c>
      <c r="C91" s="2" t="s">
        <v>159</v>
      </c>
      <c r="D91" s="2" t="s">
        <v>13</v>
      </c>
      <c r="F91" s="2" t="s">
        <v>64</v>
      </c>
      <c r="G91" s="2">
        <v>99.9999</v>
      </c>
      <c r="H91" s="2" t="s">
        <v>64</v>
      </c>
      <c r="I91" s="2">
        <v>99.9999</v>
      </c>
      <c r="J91" s="2" t="s">
        <v>64</v>
      </c>
      <c r="K91" s="2">
        <v>99.9999</v>
      </c>
    </row>
    <row r="93" spans="2:3" ht="12.75">
      <c r="B93" s="2" t="s">
        <v>59</v>
      </c>
      <c r="C93" s="2" t="s">
        <v>107</v>
      </c>
    </row>
    <row r="94" spans="2:11" ht="12.75">
      <c r="B94" s="2" t="s">
        <v>123</v>
      </c>
      <c r="D94" s="2" t="s">
        <v>93</v>
      </c>
      <c r="G94" s="2">
        <v>1000</v>
      </c>
      <c r="I94" s="2">
        <v>1000</v>
      </c>
      <c r="K94" s="2">
        <v>1000</v>
      </c>
    </row>
    <row r="95" ht="12.75">
      <c r="B95" s="2" t="s">
        <v>126</v>
      </c>
    </row>
    <row r="96" spans="2:11" ht="12.75">
      <c r="B96" s="2" t="s">
        <v>7</v>
      </c>
      <c r="C96" s="2" t="s">
        <v>159</v>
      </c>
      <c r="D96" s="2" t="s">
        <v>13</v>
      </c>
      <c r="G96" s="2">
        <v>99.9973</v>
      </c>
      <c r="I96" s="2">
        <v>99.9977</v>
      </c>
      <c r="K96" s="2">
        <v>99.9971</v>
      </c>
    </row>
    <row r="98" spans="2:3" ht="12.75">
      <c r="B98" s="2" t="s">
        <v>59</v>
      </c>
      <c r="C98" s="2" t="s">
        <v>108</v>
      </c>
    </row>
    <row r="99" spans="2:11" ht="12.75">
      <c r="B99" s="2" t="s">
        <v>123</v>
      </c>
      <c r="D99" s="2" t="s">
        <v>93</v>
      </c>
      <c r="G99" s="2">
        <v>20</v>
      </c>
      <c r="I99" s="2">
        <v>20</v>
      </c>
      <c r="K99" s="2">
        <v>20</v>
      </c>
    </row>
    <row r="100" ht="12.75">
      <c r="B100" s="2" t="s">
        <v>127</v>
      </c>
    </row>
    <row r="101" spans="2:11" ht="12.75">
      <c r="B101" s="2" t="s">
        <v>7</v>
      </c>
      <c r="C101" s="2" t="s">
        <v>159</v>
      </c>
      <c r="D101" s="2" t="s">
        <v>13</v>
      </c>
      <c r="G101" s="2">
        <v>99.9939</v>
      </c>
      <c r="I101" s="2">
        <v>99.9918</v>
      </c>
      <c r="K101" s="2">
        <v>99.9911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zoomScale="75" zoomScaleNormal="75" workbookViewId="0" topLeftCell="B53">
      <selection activeCell="B10" sqref="B10"/>
    </sheetView>
  </sheetViews>
  <sheetFormatPr defaultColWidth="9.140625" defaultRowHeight="12.75"/>
  <cols>
    <col min="1" max="1" width="9.140625" style="2" hidden="1" customWidth="1"/>
    <col min="2" max="2" width="22.7109375" style="2" customWidth="1"/>
    <col min="3" max="3" width="3.421875" style="2" customWidth="1"/>
    <col min="4" max="4" width="8.28125" style="2" customWidth="1"/>
    <col min="5" max="5" width="4.140625" style="2" customWidth="1"/>
    <col min="6" max="6" width="14.57421875" style="2" customWidth="1"/>
    <col min="7" max="7" width="4.140625" style="2" customWidth="1"/>
    <col min="8" max="8" width="14.28125" style="2" customWidth="1"/>
    <col min="9" max="9" width="4.28125" style="2" customWidth="1"/>
    <col min="10" max="10" width="14.421875" style="2" customWidth="1"/>
    <col min="11" max="11" width="4.57421875" style="2" customWidth="1"/>
    <col min="12" max="12" width="15.8515625" style="2" customWidth="1"/>
    <col min="13" max="13" width="3.8515625" style="2" customWidth="1"/>
    <col min="14" max="14" width="10.57421875" style="2" customWidth="1"/>
    <col min="15" max="15" width="4.8515625" style="2" customWidth="1"/>
    <col min="16" max="16" width="11.421875" style="2" customWidth="1"/>
    <col min="17" max="17" width="5.140625" style="2" customWidth="1"/>
    <col min="18" max="18" width="11.421875" style="2" customWidth="1"/>
    <col min="19" max="19" width="4.421875" style="2" customWidth="1"/>
    <col min="20" max="20" width="11.421875" style="2" customWidth="1"/>
    <col min="21" max="21" width="10.8515625" style="2" customWidth="1"/>
    <col min="22" max="16384" width="11.421875" style="2" customWidth="1"/>
  </cols>
  <sheetData>
    <row r="1" spans="2:3" ht="12.75">
      <c r="B1" s="1" t="s">
        <v>99</v>
      </c>
      <c r="C1" s="1"/>
    </row>
    <row r="2" ht="12.75">
      <c r="N2" s="7"/>
    </row>
    <row r="3" spans="1:20" ht="12.75">
      <c r="A3" s="2" t="s">
        <v>140</v>
      </c>
      <c r="B3" s="1" t="s">
        <v>63</v>
      </c>
      <c r="C3" s="1"/>
      <c r="F3" s="7" t="s">
        <v>160</v>
      </c>
      <c r="G3" s="7"/>
      <c r="H3" s="7" t="s">
        <v>161</v>
      </c>
      <c r="I3" s="7"/>
      <c r="J3" s="7" t="s">
        <v>162</v>
      </c>
      <c r="K3" s="7"/>
      <c r="L3" s="7" t="s">
        <v>54</v>
      </c>
      <c r="N3" s="7" t="s">
        <v>160</v>
      </c>
      <c r="O3" s="7"/>
      <c r="P3" s="7" t="s">
        <v>161</v>
      </c>
      <c r="Q3" s="7"/>
      <c r="R3" s="7" t="s">
        <v>162</v>
      </c>
      <c r="S3" s="7"/>
      <c r="T3" s="7" t="s">
        <v>54</v>
      </c>
    </row>
    <row r="4" spans="2:12" ht="12.75">
      <c r="B4" s="1"/>
      <c r="C4" s="1"/>
      <c r="F4" s="7"/>
      <c r="G4" s="7"/>
      <c r="H4" s="7"/>
      <c r="I4" s="7"/>
      <c r="J4" s="7"/>
      <c r="K4" s="7"/>
      <c r="L4" s="7"/>
    </row>
    <row r="5" spans="2:20" ht="12.75">
      <c r="B5" s="21" t="s">
        <v>163</v>
      </c>
      <c r="C5" s="1"/>
      <c r="F5" s="7" t="s">
        <v>173</v>
      </c>
      <c r="G5" s="7"/>
      <c r="H5" s="7" t="s">
        <v>173</v>
      </c>
      <c r="I5" s="7"/>
      <c r="J5" s="7" t="s">
        <v>173</v>
      </c>
      <c r="K5" s="7"/>
      <c r="L5" s="7" t="s">
        <v>173</v>
      </c>
      <c r="N5" s="7" t="s">
        <v>175</v>
      </c>
      <c r="O5" s="7"/>
      <c r="P5" s="7" t="s">
        <v>175</v>
      </c>
      <c r="Q5" s="7"/>
      <c r="R5" s="7" t="s">
        <v>175</v>
      </c>
      <c r="S5" s="7"/>
      <c r="T5" s="7" t="s">
        <v>175</v>
      </c>
    </row>
    <row r="6" spans="2:20" ht="12.75">
      <c r="B6" s="21" t="s">
        <v>164</v>
      </c>
      <c r="F6" s="7" t="s">
        <v>165</v>
      </c>
      <c r="H6" s="7" t="s">
        <v>165</v>
      </c>
      <c r="J6" s="7" t="s">
        <v>165</v>
      </c>
      <c r="L6" s="7" t="s">
        <v>165</v>
      </c>
      <c r="N6" s="7" t="s">
        <v>176</v>
      </c>
      <c r="P6" s="7" t="s">
        <v>176</v>
      </c>
      <c r="R6" s="7" t="s">
        <v>176</v>
      </c>
      <c r="T6" s="7" t="s">
        <v>176</v>
      </c>
    </row>
    <row r="7" spans="2:20" ht="12.75">
      <c r="B7" s="21" t="s">
        <v>177</v>
      </c>
      <c r="F7" s="7" t="s">
        <v>1</v>
      </c>
      <c r="H7" s="7" t="s">
        <v>1</v>
      </c>
      <c r="J7" s="7" t="s">
        <v>1</v>
      </c>
      <c r="L7" s="7" t="s">
        <v>1</v>
      </c>
      <c r="N7" s="7" t="s">
        <v>176</v>
      </c>
      <c r="P7" s="7" t="s">
        <v>176</v>
      </c>
      <c r="R7" s="7" t="s">
        <v>176</v>
      </c>
      <c r="T7" s="7" t="s">
        <v>176</v>
      </c>
    </row>
    <row r="8" spans="2:20" ht="12.75">
      <c r="B8" s="2" t="s">
        <v>144</v>
      </c>
      <c r="F8" s="2" t="s">
        <v>66</v>
      </c>
      <c r="H8" s="2" t="s">
        <v>66</v>
      </c>
      <c r="J8" s="2" t="s">
        <v>66</v>
      </c>
      <c r="L8" s="2" t="s">
        <v>66</v>
      </c>
      <c r="N8" s="7" t="s">
        <v>176</v>
      </c>
      <c r="P8" s="7" t="s">
        <v>176</v>
      </c>
      <c r="R8" s="7" t="s">
        <v>176</v>
      </c>
      <c r="T8" s="7" t="s">
        <v>176</v>
      </c>
    </row>
    <row r="9" spans="2:12" ht="12.75">
      <c r="B9" s="2" t="s">
        <v>143</v>
      </c>
      <c r="D9" s="2" t="s">
        <v>67</v>
      </c>
      <c r="F9" s="2">
        <v>10.03</v>
      </c>
      <c r="H9" s="2">
        <v>9.99</v>
      </c>
      <c r="J9" s="2">
        <v>9.98</v>
      </c>
      <c r="L9" s="2">
        <v>10</v>
      </c>
    </row>
    <row r="10" spans="2:12" ht="12.75">
      <c r="B10" s="2" t="s">
        <v>143</v>
      </c>
      <c r="D10" s="2" t="s">
        <v>93</v>
      </c>
      <c r="F10" s="9">
        <f>F9*F12*3785</f>
        <v>49800.58489</v>
      </c>
      <c r="G10" s="9"/>
      <c r="H10" s="9">
        <f>H9*H12*3785</f>
        <v>49999.005945000004</v>
      </c>
      <c r="I10" s="9"/>
      <c r="J10" s="9">
        <f>J9*J12*3785</f>
        <v>49975.3989</v>
      </c>
      <c r="L10" s="2">
        <f>L9*L12*3785</f>
        <v>49583.50000000001</v>
      </c>
    </row>
    <row r="11" spans="2:12" ht="12.75">
      <c r="B11" s="2" t="s">
        <v>143</v>
      </c>
      <c r="D11" s="2" t="s">
        <v>94</v>
      </c>
      <c r="F11" s="9">
        <f>F9*3.785</f>
        <v>37.96355</v>
      </c>
      <c r="G11" s="9"/>
      <c r="H11" s="9">
        <f>H9*3.785</f>
        <v>37.81215</v>
      </c>
      <c r="I11" s="9"/>
      <c r="J11" s="9">
        <f>J9*3.785</f>
        <v>37.774300000000004</v>
      </c>
      <c r="L11" s="2">
        <f>L9*3.785</f>
        <v>37.85</v>
      </c>
    </row>
    <row r="12" spans="2:12" ht="12.75">
      <c r="B12" s="2" t="s">
        <v>68</v>
      </c>
      <c r="D12" s="2" t="s">
        <v>69</v>
      </c>
      <c r="F12" s="2">
        <v>1.3118</v>
      </c>
      <c r="H12" s="2">
        <v>1.3223</v>
      </c>
      <c r="J12" s="2">
        <v>1.323</v>
      </c>
      <c r="L12" s="2">
        <v>1.31</v>
      </c>
    </row>
    <row r="13" spans="2:12" ht="12.75">
      <c r="B13" s="2" t="s">
        <v>70</v>
      </c>
      <c r="D13" s="2" t="s">
        <v>71</v>
      </c>
      <c r="F13" s="2">
        <v>6500</v>
      </c>
      <c r="H13" s="2">
        <v>6500</v>
      </c>
      <c r="J13" s="2">
        <v>6500</v>
      </c>
      <c r="L13" s="2">
        <v>6500</v>
      </c>
    </row>
    <row r="14" spans="2:12" ht="12.75">
      <c r="B14" s="2" t="s">
        <v>72</v>
      </c>
      <c r="D14" s="2" t="s">
        <v>73</v>
      </c>
      <c r="F14" s="2">
        <v>5.02</v>
      </c>
      <c r="H14" s="2">
        <v>5.03</v>
      </c>
      <c r="J14" s="2">
        <v>5.03</v>
      </c>
      <c r="L14" s="2">
        <v>5</v>
      </c>
    </row>
    <row r="15" spans="2:12" ht="12.75">
      <c r="B15" s="2" t="s">
        <v>8</v>
      </c>
      <c r="D15" s="2" t="s">
        <v>74</v>
      </c>
      <c r="F15" s="2">
        <v>0.049</v>
      </c>
      <c r="H15" s="2">
        <v>0.06</v>
      </c>
      <c r="J15" s="2">
        <v>0.062</v>
      </c>
      <c r="L15" s="2">
        <v>0.055</v>
      </c>
    </row>
    <row r="16" spans="2:12" ht="12.75">
      <c r="B16" s="2" t="s">
        <v>75</v>
      </c>
      <c r="D16" s="2" t="s">
        <v>74</v>
      </c>
      <c r="F16" s="2">
        <v>67.98</v>
      </c>
      <c r="H16" s="2">
        <v>68.69</v>
      </c>
      <c r="J16" s="2">
        <v>67.93</v>
      </c>
      <c r="L16" s="2">
        <v>68</v>
      </c>
    </row>
    <row r="17" spans="2:12" ht="12.75">
      <c r="B17" s="2" t="s">
        <v>134</v>
      </c>
      <c r="D17" s="2" t="s">
        <v>76</v>
      </c>
      <c r="E17" s="2" t="s">
        <v>77</v>
      </c>
      <c r="F17" s="2">
        <v>0.08</v>
      </c>
      <c r="G17" s="2" t="s">
        <v>77</v>
      </c>
      <c r="H17" s="2">
        <v>0.08</v>
      </c>
      <c r="I17" s="2" t="s">
        <v>77</v>
      </c>
      <c r="J17" s="2">
        <v>0.08</v>
      </c>
      <c r="L17" s="2">
        <v>0.08</v>
      </c>
    </row>
    <row r="18" spans="2:12" ht="12.75">
      <c r="B18" s="2" t="s">
        <v>135</v>
      </c>
      <c r="D18" s="2" t="s">
        <v>76</v>
      </c>
      <c r="F18" s="2">
        <v>0.2</v>
      </c>
      <c r="H18" s="2">
        <v>0.2</v>
      </c>
      <c r="J18" s="2">
        <v>0.2</v>
      </c>
      <c r="L18" s="2">
        <v>0.2</v>
      </c>
    </row>
    <row r="19" spans="2:12" ht="12.75">
      <c r="B19" s="2" t="s">
        <v>137</v>
      </c>
      <c r="D19" s="2" t="s">
        <v>76</v>
      </c>
      <c r="E19" s="2" t="s">
        <v>77</v>
      </c>
      <c r="F19" s="2">
        <v>0.2</v>
      </c>
      <c r="G19" s="2" t="s">
        <v>77</v>
      </c>
      <c r="H19" s="2">
        <v>0.3</v>
      </c>
      <c r="I19" s="2" t="s">
        <v>77</v>
      </c>
      <c r="J19" s="2">
        <v>0.3</v>
      </c>
      <c r="L19" s="2">
        <v>0.25</v>
      </c>
    </row>
    <row r="20" spans="2:12" ht="12.75">
      <c r="B20" s="2" t="s">
        <v>139</v>
      </c>
      <c r="D20" s="2" t="s">
        <v>76</v>
      </c>
      <c r="F20" s="2">
        <v>1</v>
      </c>
      <c r="H20" s="2">
        <v>0.9</v>
      </c>
      <c r="J20" s="2">
        <v>0.8</v>
      </c>
      <c r="L20" s="2">
        <v>0.9</v>
      </c>
    </row>
    <row r="21" spans="2:12" ht="12.75">
      <c r="B21" s="2" t="s">
        <v>136</v>
      </c>
      <c r="D21" s="2" t="s">
        <v>76</v>
      </c>
      <c r="E21" s="2" t="s">
        <v>77</v>
      </c>
      <c r="F21" s="2">
        <v>0.07</v>
      </c>
      <c r="G21" s="2" t="s">
        <v>77</v>
      </c>
      <c r="H21" s="2">
        <v>0.05</v>
      </c>
      <c r="I21" s="2" t="s">
        <v>77</v>
      </c>
      <c r="J21" s="2">
        <v>0.05</v>
      </c>
      <c r="L21" s="2">
        <v>0.05</v>
      </c>
    </row>
    <row r="22" spans="2:12" ht="12.75">
      <c r="B22" s="2" t="s">
        <v>142</v>
      </c>
      <c r="D22" s="2" t="s">
        <v>76</v>
      </c>
      <c r="E22" s="2" t="s">
        <v>77</v>
      </c>
      <c r="F22" s="2">
        <v>0.06</v>
      </c>
      <c r="G22" s="2" t="s">
        <v>77</v>
      </c>
      <c r="H22" s="2">
        <v>0.07</v>
      </c>
      <c r="I22" s="2" t="s">
        <v>77</v>
      </c>
      <c r="J22" s="2">
        <v>0.07</v>
      </c>
      <c r="L22" s="2">
        <v>0.06</v>
      </c>
    </row>
    <row r="23" spans="2:12" ht="12.75">
      <c r="B23" s="2" t="s">
        <v>166</v>
      </c>
      <c r="D23" s="2" t="s">
        <v>76</v>
      </c>
      <c r="E23" s="2" t="s">
        <v>77</v>
      </c>
      <c r="F23" s="2">
        <v>0.1</v>
      </c>
      <c r="G23" s="2" t="s">
        <v>77</v>
      </c>
      <c r="H23" s="2">
        <v>0.1</v>
      </c>
      <c r="I23" s="2" t="s">
        <v>77</v>
      </c>
      <c r="J23" s="2">
        <v>0.1</v>
      </c>
      <c r="L23" s="2">
        <v>0.1</v>
      </c>
    </row>
    <row r="24" spans="2:12" ht="12.75">
      <c r="B24" s="2" t="s">
        <v>138</v>
      </c>
      <c r="D24" s="2" t="s">
        <v>76</v>
      </c>
      <c r="E24" s="2" t="s">
        <v>77</v>
      </c>
      <c r="F24" s="2">
        <v>0.5</v>
      </c>
      <c r="G24" s="2" t="s">
        <v>77</v>
      </c>
      <c r="H24" s="2">
        <v>0.5</v>
      </c>
      <c r="I24" s="2" t="s">
        <v>77</v>
      </c>
      <c r="J24" s="2">
        <v>0.5</v>
      </c>
      <c r="L24" s="2">
        <v>0.5</v>
      </c>
    </row>
    <row r="26" spans="2:12" ht="12.75">
      <c r="B26" s="2" t="s">
        <v>89</v>
      </c>
      <c r="D26" s="2" t="s">
        <v>12</v>
      </c>
      <c r="F26" s="2">
        <f>emiss!G49</f>
        <v>10969</v>
      </c>
      <c r="H26" s="2">
        <f>emiss!I49</f>
        <v>11579</v>
      </c>
      <c r="J26" s="2">
        <f>emiss!K49</f>
        <v>11402.8</v>
      </c>
      <c r="L26" s="9">
        <f>emiss!M49</f>
        <v>11316.933333333334</v>
      </c>
    </row>
    <row r="27" spans="2:12" ht="12.75">
      <c r="B27" s="2" t="s">
        <v>90</v>
      </c>
      <c r="D27" s="2" t="s">
        <v>13</v>
      </c>
      <c r="F27" s="2">
        <f>emiss!G50</f>
        <v>8.08</v>
      </c>
      <c r="H27" s="2">
        <f>emiss!I50</f>
        <v>10.47</v>
      </c>
      <c r="J27" s="2">
        <f>emiss!K50</f>
        <v>10.35</v>
      </c>
      <c r="L27" s="9">
        <f>emiss!M50</f>
        <v>9.633333333333333</v>
      </c>
    </row>
    <row r="29" spans="2:20" ht="12.75">
      <c r="B29" s="2" t="s">
        <v>141</v>
      </c>
      <c r="D29" s="2" t="s">
        <v>91</v>
      </c>
      <c r="F29" s="12">
        <f>F10*F13*60/454/1000000</f>
        <v>42.780238121365635</v>
      </c>
      <c r="H29" s="12">
        <f>H10*H13*60/454/1000000</f>
        <v>42.9506879263216</v>
      </c>
      <c r="J29" s="12">
        <f>J10*J13*60/454/1000000</f>
        <v>42.93040874669603</v>
      </c>
      <c r="L29" s="12">
        <f>L10*L13*60/454/1000000</f>
        <v>42.593755506607934</v>
      </c>
      <c r="N29" s="9">
        <f>F29</f>
        <v>42.780238121365635</v>
      </c>
      <c r="P29" s="9">
        <f>H29</f>
        <v>42.9506879263216</v>
      </c>
      <c r="R29" s="9">
        <f>J29</f>
        <v>42.93040874669603</v>
      </c>
      <c r="T29" s="9">
        <f>L29</f>
        <v>42.593755506607934</v>
      </c>
    </row>
    <row r="30" spans="2:20" ht="12.75">
      <c r="B30" s="2" t="s">
        <v>178</v>
      </c>
      <c r="D30" s="2" t="s">
        <v>91</v>
      </c>
      <c r="N30" s="12">
        <f>F26/9000*(21-F27)/21*60</f>
        <v>44.990311111111104</v>
      </c>
      <c r="P30" s="12">
        <f>H26/9000*(21-H27)/21*60</f>
        <v>38.706942857142856</v>
      </c>
      <c r="R30" s="12">
        <f>J26/9000*(21-J27)/21*60</f>
        <v>38.55232380952381</v>
      </c>
      <c r="T30" s="12">
        <f>L26/9000*(21-L27)/21*60</f>
        <v>40.8367647266314</v>
      </c>
    </row>
    <row r="31" spans="6:12" ht="12.75">
      <c r="F31" s="12"/>
      <c r="L31" s="12"/>
    </row>
    <row r="32" spans="6:12" ht="12.75">
      <c r="F32" s="12"/>
      <c r="L32" s="12"/>
    </row>
    <row r="33" spans="2:12" ht="12.75">
      <c r="B33" s="15" t="s">
        <v>105</v>
      </c>
      <c r="C33" s="15"/>
      <c r="F33" s="12"/>
      <c r="L33" s="12"/>
    </row>
    <row r="34" spans="2:20" ht="12.75">
      <c r="B34" s="2" t="s">
        <v>8</v>
      </c>
      <c r="D34" s="2" t="s">
        <v>11</v>
      </c>
      <c r="F34" s="9">
        <f>F$10*(F15/100)*1000/F$26/0.0283*(21-7)/(21-F$27)</f>
        <v>85.18096846230708</v>
      </c>
      <c r="H34" s="9">
        <f>H$10*(H15/100)*1000/H$26/0.0283*(21-7)/(21-H$27)</f>
        <v>121.7179965671139</v>
      </c>
      <c r="J34" s="9">
        <f>J$10*(J15/100)*1000/J$26/0.0283*(21-7)/(21-J$27)</f>
        <v>126.22007797393508</v>
      </c>
      <c r="L34" s="9">
        <f aca="true" t="shared" si="0" ref="L34:L43">AVERAGE(F34,H34,J34)</f>
        <v>111.0396810011187</v>
      </c>
      <c r="N34" s="9">
        <f>F34</f>
        <v>85.18096846230708</v>
      </c>
      <c r="P34" s="9">
        <f>H34</f>
        <v>121.7179965671139</v>
      </c>
      <c r="R34" s="9">
        <f>J34</f>
        <v>126.22007797393508</v>
      </c>
      <c r="T34" s="9">
        <f aca="true" t="shared" si="1" ref="T34:T43">L34</f>
        <v>111.0396810011187</v>
      </c>
    </row>
    <row r="35" spans="2:20" ht="12.75">
      <c r="B35" s="2" t="s">
        <v>75</v>
      </c>
      <c r="D35" s="2" t="s">
        <v>92</v>
      </c>
      <c r="F35" s="10">
        <f>F$10*(F16/100)*1000000/F$26/0.0283*(21-7)/(21-F$27)</f>
        <v>118175555.83811502</v>
      </c>
      <c r="G35" s="10"/>
      <c r="H35" s="10">
        <f>H$10*(H16/100)*1000000/H$26/0.0283*(21-7)/(21-H$27)</f>
        <v>139346819.7365842</v>
      </c>
      <c r="I35" s="10"/>
      <c r="J35" s="10">
        <f>J$10*(J16/100)*1000000/J$26/0.0283*(21-7)/(21-J$27)</f>
        <v>138292417.68982917</v>
      </c>
      <c r="K35" s="10"/>
      <c r="L35" s="10">
        <f t="shared" si="0"/>
        <v>131938264.42150946</v>
      </c>
      <c r="M35" s="10"/>
      <c r="N35" s="10">
        <f>F35</f>
        <v>118175555.83811502</v>
      </c>
      <c r="O35" s="10"/>
      <c r="P35" s="10">
        <f>H35</f>
        <v>139346819.7365842</v>
      </c>
      <c r="Q35" s="10"/>
      <c r="R35" s="10">
        <f>J35</f>
        <v>138292417.68982917</v>
      </c>
      <c r="S35" s="10"/>
      <c r="T35" s="10">
        <f t="shared" si="1"/>
        <v>131938264.42150946</v>
      </c>
    </row>
    <row r="36" spans="2:20" ht="12.75">
      <c r="B36" s="2" t="s">
        <v>134</v>
      </c>
      <c r="D36" s="2" t="s">
        <v>92</v>
      </c>
      <c r="E36" s="2">
        <v>100</v>
      </c>
      <c r="F36" s="9">
        <f aca="true" t="shared" si="2" ref="F36:H43">F17*F$11*1000/F$26/0.0283*(21-7)/(21-F$27)</f>
        <v>10.601537499470378</v>
      </c>
      <c r="G36" s="2">
        <v>100</v>
      </c>
      <c r="H36" s="9">
        <f t="shared" si="2"/>
        <v>12.27336172498565</v>
      </c>
      <c r="I36" s="2">
        <v>100</v>
      </c>
      <c r="J36" s="9">
        <f aca="true" t="shared" si="3" ref="J36:J43">J17*J$11*1000/J$26/0.0283*(21-7)/(21-J$27)</f>
        <v>12.310250698455132</v>
      </c>
      <c r="K36" s="2">
        <v>100</v>
      </c>
      <c r="L36" s="9">
        <f t="shared" si="0"/>
        <v>11.728383307637055</v>
      </c>
      <c r="M36" s="2">
        <f>E36</f>
        <v>100</v>
      </c>
      <c r="N36" s="9">
        <f>F36/2</f>
        <v>5.300768749735189</v>
      </c>
      <c r="O36" s="2">
        <f>G36</f>
        <v>100</v>
      </c>
      <c r="P36" s="9">
        <f>H36/2</f>
        <v>6.136680862492825</v>
      </c>
      <c r="Q36" s="2">
        <f>I36</f>
        <v>100</v>
      </c>
      <c r="R36" s="9">
        <f>J36/2</f>
        <v>6.155125349227566</v>
      </c>
      <c r="S36" s="2">
        <v>100</v>
      </c>
      <c r="T36" s="9">
        <f t="shared" si="1"/>
        <v>11.728383307637055</v>
      </c>
    </row>
    <row r="37" spans="2:20" ht="12.75">
      <c r="B37" s="2" t="s">
        <v>135</v>
      </c>
      <c r="D37" s="2" t="s">
        <v>92</v>
      </c>
      <c r="F37" s="9">
        <f t="shared" si="2"/>
        <v>26.503843748675934</v>
      </c>
      <c r="H37" s="9">
        <f t="shared" si="2"/>
        <v>30.68340431246412</v>
      </c>
      <c r="J37" s="9">
        <f t="shared" si="3"/>
        <v>30.775626746137828</v>
      </c>
      <c r="L37" s="9">
        <f t="shared" si="0"/>
        <v>29.32095826909263</v>
      </c>
      <c r="N37" s="9">
        <f>F37</f>
        <v>26.503843748675934</v>
      </c>
      <c r="P37" s="9">
        <f>H37</f>
        <v>30.68340431246412</v>
      </c>
      <c r="R37" s="9">
        <f>J37</f>
        <v>30.775626746137828</v>
      </c>
      <c r="T37" s="9">
        <f t="shared" si="1"/>
        <v>29.32095826909263</v>
      </c>
    </row>
    <row r="38" spans="2:20" ht="12.75">
      <c r="B38" s="2" t="s">
        <v>137</v>
      </c>
      <c r="D38" s="2" t="s">
        <v>92</v>
      </c>
      <c r="E38" s="2">
        <v>100</v>
      </c>
      <c r="F38" s="9">
        <f t="shared" si="2"/>
        <v>26.503843748675934</v>
      </c>
      <c r="G38" s="2">
        <v>100</v>
      </c>
      <c r="H38" s="9">
        <f t="shared" si="2"/>
        <v>46.02510646869617</v>
      </c>
      <c r="I38" s="2">
        <v>100</v>
      </c>
      <c r="J38" s="9">
        <f t="shared" si="3"/>
        <v>46.16344011920674</v>
      </c>
      <c r="K38" s="2">
        <v>100</v>
      </c>
      <c r="L38" s="9">
        <f t="shared" si="0"/>
        <v>39.56413011219295</v>
      </c>
      <c r="M38" s="2">
        <f>E38</f>
        <v>100</v>
      </c>
      <c r="N38" s="9">
        <f>F38/2</f>
        <v>13.251921874337967</v>
      </c>
      <c r="O38" s="2">
        <f>G38</f>
        <v>100</v>
      </c>
      <c r="P38" s="9">
        <f>H38/2</f>
        <v>23.012553234348086</v>
      </c>
      <c r="Q38" s="2">
        <f>I38</f>
        <v>100</v>
      </c>
      <c r="R38" s="9">
        <f>J38/2</f>
        <v>23.08172005960337</v>
      </c>
      <c r="S38" s="2">
        <v>100</v>
      </c>
      <c r="T38" s="9">
        <f t="shared" si="1"/>
        <v>39.56413011219295</v>
      </c>
    </row>
    <row r="39" spans="2:20" ht="12.75">
      <c r="B39" s="2" t="s">
        <v>139</v>
      </c>
      <c r="D39" s="2" t="s">
        <v>92</v>
      </c>
      <c r="F39" s="9">
        <f t="shared" si="2"/>
        <v>132.51921874337967</v>
      </c>
      <c r="H39" s="9">
        <f t="shared" si="2"/>
        <v>138.07531940608854</v>
      </c>
      <c r="J39" s="9">
        <f t="shared" si="3"/>
        <v>123.10250698455131</v>
      </c>
      <c r="L39" s="9">
        <f t="shared" si="0"/>
        <v>131.23234837800652</v>
      </c>
      <c r="N39" s="9">
        <f>F39</f>
        <v>132.51921874337967</v>
      </c>
      <c r="P39" s="9">
        <f>H39</f>
        <v>138.07531940608854</v>
      </c>
      <c r="R39" s="9">
        <f>J39</f>
        <v>123.10250698455131</v>
      </c>
      <c r="T39" s="9">
        <f t="shared" si="1"/>
        <v>131.23234837800652</v>
      </c>
    </row>
    <row r="40" spans="2:20" ht="12.75">
      <c r="B40" s="2" t="s">
        <v>136</v>
      </c>
      <c r="D40" s="2" t="s">
        <v>92</v>
      </c>
      <c r="E40" s="2">
        <v>100</v>
      </c>
      <c r="F40" s="9">
        <f t="shared" si="2"/>
        <v>9.276345312036577</v>
      </c>
      <c r="G40" s="2">
        <v>100</v>
      </c>
      <c r="H40" s="9">
        <f t="shared" si="2"/>
        <v>7.67085107811603</v>
      </c>
      <c r="I40" s="2">
        <v>100</v>
      </c>
      <c r="J40" s="9">
        <f t="shared" si="3"/>
        <v>7.693906686534457</v>
      </c>
      <c r="K40" s="2">
        <v>100</v>
      </c>
      <c r="L40" s="9">
        <f t="shared" si="0"/>
        <v>8.213701025562354</v>
      </c>
      <c r="M40" s="2">
        <f>E40</f>
        <v>100</v>
      </c>
      <c r="N40" s="9">
        <f>F40/2</f>
        <v>4.6381726560182885</v>
      </c>
      <c r="O40" s="2">
        <f>G40</f>
        <v>100</v>
      </c>
      <c r="P40" s="9">
        <f>H40/2</f>
        <v>3.835425539058015</v>
      </c>
      <c r="Q40" s="2">
        <f>I40</f>
        <v>100</v>
      </c>
      <c r="R40" s="9">
        <f>J40/2</f>
        <v>3.8469533432672285</v>
      </c>
      <c r="S40" s="2">
        <v>100</v>
      </c>
      <c r="T40" s="9">
        <f t="shared" si="1"/>
        <v>8.213701025562354</v>
      </c>
    </row>
    <row r="41" spans="2:20" ht="12.75">
      <c r="B41" s="2" t="s">
        <v>142</v>
      </c>
      <c r="D41" s="2" t="s">
        <v>92</v>
      </c>
      <c r="E41" s="2">
        <v>100</v>
      </c>
      <c r="F41" s="9">
        <f t="shared" si="2"/>
        <v>7.95115312460278</v>
      </c>
      <c r="G41" s="2">
        <v>100</v>
      </c>
      <c r="H41" s="9">
        <f t="shared" si="2"/>
        <v>10.73919150936244</v>
      </c>
      <c r="I41" s="2">
        <v>100</v>
      </c>
      <c r="J41" s="9">
        <f t="shared" si="3"/>
        <v>10.771469361148242</v>
      </c>
      <c r="K41" s="2">
        <v>100</v>
      </c>
      <c r="L41" s="9">
        <f t="shared" si="0"/>
        <v>9.820604665037822</v>
      </c>
      <c r="M41" s="2">
        <f>E41</f>
        <v>100</v>
      </c>
      <c r="N41" s="9">
        <f>F41/2</f>
        <v>3.97557656230139</v>
      </c>
      <c r="O41" s="2">
        <f>G41</f>
        <v>100</v>
      </c>
      <c r="P41" s="9">
        <f>H41/2</f>
        <v>5.36959575468122</v>
      </c>
      <c r="Q41" s="2">
        <f>I41</f>
        <v>100</v>
      </c>
      <c r="R41" s="9">
        <f>J41/2</f>
        <v>5.385734680574121</v>
      </c>
      <c r="S41" s="2">
        <v>100</v>
      </c>
      <c r="T41" s="9">
        <f t="shared" si="1"/>
        <v>9.820604665037822</v>
      </c>
    </row>
    <row r="42" spans="2:20" ht="12.75">
      <c r="B42" s="2" t="s">
        <v>166</v>
      </c>
      <c r="D42" s="2" t="s">
        <v>92</v>
      </c>
      <c r="E42" s="2">
        <v>100</v>
      </c>
      <c r="F42" s="9">
        <f t="shared" si="2"/>
        <v>13.251921874337967</v>
      </c>
      <c r="G42" s="2">
        <v>100</v>
      </c>
      <c r="H42" s="9">
        <f t="shared" si="2"/>
        <v>15.34170215623206</v>
      </c>
      <c r="I42" s="2">
        <v>100</v>
      </c>
      <c r="J42" s="9">
        <f t="shared" si="3"/>
        <v>15.387813373068914</v>
      </c>
      <c r="K42" s="2">
        <v>100</v>
      </c>
      <c r="L42" s="9">
        <f t="shared" si="0"/>
        <v>14.660479134546314</v>
      </c>
      <c r="M42" s="2">
        <f>E42</f>
        <v>100</v>
      </c>
      <c r="N42" s="9">
        <f>F42/2</f>
        <v>6.625960937168983</v>
      </c>
      <c r="O42" s="2">
        <f>G42</f>
        <v>100</v>
      </c>
      <c r="P42" s="9">
        <f>H42/2</f>
        <v>7.67085107811603</v>
      </c>
      <c r="Q42" s="2">
        <f>I42</f>
        <v>100</v>
      </c>
      <c r="R42" s="9">
        <f>J42/2</f>
        <v>7.693906686534457</v>
      </c>
      <c r="S42" s="2">
        <v>100</v>
      </c>
      <c r="T42" s="9">
        <f t="shared" si="1"/>
        <v>14.660479134546314</v>
      </c>
    </row>
    <row r="43" spans="2:20" ht="12.75">
      <c r="B43" s="2" t="s">
        <v>138</v>
      </c>
      <c r="D43" s="2" t="s">
        <v>92</v>
      </c>
      <c r="E43" s="2">
        <v>100</v>
      </c>
      <c r="F43" s="9">
        <f t="shared" si="2"/>
        <v>66.25960937168983</v>
      </c>
      <c r="G43" s="2">
        <v>100</v>
      </c>
      <c r="H43" s="9">
        <f t="shared" si="2"/>
        <v>76.7085107811603</v>
      </c>
      <c r="I43" s="2">
        <v>100</v>
      </c>
      <c r="J43" s="9">
        <f t="shared" si="3"/>
        <v>76.93906686534457</v>
      </c>
      <c r="K43" s="2">
        <v>100</v>
      </c>
      <c r="L43" s="9">
        <f t="shared" si="0"/>
        <v>73.30239567273156</v>
      </c>
      <c r="M43" s="2">
        <f>E43</f>
        <v>100</v>
      </c>
      <c r="N43" s="9">
        <f>F43/2</f>
        <v>33.12980468584492</v>
      </c>
      <c r="O43" s="2">
        <f>G43</f>
        <v>100</v>
      </c>
      <c r="P43" s="9">
        <f>H43/2</f>
        <v>38.35425539058015</v>
      </c>
      <c r="Q43" s="2">
        <f>I43</f>
        <v>100</v>
      </c>
      <c r="R43" s="9">
        <f>J43/2</f>
        <v>38.469533432672286</v>
      </c>
      <c r="S43" s="2">
        <v>100</v>
      </c>
      <c r="T43" s="9">
        <f t="shared" si="1"/>
        <v>73.30239567273156</v>
      </c>
    </row>
    <row r="44" spans="6:20" ht="12.75">
      <c r="F44" s="9"/>
      <c r="H44" s="9"/>
      <c r="J44" s="9"/>
      <c r="L44" s="9"/>
      <c r="N44" s="9"/>
      <c r="P44" s="9"/>
      <c r="R44" s="9"/>
      <c r="T44" s="9"/>
    </row>
    <row r="45" spans="2:20" ht="12.75">
      <c r="B45" s="2" t="s">
        <v>5</v>
      </c>
      <c r="D45" s="2" t="s">
        <v>92</v>
      </c>
      <c r="E45" s="10">
        <f>(E38*F38+E40*F40)/F45</f>
        <v>100.00000000000001</v>
      </c>
      <c r="F45" s="9">
        <f>F38+F40</f>
        <v>35.78018906071251</v>
      </c>
      <c r="G45" s="10">
        <f>(G38*H38+G40*H40)/H45</f>
        <v>100</v>
      </c>
      <c r="H45" s="9">
        <f>H38+H40</f>
        <v>53.6959575468122</v>
      </c>
      <c r="I45" s="10">
        <f>(I38*J38+I40*J40)/J45</f>
        <v>100.00000000000001</v>
      </c>
      <c r="J45" s="9">
        <f>J38+J40</f>
        <v>53.857346805741194</v>
      </c>
      <c r="K45" s="2">
        <f>E45</f>
        <v>100.00000000000001</v>
      </c>
      <c r="L45" s="9">
        <f>AVERAGE(F45,H45,J45)</f>
        <v>47.7778311377553</v>
      </c>
      <c r="M45" s="2">
        <f>G45</f>
        <v>100</v>
      </c>
      <c r="N45" s="9">
        <f>N38+N40</f>
        <v>17.890094530356254</v>
      </c>
      <c r="O45" s="2">
        <f>I45</f>
        <v>100.00000000000001</v>
      </c>
      <c r="P45" s="9">
        <f>P38+P40</f>
        <v>26.8479787734061</v>
      </c>
      <c r="Q45" s="2">
        <f>K45</f>
        <v>100.00000000000001</v>
      </c>
      <c r="R45" s="9">
        <f>R38+R40</f>
        <v>26.928673402870597</v>
      </c>
      <c r="S45" s="2">
        <f>M45</f>
        <v>100</v>
      </c>
      <c r="T45" s="9">
        <f>T38+T40</f>
        <v>47.7778311377553</v>
      </c>
    </row>
    <row r="46" spans="2:20" ht="12.75">
      <c r="B46" s="2" t="s">
        <v>6</v>
      </c>
      <c r="D46" s="2" t="s">
        <v>92</v>
      </c>
      <c r="E46" s="10">
        <f>(E36*F36+E39*F39)/F46</f>
        <v>7.407407407407411</v>
      </c>
      <c r="F46" s="9">
        <f>F36+F39</f>
        <v>143.12075624285004</v>
      </c>
      <c r="G46" s="10">
        <f>(G36*H36+G39*H39)/H46</f>
        <v>8.163265306122451</v>
      </c>
      <c r="H46" s="9">
        <f>H36+H39</f>
        <v>150.3486811310742</v>
      </c>
      <c r="I46" s="10">
        <f>(I36*J36+I39*J39)/J46</f>
        <v>9.090909090909092</v>
      </c>
      <c r="J46" s="9">
        <f>J36+J39</f>
        <v>135.41275768300645</v>
      </c>
      <c r="K46" s="10">
        <f>E46</f>
        <v>7.407407407407411</v>
      </c>
      <c r="L46" s="9">
        <f>AVERAGE(F46,H46,J46)</f>
        <v>142.96073168564354</v>
      </c>
      <c r="M46" s="10">
        <f>G46</f>
        <v>8.163265306122451</v>
      </c>
      <c r="N46" s="9">
        <f>N36+N39</f>
        <v>137.81998749311487</v>
      </c>
      <c r="O46" s="10">
        <f>I46</f>
        <v>9.090909090909092</v>
      </c>
      <c r="P46" s="9">
        <f>P36+P39</f>
        <v>144.21200026858136</v>
      </c>
      <c r="Q46" s="10">
        <f>K46</f>
        <v>7.407407407407411</v>
      </c>
      <c r="R46" s="9">
        <f>R36+R39</f>
        <v>129.25763233377887</v>
      </c>
      <c r="S46" s="10">
        <f>M46</f>
        <v>8.163265306122451</v>
      </c>
      <c r="T46" s="9">
        <f>T36+T39</f>
        <v>142.96073168564357</v>
      </c>
    </row>
    <row r="50" spans="2:20" ht="12.75">
      <c r="B50" s="1" t="s">
        <v>65</v>
      </c>
      <c r="F50" s="7" t="s">
        <v>160</v>
      </c>
      <c r="G50" s="7"/>
      <c r="H50" s="7" t="s">
        <v>161</v>
      </c>
      <c r="I50" s="7"/>
      <c r="J50" s="7" t="s">
        <v>162</v>
      </c>
      <c r="K50" s="7"/>
      <c r="L50" s="7" t="s">
        <v>54</v>
      </c>
      <c r="N50" s="7" t="s">
        <v>160</v>
      </c>
      <c r="O50" s="7"/>
      <c r="P50" s="7" t="s">
        <v>161</v>
      </c>
      <c r="Q50" s="7"/>
      <c r="R50" s="7" t="s">
        <v>162</v>
      </c>
      <c r="S50" s="7"/>
      <c r="T50" s="7" t="s">
        <v>54</v>
      </c>
    </row>
    <row r="51" spans="2:12" ht="12.75">
      <c r="B51" s="1"/>
      <c r="F51" s="7"/>
      <c r="G51" s="7"/>
      <c r="H51" s="7"/>
      <c r="I51" s="7"/>
      <c r="J51" s="7"/>
      <c r="K51" s="7"/>
      <c r="L51" s="7"/>
    </row>
    <row r="52" spans="2:20" ht="12.75">
      <c r="B52" s="21" t="s">
        <v>163</v>
      </c>
      <c r="C52" s="1"/>
      <c r="F52" s="7" t="s">
        <v>173</v>
      </c>
      <c r="G52" s="7"/>
      <c r="H52" s="7" t="s">
        <v>173</v>
      </c>
      <c r="I52" s="7"/>
      <c r="J52" s="7" t="s">
        <v>173</v>
      </c>
      <c r="K52" s="7"/>
      <c r="L52" s="7" t="s">
        <v>173</v>
      </c>
      <c r="N52" s="7" t="s">
        <v>175</v>
      </c>
      <c r="O52" s="7"/>
      <c r="P52" s="7" t="s">
        <v>175</v>
      </c>
      <c r="Q52" s="7"/>
      <c r="R52" s="7" t="s">
        <v>175</v>
      </c>
      <c r="S52" s="7"/>
      <c r="T52" s="7" t="s">
        <v>175</v>
      </c>
    </row>
    <row r="53" spans="2:20" ht="12.75">
      <c r="B53" s="21" t="s">
        <v>164</v>
      </c>
      <c r="F53" s="7" t="s">
        <v>165</v>
      </c>
      <c r="H53" s="7" t="s">
        <v>165</v>
      </c>
      <c r="J53" s="7" t="s">
        <v>165</v>
      </c>
      <c r="L53" s="7" t="s">
        <v>165</v>
      </c>
      <c r="N53" s="7" t="s">
        <v>176</v>
      </c>
      <c r="P53" s="7" t="s">
        <v>176</v>
      </c>
      <c r="R53" s="7" t="s">
        <v>176</v>
      </c>
      <c r="T53" s="7" t="s">
        <v>176</v>
      </c>
    </row>
    <row r="54" spans="2:20" ht="12.75">
      <c r="B54" s="21" t="s">
        <v>177</v>
      </c>
      <c r="F54" s="7" t="s">
        <v>1</v>
      </c>
      <c r="H54" s="7" t="s">
        <v>1</v>
      </c>
      <c r="J54" s="7" t="s">
        <v>1</v>
      </c>
      <c r="L54" s="7" t="s">
        <v>1</v>
      </c>
      <c r="N54" s="7" t="s">
        <v>176</v>
      </c>
      <c r="P54" s="7" t="s">
        <v>176</v>
      </c>
      <c r="R54" s="7" t="s">
        <v>176</v>
      </c>
      <c r="T54" s="7" t="s">
        <v>176</v>
      </c>
    </row>
    <row r="55" spans="2:20" ht="12.75">
      <c r="B55" s="2" t="s">
        <v>144</v>
      </c>
      <c r="F55" s="2" t="s">
        <v>66</v>
      </c>
      <c r="H55" s="2" t="s">
        <v>66</v>
      </c>
      <c r="J55" s="2" t="s">
        <v>66</v>
      </c>
      <c r="L55" s="2" t="s">
        <v>66</v>
      </c>
      <c r="N55" s="7" t="s">
        <v>176</v>
      </c>
      <c r="P55" s="7" t="s">
        <v>176</v>
      </c>
      <c r="R55" s="7" t="s">
        <v>176</v>
      </c>
      <c r="T55" s="7" t="s">
        <v>176</v>
      </c>
    </row>
    <row r="56" spans="2:12" ht="12.75">
      <c r="B56" s="2" t="s">
        <v>143</v>
      </c>
      <c r="D56" s="2" t="s">
        <v>67</v>
      </c>
      <c r="F56" s="2">
        <v>9.97</v>
      </c>
      <c r="H56" s="2">
        <v>9.99</v>
      </c>
      <c r="J56" s="2">
        <v>10.02</v>
      </c>
      <c r="L56" s="2">
        <v>10</v>
      </c>
    </row>
    <row r="57" spans="2:12" ht="12.75">
      <c r="B57" s="2" t="s">
        <v>143</v>
      </c>
      <c r="D57" s="2" t="s">
        <v>93</v>
      </c>
      <c r="F57" s="9">
        <f>F56*F59*3785</f>
        <v>49589.468945</v>
      </c>
      <c r="G57" s="9"/>
      <c r="H57" s="9">
        <f>H56*H59*3785</f>
        <v>49915.819215</v>
      </c>
      <c r="I57" s="9"/>
      <c r="J57" s="9">
        <f>J56*J59*3785</f>
        <v>49690.252140000004</v>
      </c>
      <c r="K57" s="9"/>
      <c r="L57" s="9">
        <f>L56*L59*3785</f>
        <v>49583.50000000001</v>
      </c>
    </row>
    <row r="58" spans="2:12" ht="12.75">
      <c r="B58" s="2" t="s">
        <v>143</v>
      </c>
      <c r="D58" s="2" t="s">
        <v>94</v>
      </c>
      <c r="F58" s="9">
        <f>F56*3.785</f>
        <v>37.736450000000005</v>
      </c>
      <c r="G58" s="9"/>
      <c r="H58" s="9">
        <f>H56*3.785</f>
        <v>37.81215</v>
      </c>
      <c r="I58" s="9"/>
      <c r="J58" s="9">
        <f>J56*3.785</f>
        <v>37.9257</v>
      </c>
      <c r="K58" s="9"/>
      <c r="L58" s="9">
        <f>L56*3.785</f>
        <v>37.85</v>
      </c>
    </row>
    <row r="59" spans="2:12" ht="12.75">
      <c r="B59" s="2" t="s">
        <v>68</v>
      </c>
      <c r="D59" s="2" t="s">
        <v>69</v>
      </c>
      <c r="F59" s="2">
        <v>1.3141</v>
      </c>
      <c r="H59" s="2">
        <v>1.3201</v>
      </c>
      <c r="J59" s="2">
        <v>1.3102</v>
      </c>
      <c r="L59" s="2">
        <v>1.31</v>
      </c>
    </row>
    <row r="60" spans="2:12" ht="12.75">
      <c r="B60" s="2" t="s">
        <v>70</v>
      </c>
      <c r="D60" s="2" t="s">
        <v>71</v>
      </c>
      <c r="F60" s="2">
        <v>6500</v>
      </c>
      <c r="H60" s="2">
        <v>6500</v>
      </c>
      <c r="J60" s="2">
        <v>6500</v>
      </c>
      <c r="L60" s="2">
        <v>6500</v>
      </c>
    </row>
    <row r="61" spans="2:12" ht="12.75">
      <c r="B61" s="2" t="s">
        <v>72</v>
      </c>
      <c r="D61" s="2" t="s">
        <v>73</v>
      </c>
      <c r="F61" s="2">
        <v>5.04</v>
      </c>
      <c r="H61" s="2">
        <v>5.04</v>
      </c>
      <c r="J61" s="2">
        <v>5.03</v>
      </c>
      <c r="L61" s="2">
        <v>5</v>
      </c>
    </row>
    <row r="62" spans="2:12" ht="12.75">
      <c r="B62" s="2" t="s">
        <v>8</v>
      </c>
      <c r="D62" s="2" t="s">
        <v>74</v>
      </c>
      <c r="F62" s="2">
        <v>0.058</v>
      </c>
      <c r="H62" s="2">
        <v>0.054</v>
      </c>
      <c r="J62" s="2">
        <v>0.068</v>
      </c>
      <c r="L62" s="2">
        <f>AVERAGE(F62,H62,J62)</f>
        <v>0.06</v>
      </c>
    </row>
    <row r="63" spans="2:12" ht="12.75">
      <c r="B63" s="2" t="s">
        <v>75</v>
      </c>
      <c r="D63" s="2" t="s">
        <v>74</v>
      </c>
      <c r="F63" s="2">
        <v>64.37</v>
      </c>
      <c r="H63" s="2">
        <v>60.06</v>
      </c>
      <c r="J63" s="2">
        <v>56.93</v>
      </c>
      <c r="L63" s="16">
        <f>AVERAGE(F63,H63,J63)</f>
        <v>60.45333333333334</v>
      </c>
    </row>
    <row r="64" spans="2:12" ht="12.75">
      <c r="B64" s="2" t="s">
        <v>134</v>
      </c>
      <c r="D64" s="2" t="s">
        <v>76</v>
      </c>
      <c r="E64" s="2" t="s">
        <v>77</v>
      </c>
      <c r="F64" s="2">
        <v>0.08</v>
      </c>
      <c r="G64" s="2" t="s">
        <v>77</v>
      </c>
      <c r="H64" s="2">
        <v>0.08</v>
      </c>
      <c r="I64" s="2" t="s">
        <v>77</v>
      </c>
      <c r="J64" s="2">
        <v>0.08</v>
      </c>
      <c r="L64" s="2">
        <v>0.08</v>
      </c>
    </row>
    <row r="65" spans="2:12" ht="12.75">
      <c r="B65" s="2" t="s">
        <v>135</v>
      </c>
      <c r="D65" s="2" t="s">
        <v>76</v>
      </c>
      <c r="F65" s="2">
        <v>0.2</v>
      </c>
      <c r="H65" s="2">
        <v>0.2</v>
      </c>
      <c r="J65" s="2">
        <v>0.2</v>
      </c>
      <c r="L65" s="2">
        <v>0.2</v>
      </c>
    </row>
    <row r="66" spans="2:12" ht="12.75">
      <c r="B66" s="2" t="s">
        <v>137</v>
      </c>
      <c r="D66" s="2" t="s">
        <v>76</v>
      </c>
      <c r="E66" s="2" t="s">
        <v>77</v>
      </c>
      <c r="F66" s="2">
        <v>0.3</v>
      </c>
      <c r="G66" s="2" t="s">
        <v>77</v>
      </c>
      <c r="H66" s="2">
        <v>0.2</v>
      </c>
      <c r="I66" s="2" t="s">
        <v>77</v>
      </c>
      <c r="J66" s="2">
        <v>0.2</v>
      </c>
      <c r="L66" s="2">
        <v>0.25</v>
      </c>
    </row>
    <row r="67" spans="2:12" ht="12.75">
      <c r="B67" s="2" t="s">
        <v>139</v>
      </c>
      <c r="D67" s="2" t="s">
        <v>76</v>
      </c>
      <c r="F67" s="2">
        <v>0.8</v>
      </c>
      <c r="H67" s="2">
        <v>0.7</v>
      </c>
      <c r="J67" s="2">
        <v>0.7</v>
      </c>
      <c r="L67" s="2">
        <v>0.8</v>
      </c>
    </row>
    <row r="68" spans="2:12" ht="12.75">
      <c r="B68" s="2" t="s">
        <v>136</v>
      </c>
      <c r="D68" s="2" t="s">
        <v>76</v>
      </c>
      <c r="E68" s="2" t="s">
        <v>77</v>
      </c>
      <c r="F68" s="2">
        <v>0.05</v>
      </c>
      <c r="G68" s="2" t="s">
        <v>77</v>
      </c>
      <c r="H68" s="2">
        <v>0.05</v>
      </c>
      <c r="I68" s="2" t="s">
        <v>77</v>
      </c>
      <c r="J68" s="2">
        <v>0.05</v>
      </c>
      <c r="L68" s="2">
        <v>0.05</v>
      </c>
    </row>
    <row r="69" spans="2:12" ht="12.75">
      <c r="B69" s="2" t="s">
        <v>142</v>
      </c>
      <c r="D69" s="2" t="s">
        <v>76</v>
      </c>
      <c r="E69" s="2" t="s">
        <v>77</v>
      </c>
      <c r="F69" s="2">
        <v>0.06</v>
      </c>
      <c r="G69" s="2" t="s">
        <v>77</v>
      </c>
      <c r="H69" s="2">
        <v>0.06</v>
      </c>
      <c r="I69" s="2" t="s">
        <v>77</v>
      </c>
      <c r="J69" s="2">
        <v>0.06</v>
      </c>
      <c r="L69" s="2">
        <v>0.06</v>
      </c>
    </row>
    <row r="70" spans="2:12" ht="12.75">
      <c r="B70" s="2" t="s">
        <v>166</v>
      </c>
      <c r="D70" s="2" t="s">
        <v>76</v>
      </c>
      <c r="E70" s="2" t="s">
        <v>77</v>
      </c>
      <c r="F70" s="2">
        <v>0.1</v>
      </c>
      <c r="G70" s="2" t="s">
        <v>77</v>
      </c>
      <c r="H70" s="2">
        <v>0.1</v>
      </c>
      <c r="I70" s="2" t="s">
        <v>77</v>
      </c>
      <c r="J70" s="2">
        <v>0.1</v>
      </c>
      <c r="L70" s="2">
        <v>0.1</v>
      </c>
    </row>
    <row r="71" spans="2:12" ht="12.75">
      <c r="B71" s="2" t="s">
        <v>138</v>
      </c>
      <c r="D71" s="2" t="s">
        <v>76</v>
      </c>
      <c r="E71" s="2" t="s">
        <v>77</v>
      </c>
      <c r="F71" s="2">
        <v>0.5</v>
      </c>
      <c r="G71" s="2" t="s">
        <v>77</v>
      </c>
      <c r="H71" s="2">
        <v>0.5</v>
      </c>
      <c r="I71" s="2" t="s">
        <v>77</v>
      </c>
      <c r="J71" s="2">
        <v>0.5</v>
      </c>
      <c r="L71" s="2">
        <v>0.5</v>
      </c>
    </row>
    <row r="73" spans="2:12" ht="12.75">
      <c r="B73" s="2" t="s">
        <v>89</v>
      </c>
      <c r="D73" s="2" t="s">
        <v>12</v>
      </c>
      <c r="F73" s="2">
        <f>emiss!G80</f>
        <v>10175</v>
      </c>
      <c r="H73" s="2">
        <f>emiss!I80</f>
        <v>9679</v>
      </c>
      <c r="J73" s="2">
        <f>emiss!K80</f>
        <v>9999</v>
      </c>
      <c r="L73" s="2">
        <f>emiss!M80</f>
        <v>9951</v>
      </c>
    </row>
    <row r="74" spans="2:12" ht="12.75">
      <c r="B74" s="2" t="s">
        <v>90</v>
      </c>
      <c r="D74" s="2" t="s">
        <v>13</v>
      </c>
      <c r="F74" s="2">
        <f>emiss!G81</f>
        <v>7.74</v>
      </c>
      <c r="H74" s="2">
        <f>emiss!I81</f>
        <v>7.67</v>
      </c>
      <c r="J74" s="2">
        <f>emiss!K81</f>
        <v>7.66</v>
      </c>
      <c r="L74" s="2">
        <f>emiss!M81</f>
        <v>7.69</v>
      </c>
    </row>
    <row r="76" spans="2:20" ht="12.75">
      <c r="B76" s="2" t="s">
        <v>141</v>
      </c>
      <c r="D76" s="2" t="s">
        <v>91</v>
      </c>
      <c r="F76" s="12">
        <f>F57*F60*60/454/1000000</f>
        <v>42.598883014427315</v>
      </c>
      <c r="H76" s="12">
        <f>H57*H60*60/454/1000000</f>
        <v>42.879227960022035</v>
      </c>
      <c r="J76" s="12">
        <f>J57*J60*60/454/1000000</f>
        <v>42.68545888678415</v>
      </c>
      <c r="L76" s="12">
        <f>L57*L60*60/454/1000000</f>
        <v>42.593755506607934</v>
      </c>
      <c r="N76" s="9">
        <f>F76</f>
        <v>42.598883014427315</v>
      </c>
      <c r="P76" s="9">
        <f>H76</f>
        <v>42.879227960022035</v>
      </c>
      <c r="R76" s="9">
        <f>J76</f>
        <v>42.68545888678415</v>
      </c>
      <c r="T76" s="9">
        <f>L76</f>
        <v>42.593755506607934</v>
      </c>
    </row>
    <row r="77" spans="2:20" ht="12.75">
      <c r="B77" s="2" t="s">
        <v>178</v>
      </c>
      <c r="D77" s="2" t="s">
        <v>91</v>
      </c>
      <c r="F77" s="12">
        <f>F73/9000*(21-F74)/21*60</f>
        <v>42.83190476190476</v>
      </c>
      <c r="H77" s="12">
        <f>H73/9000*(21-H74)/21*60</f>
        <v>40.95906984126984</v>
      </c>
      <c r="J77" s="12">
        <f>J73/9000*(21-J74)/21*60</f>
        <v>42.34497142857143</v>
      </c>
      <c r="L77" s="12">
        <f>L73/9000*(21-L74)/21*60</f>
        <v>42.046923809523804</v>
      </c>
      <c r="N77" s="12">
        <f>F73/9000*(21-F74)/21*60</f>
        <v>42.83190476190476</v>
      </c>
      <c r="P77" s="12">
        <f>H73/9000*(21-H74)/21*60</f>
        <v>40.95906984126984</v>
      </c>
      <c r="R77" s="12">
        <f>J73/9000*(21-J74)/21*60</f>
        <v>42.34497142857143</v>
      </c>
      <c r="T77" s="12">
        <f>L73/9000*(21-L74)/21*60</f>
        <v>42.046923809523804</v>
      </c>
    </row>
    <row r="78" spans="6:12" ht="12.75">
      <c r="F78" s="12"/>
      <c r="H78" s="12"/>
      <c r="J78" s="12"/>
      <c r="L78" s="12"/>
    </row>
    <row r="79" spans="6:12" ht="12.75">
      <c r="F79" s="12"/>
      <c r="H79" s="12"/>
      <c r="J79" s="12"/>
      <c r="L79" s="12"/>
    </row>
    <row r="80" spans="2:12" ht="12.75">
      <c r="B80" s="15" t="s">
        <v>105</v>
      </c>
      <c r="C80" s="15"/>
      <c r="F80" s="12"/>
      <c r="H80" s="12"/>
      <c r="J80" s="12"/>
      <c r="L80" s="12"/>
    </row>
    <row r="81" spans="2:20" ht="12.75">
      <c r="B81" s="2" t="s">
        <v>8</v>
      </c>
      <c r="D81" s="2" t="s">
        <v>11</v>
      </c>
      <c r="F81" s="9">
        <f>F$10*(F62/100)*1000/F$26/0.0283*(21-7)/(21-F$27)</f>
        <v>100.82645246558796</v>
      </c>
      <c r="H81" s="9">
        <f>H$10*(H62/100)*1000/H$26/0.0283*(21-7)/(21-H$27)</f>
        <v>109.54619691040251</v>
      </c>
      <c r="J81" s="9">
        <f>J$10*(J62/100)*1000/J$26/0.0283*(21-7)/(21-J$27)</f>
        <v>138.43492422947716</v>
      </c>
      <c r="L81" s="9">
        <f aca="true" t="shared" si="4" ref="L81:L90">AVERAGE(F81,H81,J81)</f>
        <v>116.26919120182254</v>
      </c>
      <c r="M81" s="2">
        <f>E81</f>
        <v>0</v>
      </c>
      <c r="N81" s="9">
        <f>F81</f>
        <v>100.82645246558796</v>
      </c>
      <c r="P81" s="9">
        <f>H81</f>
        <v>109.54619691040251</v>
      </c>
      <c r="R81" s="9">
        <f>J81</f>
        <v>138.43492422947716</v>
      </c>
      <c r="T81" s="9">
        <f>L81</f>
        <v>116.26919120182254</v>
      </c>
    </row>
    <row r="82" spans="2:20" ht="12.75">
      <c r="B82" s="2" t="s">
        <v>75</v>
      </c>
      <c r="D82" s="2" t="s">
        <v>92</v>
      </c>
      <c r="F82" s="10">
        <f>F$10*(F63/100)*1000000/F$26/0.0283*(21-7)/(21-F$27)</f>
        <v>111899978.3656879</v>
      </c>
      <c r="G82" s="10"/>
      <c r="H82" s="10">
        <f>H$10*(H63/100)*1000000/H$26/0.0283*(21-7)/(21-H$27)</f>
        <v>121839714.56368104</v>
      </c>
      <c r="I82" s="10"/>
      <c r="J82" s="10">
        <f>J$10*(J63/100)*1000000/J$26/0.0283*(21-7)/(21-J$27)</f>
        <v>115898532.888002</v>
      </c>
      <c r="K82" s="10"/>
      <c r="L82" s="10">
        <f t="shared" si="4"/>
        <v>116546075.27245699</v>
      </c>
      <c r="M82" s="10"/>
      <c r="N82" s="10">
        <f>F82</f>
        <v>111899978.3656879</v>
      </c>
      <c r="O82" s="10"/>
      <c r="P82" s="10">
        <f>H82</f>
        <v>121839714.56368104</v>
      </c>
      <c r="Q82" s="10"/>
      <c r="R82" s="10">
        <f>J82</f>
        <v>115898532.888002</v>
      </c>
      <c r="S82" s="10"/>
      <c r="T82" s="10">
        <f>L82</f>
        <v>116546075.27245699</v>
      </c>
    </row>
    <row r="83" spans="2:20" ht="12.75">
      <c r="B83" s="2" t="s">
        <v>134</v>
      </c>
      <c r="D83" s="2" t="s">
        <v>92</v>
      </c>
      <c r="E83" s="2">
        <v>100</v>
      </c>
      <c r="F83" s="9">
        <f aca="true" t="shared" si="5" ref="F83:H90">F64*F$11*1000/F$26/0.0283*(21-7)/(21-F$27)</f>
        <v>10.601537499470378</v>
      </c>
      <c r="G83" s="2">
        <v>100</v>
      </c>
      <c r="H83" s="9">
        <f t="shared" si="5"/>
        <v>12.27336172498565</v>
      </c>
      <c r="I83" s="2">
        <v>100</v>
      </c>
      <c r="J83" s="9">
        <f aca="true" t="shared" si="6" ref="J83:J90">J64*J$11*1000/J$26/0.0283*(21-7)/(21-J$27)</f>
        <v>12.310250698455132</v>
      </c>
      <c r="K83" s="2">
        <v>100</v>
      </c>
      <c r="L83" s="9">
        <f t="shared" si="4"/>
        <v>11.728383307637055</v>
      </c>
      <c r="M83" s="2">
        <f>E83</f>
        <v>100</v>
      </c>
      <c r="N83" s="9">
        <f>F83</f>
        <v>10.601537499470378</v>
      </c>
      <c r="O83" s="2">
        <f>G83</f>
        <v>100</v>
      </c>
      <c r="P83" s="9">
        <f>H83</f>
        <v>12.27336172498565</v>
      </c>
      <c r="Q83" s="2">
        <f>I83</f>
        <v>100</v>
      </c>
      <c r="R83" s="9">
        <f>J83</f>
        <v>12.310250698455132</v>
      </c>
      <c r="S83" s="2">
        <f>K83</f>
        <v>100</v>
      </c>
      <c r="T83" s="9">
        <f aca="true" t="shared" si="7" ref="T83:T90">L83</f>
        <v>11.728383307637055</v>
      </c>
    </row>
    <row r="84" spans="2:20" ht="12.75">
      <c r="B84" s="2" t="s">
        <v>135</v>
      </c>
      <c r="D84" s="2" t="s">
        <v>92</v>
      </c>
      <c r="F84" s="9">
        <f t="shared" si="5"/>
        <v>26.503843748675934</v>
      </c>
      <c r="H84" s="9">
        <f t="shared" si="5"/>
        <v>30.68340431246412</v>
      </c>
      <c r="J84" s="9">
        <f t="shared" si="6"/>
        <v>30.775626746137828</v>
      </c>
      <c r="L84" s="9">
        <f t="shared" si="4"/>
        <v>29.32095826909263</v>
      </c>
      <c r="N84" s="9">
        <f aca="true" t="shared" si="8" ref="N84:N90">F84</f>
        <v>26.503843748675934</v>
      </c>
      <c r="P84" s="9">
        <f aca="true" t="shared" si="9" ref="P84:P90">H84</f>
        <v>30.68340431246412</v>
      </c>
      <c r="R84" s="9">
        <f aca="true" t="shared" si="10" ref="R84:R90">J84</f>
        <v>30.775626746137828</v>
      </c>
      <c r="T84" s="9">
        <f t="shared" si="7"/>
        <v>29.32095826909263</v>
      </c>
    </row>
    <row r="85" spans="2:20" ht="12.75">
      <c r="B85" s="2" t="s">
        <v>137</v>
      </c>
      <c r="D85" s="2" t="s">
        <v>92</v>
      </c>
      <c r="E85" s="2">
        <v>100</v>
      </c>
      <c r="F85" s="9">
        <f t="shared" si="5"/>
        <v>39.7557656230139</v>
      </c>
      <c r="G85" s="2">
        <v>100</v>
      </c>
      <c r="H85" s="9">
        <f t="shared" si="5"/>
        <v>30.68340431246412</v>
      </c>
      <c r="I85" s="2">
        <v>100</v>
      </c>
      <c r="J85" s="9">
        <f t="shared" si="6"/>
        <v>30.775626746137828</v>
      </c>
      <c r="K85" s="2">
        <v>100</v>
      </c>
      <c r="L85" s="9">
        <f t="shared" si="4"/>
        <v>33.738265560538615</v>
      </c>
      <c r="M85" s="2">
        <f>E85</f>
        <v>100</v>
      </c>
      <c r="N85" s="9">
        <f t="shared" si="8"/>
        <v>39.7557656230139</v>
      </c>
      <c r="O85" s="2">
        <f>G85</f>
        <v>100</v>
      </c>
      <c r="P85" s="9">
        <f t="shared" si="9"/>
        <v>30.68340431246412</v>
      </c>
      <c r="Q85" s="2">
        <f>I85</f>
        <v>100</v>
      </c>
      <c r="R85" s="9">
        <f t="shared" si="10"/>
        <v>30.775626746137828</v>
      </c>
      <c r="S85" s="2">
        <f>K85</f>
        <v>100</v>
      </c>
      <c r="T85" s="9">
        <f t="shared" si="7"/>
        <v>33.738265560538615</v>
      </c>
    </row>
    <row r="86" spans="2:20" ht="12.75">
      <c r="B86" s="2" t="s">
        <v>139</v>
      </c>
      <c r="D86" s="2" t="s">
        <v>92</v>
      </c>
      <c r="F86" s="9">
        <f t="shared" si="5"/>
        <v>106.01537499470373</v>
      </c>
      <c r="H86" s="9">
        <f t="shared" si="5"/>
        <v>107.39191509362439</v>
      </c>
      <c r="J86" s="9">
        <f t="shared" si="6"/>
        <v>107.71469361148239</v>
      </c>
      <c r="L86" s="9">
        <f t="shared" si="4"/>
        <v>107.04066123327017</v>
      </c>
      <c r="N86" s="9">
        <f t="shared" si="8"/>
        <v>106.01537499470373</v>
      </c>
      <c r="P86" s="9">
        <f t="shared" si="9"/>
        <v>107.39191509362439</v>
      </c>
      <c r="R86" s="9">
        <f t="shared" si="10"/>
        <v>107.71469361148239</v>
      </c>
      <c r="T86" s="9">
        <f t="shared" si="7"/>
        <v>107.04066123327017</v>
      </c>
    </row>
    <row r="87" spans="2:20" ht="12.75">
      <c r="B87" s="2" t="s">
        <v>136</v>
      </c>
      <c r="D87" s="2" t="s">
        <v>92</v>
      </c>
      <c r="E87" s="2">
        <v>100</v>
      </c>
      <c r="F87" s="9">
        <f t="shared" si="5"/>
        <v>6.625960937168983</v>
      </c>
      <c r="G87" s="2">
        <v>100</v>
      </c>
      <c r="H87" s="9">
        <f t="shared" si="5"/>
        <v>7.67085107811603</v>
      </c>
      <c r="I87" s="2">
        <v>100</v>
      </c>
      <c r="J87" s="9">
        <f t="shared" si="6"/>
        <v>7.693906686534457</v>
      </c>
      <c r="K87" s="2">
        <v>100</v>
      </c>
      <c r="L87" s="9">
        <f t="shared" si="4"/>
        <v>7.330239567273157</v>
      </c>
      <c r="M87" s="2">
        <f>E87</f>
        <v>100</v>
      </c>
      <c r="N87" s="9">
        <f t="shared" si="8"/>
        <v>6.625960937168983</v>
      </c>
      <c r="O87" s="2">
        <f>G87</f>
        <v>100</v>
      </c>
      <c r="P87" s="9">
        <f t="shared" si="9"/>
        <v>7.67085107811603</v>
      </c>
      <c r="Q87" s="2">
        <f>I87</f>
        <v>100</v>
      </c>
      <c r="R87" s="9">
        <f t="shared" si="10"/>
        <v>7.693906686534457</v>
      </c>
      <c r="S87" s="2">
        <f>K87</f>
        <v>100</v>
      </c>
      <c r="T87" s="9">
        <f t="shared" si="7"/>
        <v>7.330239567273157</v>
      </c>
    </row>
    <row r="88" spans="2:20" ht="12.75">
      <c r="B88" s="2" t="s">
        <v>142</v>
      </c>
      <c r="D88" s="2" t="s">
        <v>92</v>
      </c>
      <c r="E88" s="2">
        <v>100</v>
      </c>
      <c r="F88" s="9">
        <f t="shared" si="5"/>
        <v>7.95115312460278</v>
      </c>
      <c r="G88" s="2">
        <v>100</v>
      </c>
      <c r="H88" s="9">
        <f t="shared" si="5"/>
        <v>9.205021293739234</v>
      </c>
      <c r="I88" s="2">
        <v>100</v>
      </c>
      <c r="J88" s="9">
        <f t="shared" si="6"/>
        <v>9.232688023841348</v>
      </c>
      <c r="K88" s="2">
        <v>100</v>
      </c>
      <c r="L88" s="9">
        <f t="shared" si="4"/>
        <v>8.796287480727788</v>
      </c>
      <c r="M88" s="2">
        <f>E88</f>
        <v>100</v>
      </c>
      <c r="N88" s="9">
        <f t="shared" si="8"/>
        <v>7.95115312460278</v>
      </c>
      <c r="O88" s="2">
        <f>G88</f>
        <v>100</v>
      </c>
      <c r="P88" s="9">
        <f t="shared" si="9"/>
        <v>9.205021293739234</v>
      </c>
      <c r="Q88" s="2">
        <f>I88</f>
        <v>100</v>
      </c>
      <c r="R88" s="9">
        <f t="shared" si="10"/>
        <v>9.232688023841348</v>
      </c>
      <c r="S88" s="2">
        <f>K88</f>
        <v>100</v>
      </c>
      <c r="T88" s="9">
        <f t="shared" si="7"/>
        <v>8.796287480727788</v>
      </c>
    </row>
    <row r="89" spans="2:20" ht="12.75">
      <c r="B89" s="2" t="s">
        <v>166</v>
      </c>
      <c r="D89" s="2" t="s">
        <v>92</v>
      </c>
      <c r="E89" s="2">
        <v>100</v>
      </c>
      <c r="F89" s="9">
        <f t="shared" si="5"/>
        <v>13.251921874337967</v>
      </c>
      <c r="G89" s="2">
        <v>100</v>
      </c>
      <c r="H89" s="9">
        <f t="shared" si="5"/>
        <v>15.34170215623206</v>
      </c>
      <c r="I89" s="2">
        <v>100</v>
      </c>
      <c r="J89" s="9">
        <f t="shared" si="6"/>
        <v>15.387813373068914</v>
      </c>
      <c r="K89" s="2">
        <v>100</v>
      </c>
      <c r="L89" s="9">
        <f t="shared" si="4"/>
        <v>14.660479134546314</v>
      </c>
      <c r="M89" s="2">
        <f>E89</f>
        <v>100</v>
      </c>
      <c r="N89" s="9">
        <f t="shared" si="8"/>
        <v>13.251921874337967</v>
      </c>
      <c r="O89" s="2">
        <f>G89</f>
        <v>100</v>
      </c>
      <c r="P89" s="9">
        <f t="shared" si="9"/>
        <v>15.34170215623206</v>
      </c>
      <c r="Q89" s="2">
        <f>I89</f>
        <v>100</v>
      </c>
      <c r="R89" s="9">
        <f t="shared" si="10"/>
        <v>15.387813373068914</v>
      </c>
      <c r="S89" s="2">
        <f>K89</f>
        <v>100</v>
      </c>
      <c r="T89" s="9">
        <f t="shared" si="7"/>
        <v>14.660479134546314</v>
      </c>
    </row>
    <row r="90" spans="2:20" ht="12.75">
      <c r="B90" s="2" t="s">
        <v>138</v>
      </c>
      <c r="D90" s="2" t="s">
        <v>92</v>
      </c>
      <c r="E90" s="2">
        <v>100</v>
      </c>
      <c r="F90" s="9">
        <f t="shared" si="5"/>
        <v>66.25960937168983</v>
      </c>
      <c r="G90" s="2">
        <v>100</v>
      </c>
      <c r="H90" s="9">
        <f t="shared" si="5"/>
        <v>76.7085107811603</v>
      </c>
      <c r="I90" s="2">
        <v>100</v>
      </c>
      <c r="J90" s="9">
        <f t="shared" si="6"/>
        <v>76.93906686534457</v>
      </c>
      <c r="K90" s="2">
        <v>100</v>
      </c>
      <c r="L90" s="9">
        <f t="shared" si="4"/>
        <v>73.30239567273156</v>
      </c>
      <c r="M90" s="2">
        <f>E90</f>
        <v>100</v>
      </c>
      <c r="N90" s="9">
        <f t="shared" si="8"/>
        <v>66.25960937168983</v>
      </c>
      <c r="O90" s="2">
        <f>G90</f>
        <v>100</v>
      </c>
      <c r="P90" s="9">
        <f t="shared" si="9"/>
        <v>76.7085107811603</v>
      </c>
      <c r="Q90" s="2">
        <f>I90</f>
        <v>100</v>
      </c>
      <c r="R90" s="9">
        <f t="shared" si="10"/>
        <v>76.93906686534457</v>
      </c>
      <c r="S90" s="2">
        <f>K90</f>
        <v>100</v>
      </c>
      <c r="T90" s="9">
        <f t="shared" si="7"/>
        <v>73.30239567273156</v>
      </c>
    </row>
    <row r="91" spans="6:20" ht="12.75">
      <c r="F91" s="9"/>
      <c r="H91" s="9"/>
      <c r="J91" s="9"/>
      <c r="L91" s="9"/>
      <c r="N91" s="9"/>
      <c r="P91" s="9"/>
      <c r="R91" s="9"/>
      <c r="T91" s="9"/>
    </row>
    <row r="92" spans="2:20" ht="12.75">
      <c r="B92" s="2" t="s">
        <v>5</v>
      </c>
      <c r="D92" s="2" t="s">
        <v>92</v>
      </c>
      <c r="E92" s="10">
        <f>(E85*F85+E87*F87)/F92</f>
        <v>100.00000000000001</v>
      </c>
      <c r="F92" s="9">
        <f>(F85+F87)</f>
        <v>46.381726560182884</v>
      </c>
      <c r="G92" s="10">
        <f>(G85*H85+G87*H87)/H92</f>
        <v>99.99999999999999</v>
      </c>
      <c r="H92" s="9">
        <f>(H85+H87)</f>
        <v>38.35425539058015</v>
      </c>
      <c r="I92" s="10">
        <f>(I85*J85+I87*J87)/J92</f>
        <v>100</v>
      </c>
      <c r="J92" s="9">
        <f>(J85+J87)</f>
        <v>38.469533432672286</v>
      </c>
      <c r="K92" s="10">
        <f>(K85*L85+K87*L87)/L92</f>
        <v>100.00000000000003</v>
      </c>
      <c r="L92" s="9">
        <f>AVERAGE(F92,H92,J92)</f>
        <v>41.06850512781177</v>
      </c>
      <c r="M92" s="10">
        <f>(M85*N85+M87*N87)/N92</f>
        <v>100.00000000000001</v>
      </c>
      <c r="N92" s="9">
        <f>(N85+N87)</f>
        <v>46.381726560182884</v>
      </c>
      <c r="O92" s="10">
        <f>(O85*P85+O87*P87)/P92</f>
        <v>99.99999999999999</v>
      </c>
      <c r="P92" s="9">
        <f>(P85+P87)</f>
        <v>38.35425539058015</v>
      </c>
      <c r="Q92" s="10">
        <f>(Q85*R85+Q87*R87)/R92</f>
        <v>100</v>
      </c>
      <c r="R92" s="9">
        <f>(R85+R87)</f>
        <v>38.469533432672286</v>
      </c>
      <c r="S92" s="10">
        <f>(S85*T85+S87*T87)/T92</f>
        <v>100</v>
      </c>
      <c r="T92" s="9">
        <f>(T85+T87)</f>
        <v>41.068505127811775</v>
      </c>
    </row>
    <row r="93" spans="2:20" ht="12.75">
      <c r="B93" s="2" t="s">
        <v>6</v>
      </c>
      <c r="D93" s="2" t="s">
        <v>92</v>
      </c>
      <c r="E93" s="10">
        <f>(E83*F83+E86*F86)/F93</f>
        <v>9.090909090909093</v>
      </c>
      <c r="F93" s="9">
        <f>F83+F86</f>
        <v>116.61691249417412</v>
      </c>
      <c r="G93" s="10">
        <f>(G83*H83+G86*H86)/H93</f>
        <v>10.25641025641026</v>
      </c>
      <c r="H93" s="9">
        <f>H83+H86</f>
        <v>119.66527681861004</v>
      </c>
      <c r="I93" s="10">
        <f>(I83*J83+I86*J86)/J93</f>
        <v>10.256410256410257</v>
      </c>
      <c r="J93" s="9">
        <f>J83+J86</f>
        <v>120.02494430993752</v>
      </c>
      <c r="K93" s="10">
        <f>(K83*L83+K86*L86)/L93</f>
        <v>9.87494961584665</v>
      </c>
      <c r="L93" s="9">
        <f>AVERAGE(F93,H93,J93)</f>
        <v>118.76904454090725</v>
      </c>
      <c r="M93" s="10">
        <f>(M83*N83+M86*N86)/N93</f>
        <v>9.090909090909093</v>
      </c>
      <c r="N93" s="9">
        <f>N83+N86</f>
        <v>116.61691249417412</v>
      </c>
      <c r="O93" s="10">
        <f>(O83*P83+O86*P86)/P93</f>
        <v>10.25641025641026</v>
      </c>
      <c r="P93" s="9">
        <f>P83+P86</f>
        <v>119.66527681861004</v>
      </c>
      <c r="Q93" s="10">
        <f>(Q83*R83+Q86*R86)/R93</f>
        <v>10.256410256410257</v>
      </c>
      <c r="R93" s="9">
        <f>R83+R86</f>
        <v>120.02494430993752</v>
      </c>
      <c r="S93" s="10">
        <f>(S83*T83+S86*T86)/T93</f>
        <v>9.87494961584665</v>
      </c>
      <c r="T93" s="9">
        <f>T83+T86</f>
        <v>118.76904454090723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0" sqref="B10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3" width="9.28125" style="2" customWidth="1"/>
    <col min="4" max="4" width="8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78</v>
      </c>
    </row>
    <row r="3" spans="2:6" ht="12.75">
      <c r="B3" s="2" t="s">
        <v>53</v>
      </c>
      <c r="C3" s="7" t="s">
        <v>54</v>
      </c>
      <c r="D3" s="7"/>
      <c r="E3" s="7"/>
      <c r="F3" s="7"/>
    </row>
    <row r="4" spans="3:6" ht="12.75">
      <c r="C4" s="7"/>
      <c r="D4" s="7"/>
      <c r="E4" s="7"/>
      <c r="F4" s="7"/>
    </row>
    <row r="5" ht="12.75">
      <c r="A5" s="1" t="s">
        <v>148</v>
      </c>
    </row>
    <row r="6" ht="12.75">
      <c r="A6" s="1"/>
    </row>
    <row r="7" spans="1:3" ht="12.75">
      <c r="A7" s="2" t="s">
        <v>79</v>
      </c>
      <c r="B7" s="2" t="s">
        <v>60</v>
      </c>
      <c r="C7" s="2">
        <v>36200</v>
      </c>
    </row>
    <row r="8" spans="1:3" ht="12.75">
      <c r="A8" s="2" t="s">
        <v>66</v>
      </c>
      <c r="B8" s="2" t="s">
        <v>67</v>
      </c>
      <c r="C8" s="2">
        <v>10</v>
      </c>
    </row>
    <row r="9" spans="1:3" ht="12.75">
      <c r="A9" s="2" t="s">
        <v>80</v>
      </c>
      <c r="B9" s="2" t="s">
        <v>81</v>
      </c>
      <c r="C9" s="2">
        <v>2773</v>
      </c>
    </row>
    <row r="10" spans="1:3" ht="12.75">
      <c r="A10" s="2" t="s">
        <v>82</v>
      </c>
      <c r="B10" s="2" t="s">
        <v>14</v>
      </c>
      <c r="C10" s="2">
        <v>590</v>
      </c>
    </row>
    <row r="11" ht="12.75">
      <c r="A11" s="2" t="s">
        <v>83</v>
      </c>
    </row>
    <row r="12" spans="1:3" ht="12.75">
      <c r="A12" s="2" t="s">
        <v>84</v>
      </c>
      <c r="B12" s="2" t="s">
        <v>155</v>
      </c>
      <c r="C12" s="2">
        <v>8.7</v>
      </c>
    </row>
    <row r="13" spans="1:3" ht="12.75">
      <c r="A13" s="2" t="s">
        <v>85</v>
      </c>
      <c r="B13" s="2" t="s">
        <v>67</v>
      </c>
      <c r="C13" s="2">
        <v>10.7</v>
      </c>
    </row>
    <row r="14" spans="1:3" ht="12.75">
      <c r="A14" s="2" t="s">
        <v>86</v>
      </c>
      <c r="B14" s="2" t="s">
        <v>67</v>
      </c>
      <c r="C14" s="2">
        <v>335</v>
      </c>
    </row>
    <row r="15" spans="1:3" ht="12.75">
      <c r="A15" s="2" t="s">
        <v>87</v>
      </c>
      <c r="B15" s="2" t="s">
        <v>88</v>
      </c>
      <c r="C15" s="2">
        <v>1.31</v>
      </c>
    </row>
    <row r="17" ht="12.75">
      <c r="A17" s="1" t="s">
        <v>65</v>
      </c>
    </row>
    <row r="18" ht="12.75">
      <c r="A18" s="1"/>
    </row>
    <row r="19" spans="1:3" ht="12.75">
      <c r="A19" s="2" t="s">
        <v>79</v>
      </c>
      <c r="B19" s="2" t="s">
        <v>60</v>
      </c>
      <c r="C19" s="2">
        <v>37447</v>
      </c>
    </row>
    <row r="20" spans="1:3" ht="12.75">
      <c r="A20" s="2" t="s">
        <v>66</v>
      </c>
      <c r="B20" s="2" t="s">
        <v>67</v>
      </c>
      <c r="C20" s="2">
        <v>10</v>
      </c>
    </row>
    <row r="21" spans="1:3" ht="12.75">
      <c r="A21" s="2" t="s">
        <v>80</v>
      </c>
      <c r="B21" s="2" t="s">
        <v>81</v>
      </c>
      <c r="C21" s="2">
        <v>2.85</v>
      </c>
    </row>
    <row r="22" spans="1:3" ht="12.75">
      <c r="A22" s="2" t="s">
        <v>82</v>
      </c>
      <c r="B22" s="2" t="s">
        <v>14</v>
      </c>
      <c r="C22" s="2">
        <v>595</v>
      </c>
    </row>
    <row r="23" ht="12.75">
      <c r="A23" s="2" t="s">
        <v>83</v>
      </c>
    </row>
    <row r="24" spans="1:3" ht="12.75">
      <c r="A24" s="2" t="s">
        <v>84</v>
      </c>
      <c r="B24" s="2" t="s">
        <v>155</v>
      </c>
      <c r="C24" s="2">
        <v>8.7</v>
      </c>
    </row>
    <row r="25" spans="1:3" ht="12.75">
      <c r="A25" s="2" t="s">
        <v>85</v>
      </c>
      <c r="B25" s="2" t="s">
        <v>67</v>
      </c>
      <c r="C25" s="2">
        <v>12</v>
      </c>
    </row>
    <row r="26" spans="1:3" ht="12.75">
      <c r="A26" s="2" t="s">
        <v>86</v>
      </c>
      <c r="B26" s="2" t="s">
        <v>67</v>
      </c>
      <c r="C26" s="2">
        <v>350</v>
      </c>
    </row>
    <row r="27" spans="1:3" ht="12.75">
      <c r="A27" s="2" t="s">
        <v>87</v>
      </c>
      <c r="B27" s="2" t="s">
        <v>88</v>
      </c>
      <c r="C27" s="2">
        <v>1.43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2004-02-25T16:41:57Z</cp:lastPrinted>
  <dcterms:created xsi:type="dcterms:W3CDTF">2000-11-29T18:53:24Z</dcterms:created>
  <dcterms:modified xsi:type="dcterms:W3CDTF">2004-02-25T16:42:08Z</dcterms:modified>
  <cp:category/>
  <cp:version/>
  <cp:contentType/>
  <cp:contentStatus/>
</cp:coreProperties>
</file>