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1970" windowHeight="1065" tabRatio="702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2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<sst xmlns="http://schemas.openxmlformats.org/spreadsheetml/2006/main" count="756" uniqueCount="216">
  <si>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</si>
  <si>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</si>
  <si>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</si>
  <si>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</si>
  <si>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</si>
  <si>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</si>
  <si>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</si>
  <si>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</si>
  <si>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Soot Blowing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</si>
  <si>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</si>
  <si>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</si>
  <si>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</si>
  <si>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</si>
  <si>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</si>
  <si>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</si>
  <si>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</si>
  <si>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</si>
  <si>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</si>
  <si>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</si>
  <si>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</si>
  <si>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</si>
  <si>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</si>
  <si>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</si>
  <si>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</si>
  <si>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</si>
  <si>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</si>
  <si>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</si>
  <si>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</si>
  <si>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</si>
  <si>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g/hr</t>
  </si>
  <si>
    <t>Btu/lb</t>
  </si>
  <si>
    <t>nd</t>
  </si>
  <si>
    <t>Viscosity</t>
  </si>
  <si>
    <t>cp</t>
  </si>
  <si>
    <t>Density</t>
  </si>
  <si>
    <t>g/ml</t>
  </si>
  <si>
    <t>Ash</t>
  </si>
  <si>
    <t>Chlorine</t>
  </si>
  <si>
    <t>Spike</t>
  </si>
  <si>
    <t xml:space="preserve">    Testing Dates</t>
  </si>
  <si>
    <t>METCO Environmental</t>
  </si>
  <si>
    <t>Process Information</t>
  </si>
  <si>
    <t>MMBtu/hr</t>
  </si>
  <si>
    <t>Heating Value</t>
  </si>
  <si>
    <t>Stack Gas Flowrate</t>
  </si>
  <si>
    <t>Oxygen</t>
  </si>
  <si>
    <t>Stack Gas Emissions</t>
  </si>
  <si>
    <t>HW</t>
  </si>
  <si>
    <t>HCl</t>
  </si>
  <si>
    <t>Cl2</t>
  </si>
  <si>
    <t>DRE</t>
  </si>
  <si>
    <t>µg/dscm</t>
  </si>
  <si>
    <t>Liq</t>
  </si>
  <si>
    <t>TX</t>
  </si>
  <si>
    <t>TXD008081697</t>
  </si>
  <si>
    <t>BASF Corporation</t>
  </si>
  <si>
    <t>Freeport</t>
  </si>
  <si>
    <t>833C10</t>
  </si>
  <si>
    <t>n</t>
  </si>
  <si>
    <t>Wastewater</t>
  </si>
  <si>
    <t>cSt</t>
  </si>
  <si>
    <t>Source Emission Survey BASF Corp. NOEL Boiler Stack (EPN 5-5-08) Trial Burn, no date listed (Risk Burn also included)</t>
  </si>
  <si>
    <t>not identified</t>
  </si>
  <si>
    <t>Monochlorobenzene DRE; PM/CO/Chlorine Stack Emissions; Ash/Metals/Chlorine Feed Analysis</t>
  </si>
  <si>
    <t>PM/CO/Chlorine Stack Emissions; Ash/Metals/Chlorine Feed Analysis</t>
  </si>
  <si>
    <t>HDO Heavies</t>
  </si>
  <si>
    <t>lb/hr</t>
  </si>
  <si>
    <t>833C11</t>
  </si>
  <si>
    <t>May 19-20, 1998</t>
  </si>
  <si>
    <t>May 20 1998</t>
  </si>
  <si>
    <t>Capacity (MMBtu/hr)</t>
  </si>
  <si>
    <t>May 26-29, 1998</t>
  </si>
  <si>
    <t>833C12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</si>
  <si>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</si>
  <si>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</si>
  <si>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</si>
  <si>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</si>
  <si>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</si>
  <si>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</si>
  <si>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</si>
  <si>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</si>
  <si>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</si>
  <si>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</si>
  <si>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</si>
  <si>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</si>
  <si>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</si>
  <si>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</si>
  <si>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</si>
  <si>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</si>
  <si>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</si>
  <si>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</si>
  <si>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</si>
  <si>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</si>
  <si>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</si>
  <si>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</si>
  <si>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</si>
  <si>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</si>
  <si>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</si>
  <si>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</si>
  <si>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</si>
  <si>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</si>
  <si>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</si>
  <si>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</si>
  <si>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</si>
  <si>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</si>
  <si>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</si>
  <si>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</si>
  <si>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</si>
  <si>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</si>
  <si>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</si>
  <si>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</si>
  <si>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Mixed Waste</t>
  </si>
  <si>
    <t>Neol Boiler</t>
  </si>
  <si>
    <t>?</t>
  </si>
  <si>
    <t>833C3</t>
  </si>
  <si>
    <t>PCDD/PCDF</t>
  </si>
  <si>
    <t>Risk burn</t>
  </si>
  <si>
    <t>Trial burn; HDO Heavies Waste Feeds</t>
  </si>
  <si>
    <t>1/2 ND</t>
  </si>
  <si>
    <t>Hazardous Wastes</t>
  </si>
  <si>
    <t>Haz Waste Description</t>
  </si>
  <si>
    <t>Supplemental Fuel</t>
  </si>
  <si>
    <t>&gt;</t>
  </si>
  <si>
    <t>% wt</t>
  </si>
  <si>
    <t>ppmw</t>
  </si>
  <si>
    <t>ppbw</t>
  </si>
  <si>
    <t>Spike MCB</t>
  </si>
  <si>
    <t>Feedstreams</t>
  </si>
  <si>
    <t>TEQCondAvg</t>
  </si>
  <si>
    <t>TotalCondAvg</t>
  </si>
  <si>
    <t>&lt;</t>
  </si>
  <si>
    <t>Particles &lt; 2 um</t>
  </si>
  <si>
    <t>Particles &lt; 10 um</t>
  </si>
  <si>
    <t>Particle Size Distribution</t>
  </si>
  <si>
    <t>Median Size um</t>
  </si>
  <si>
    <t>Need total waste feedrates to make Feedrate MTEC Calculations</t>
  </si>
  <si>
    <t>7% O2</t>
  </si>
  <si>
    <t>Phase II ID No.</t>
  </si>
  <si>
    <t>Nothing available</t>
  </si>
  <si>
    <t>Source Description</t>
  </si>
  <si>
    <t xml:space="preserve">    Gas Velocity (ft/sec)</t>
  </si>
  <si>
    <t xml:space="preserve">    Gas Temperature (°F)</t>
  </si>
  <si>
    <t>Combustor Characteristics</t>
  </si>
  <si>
    <t>Wastewater, HDO Heavies Waste</t>
  </si>
  <si>
    <t>Tier I for metals and chlorine</t>
  </si>
  <si>
    <t>Trial burn; Wastewater and HDO Heavies Waste Feeds</t>
  </si>
  <si>
    <t xml:space="preserve">   Temperature</t>
  </si>
  <si>
    <t xml:space="preserve">   Stack Gas Flowrate</t>
  </si>
  <si>
    <t>Zinc</t>
  </si>
  <si>
    <t>Nickel</t>
  </si>
  <si>
    <t>Selenium</t>
  </si>
  <si>
    <t>Comments</t>
  </si>
  <si>
    <t>Trial Burn</t>
  </si>
  <si>
    <t>Monochlorobenzene</t>
  </si>
  <si>
    <t>Metals</t>
  </si>
  <si>
    <t>POHC Feedrate</t>
  </si>
  <si>
    <t xml:space="preserve">   O2</t>
  </si>
  <si>
    <t xml:space="preserve">   Moisture</t>
  </si>
  <si>
    <t>in microns</t>
  </si>
  <si>
    <t>POHC DRE</t>
  </si>
  <si>
    <t>Emissions Rate</t>
  </si>
  <si>
    <t>Total Chlorine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</si>
  <si>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</si>
  <si>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</si>
  <si>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</si>
  <si>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</si>
  <si>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</si>
  <si>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</si>
  <si>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</si>
  <si>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</si>
  <si>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</si>
  <si>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</si>
  <si>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</si>
  <si>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</si>
  <si>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</si>
  <si>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</si>
  <si>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</si>
  <si>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HWC Burn Status (Date if Terminated)</t>
  </si>
  <si>
    <t>R1</t>
  </si>
  <si>
    <t>R2</t>
  </si>
  <si>
    <t>R3</t>
  </si>
  <si>
    <t xml:space="preserve">    Cond Dates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</si>
  <si>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</si>
  <si>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</si>
  <si>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</si>
  <si>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</si>
  <si>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</si>
  <si>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</si>
  <si>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 xml:space="preserve">Liquid-fired </t>
  </si>
  <si>
    <t>E1</t>
  </si>
  <si>
    <t>Chromium (Hex)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</si>
  <si>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</si>
  <si>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</si>
  <si>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</si>
  <si>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</si>
  <si>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</si>
  <si>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</si>
  <si>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</si>
  <si>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</si>
  <si>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</si>
  <si>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</si>
  <si>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</si>
  <si>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F3</t>
  </si>
  <si>
    <t>F4</t>
  </si>
  <si>
    <t xml:space="preserve">Spike </t>
  </si>
  <si>
    <t>Feed Class 2</t>
  </si>
  <si>
    <t>Estimated Firing Rate</t>
  </si>
  <si>
    <t>Metals, aldehydes/ketones, dioxins/furans, SVOCs, total organics, VOCs as stack emissions</t>
  </si>
  <si>
    <t>Full ND</t>
  </si>
  <si>
    <t xml:space="preserve">Facility Name and ID:  </t>
  </si>
  <si>
    <t>BASF, Freeport, TX</t>
  </si>
  <si>
    <t xml:space="preserve">Condition ID:  </t>
  </si>
  <si>
    <t>Condition/Test Date :</t>
  </si>
  <si>
    <t>Risk burn.  May 26-28, 1998</t>
  </si>
  <si>
    <t>df c12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</si>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</sst>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  <numFmt numFmtId="173" formatCode="0.0E+00"/>
    <numFmt numFmtId="174" formatCode="0E+0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left" vertical="top" wrapText="1"/>
    </xf>
    <xf numFmtId="169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1" fontId="0" fillId="0" borderId="0" xfId="19" applyNumberFormat="1" applyFont="1" applyFill="1" applyBorder="1">
      <alignment/>
      <protection/>
    </xf>
    <xf numFmtId="169" fontId="0" fillId="0" borderId="0" xfId="19" applyNumberFormat="1" applyFont="1" applyFill="1" applyBorder="1">
      <alignment/>
      <protection/>
    </xf>
    <xf numFmtId="11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center"/>
      <protection/>
    </xf>
    <xf numFmtId="11" fontId="0" fillId="0" borderId="0" xfId="19" applyNumberFormat="1" applyFont="1" applyFill="1" applyBorder="1" applyAlignment="1">
      <alignment horizontal="left"/>
      <protection/>
    </xf>
    <xf numFmtId="169" fontId="0" fillId="0" borderId="0" xfId="19" applyNumberFormat="1" applyFont="1" applyFill="1" applyBorder="1" applyAlignment="1">
      <alignment horizontal="center"/>
      <protection/>
    </xf>
    <xf numFmtId="1" fontId="0" fillId="0" borderId="0" xfId="19" applyNumberFormat="1" applyFont="1" applyFill="1" applyBorder="1" applyAlignment="1">
      <alignment horizontal="centerContinuous"/>
      <protection/>
    </xf>
    <xf numFmtId="1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>
      <alignment/>
      <protection/>
    </xf>
    <xf numFmtId="2" fontId="0" fillId="0" borderId="0" xfId="19" applyNumberFormat="1" applyFont="1" applyFill="1" applyBorder="1">
      <alignment/>
      <protection/>
    </xf>
    <xf numFmtId="2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 applyAlignment="1">
      <alignment horizontal="center"/>
      <protection/>
    </xf>
    <xf numFmtId="166" fontId="0" fillId="0" borderId="0" xfId="19" applyNumberFormat="1" applyFont="1" applyFill="1" applyBorder="1">
      <alignment/>
      <protection/>
    </xf>
    <xf numFmtId="166" fontId="0" fillId="0" borderId="0" xfId="1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8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19" applyFont="1" applyFill="1" applyBorder="1" applyAlignment="1">
      <alignment horizontal="left"/>
      <protection/>
    </xf>
    <xf numFmtId="11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SF Amines LA (834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C27" sqref="C27"/>
    </sheetView>
  </sheetViews>
  <sheetFormatPr defaultColWidth="9.140625" defaultRowHeight="12.75"/>
  <sheetData>
    <row r="1" ht="12.75">
      <c r="A1" t="s">
        <v>192</v>
      </c>
    </row>
    <row r="2" ht="12.75">
      <c r="A2" t="s">
        <v>193</v>
      </c>
    </row>
    <row r="3" ht="12.75">
      <c r="A3" t="s">
        <v>194</v>
      </c>
    </row>
    <row r="4" ht="12.75">
      <c r="A4" t="s">
        <v>195</v>
      </c>
    </row>
    <row r="5" ht="12.75">
      <c r="A5" t="s">
        <v>196</v>
      </c>
    </row>
    <row r="6" ht="12.75">
      <c r="A6" t="s">
        <v>214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workbookViewId="0" topLeftCell="B1">
      <selection activeCell="C28" sqref="C28"/>
    </sheetView>
  </sheetViews>
  <sheetFormatPr defaultColWidth="9.140625" defaultRowHeight="12.75"/>
  <cols>
    <col min="1" max="1" width="4.8515625" style="12" hidden="1" customWidth="1"/>
    <col min="2" max="2" width="27.28125" style="12" customWidth="1"/>
    <col min="3" max="3" width="58.421875" style="12" customWidth="1"/>
    <col min="4" max="14" width="8.8515625" style="0" customWidth="1"/>
    <col min="15" max="16384" width="8.8515625" style="12" customWidth="1"/>
  </cols>
  <sheetData>
    <row r="1" ht="12.75">
      <c r="B1" s="13" t="s">
        <v>139</v>
      </c>
    </row>
    <row r="3" spans="2:3" ht="12.75">
      <c r="B3" s="12" t="s">
        <v>137</v>
      </c>
      <c r="C3" s="14">
        <v>833</v>
      </c>
    </row>
    <row r="4" spans="2:3" ht="12.75">
      <c r="B4" s="12" t="s">
        <v>0</v>
      </c>
      <c r="C4" s="12" t="s">
        <v>54</v>
      </c>
    </row>
    <row r="5" spans="2:3" ht="12.75">
      <c r="B5" s="12" t="s">
        <v>1</v>
      </c>
      <c r="C5" s="12" t="s">
        <v>55</v>
      </c>
    </row>
    <row r="6" ht="12.75">
      <c r="B6" s="12" t="s">
        <v>2</v>
      </c>
    </row>
    <row r="7" spans="2:3" ht="12.75">
      <c r="B7" s="12" t="s">
        <v>3</v>
      </c>
      <c r="C7" s="12" t="s">
        <v>56</v>
      </c>
    </row>
    <row r="8" spans="2:3" ht="12.75">
      <c r="B8" s="12" t="s">
        <v>4</v>
      </c>
      <c r="C8" s="12" t="s">
        <v>53</v>
      </c>
    </row>
    <row r="9" spans="2:3" ht="12.75">
      <c r="B9" s="12" t="s">
        <v>5</v>
      </c>
      <c r="C9" s="12" t="s">
        <v>112</v>
      </c>
    </row>
    <row r="10" spans="2:3" ht="12.75">
      <c r="B10" s="12" t="s">
        <v>6</v>
      </c>
      <c r="C10" s="12" t="s">
        <v>7</v>
      </c>
    </row>
    <row r="11" spans="2:3" ht="12.75">
      <c r="B11" s="12" t="s">
        <v>184</v>
      </c>
      <c r="C11" s="14">
        <v>0</v>
      </c>
    </row>
    <row r="12" spans="2:3" ht="12.75">
      <c r="B12" s="12" t="s">
        <v>187</v>
      </c>
      <c r="C12" s="12" t="s">
        <v>182</v>
      </c>
    </row>
    <row r="13" spans="2:3" ht="12.75">
      <c r="B13" s="12" t="s">
        <v>191</v>
      </c>
      <c r="C13" s="12" t="s">
        <v>188</v>
      </c>
    </row>
    <row r="14" ht="12.75">
      <c r="B14" s="12" t="s">
        <v>142</v>
      </c>
    </row>
    <row r="15" ht="12.75">
      <c r="B15" s="12" t="s">
        <v>70</v>
      </c>
    </row>
    <row r="16" ht="12.75">
      <c r="B16" s="12" t="s">
        <v>8</v>
      </c>
    </row>
    <row r="17" spans="2:3" ht="12.75">
      <c r="B17" s="12" t="s">
        <v>185</v>
      </c>
      <c r="C17" s="12" t="s">
        <v>7</v>
      </c>
    </row>
    <row r="18" ht="12.75">
      <c r="B18" s="12" t="s">
        <v>186</v>
      </c>
    </row>
    <row r="19" spans="2:3" ht="12.75">
      <c r="B19" s="12" t="s">
        <v>9</v>
      </c>
      <c r="C19" s="12" t="s">
        <v>10</v>
      </c>
    </row>
    <row r="20" spans="2:3" ht="12.75">
      <c r="B20" s="12" t="s">
        <v>119</v>
      </c>
      <c r="C20" s="12" t="s">
        <v>52</v>
      </c>
    </row>
    <row r="21" spans="2:3" ht="12.75">
      <c r="B21" s="12" t="s">
        <v>120</v>
      </c>
      <c r="C21" s="12" t="s">
        <v>143</v>
      </c>
    </row>
    <row r="22" spans="2:3" ht="12.75">
      <c r="B22" s="12" t="s">
        <v>121</v>
      </c>
      <c r="C22" s="12" t="s">
        <v>113</v>
      </c>
    </row>
    <row r="23" ht="12.75" customHeight="1"/>
    <row r="24" ht="12.75">
      <c r="B24" s="12" t="s">
        <v>11</v>
      </c>
    </row>
    <row r="25" spans="2:3" ht="12.75">
      <c r="B25" s="12" t="s">
        <v>12</v>
      </c>
      <c r="C25" s="15">
        <f>(28+(5/8))/12</f>
        <v>2.3854166666666665</v>
      </c>
    </row>
    <row r="26" spans="2:3" ht="12.75">
      <c r="B26" s="12" t="s">
        <v>13</v>
      </c>
      <c r="C26" s="15">
        <f>49+5+1/12</f>
        <v>54.083333333333336</v>
      </c>
    </row>
    <row r="27" spans="2:3" ht="12.75">
      <c r="B27" s="12" t="s">
        <v>140</v>
      </c>
      <c r="C27" s="15"/>
    </row>
    <row r="28" spans="2:3" ht="12.75">
      <c r="B28" s="12" t="s">
        <v>141</v>
      </c>
      <c r="C28" s="14"/>
    </row>
    <row r="29" ht="12.75" customHeight="1"/>
    <row r="30" spans="2:3" ht="12.75">
      <c r="B30" s="12" t="s">
        <v>14</v>
      </c>
      <c r="C30" s="12" t="s">
        <v>144</v>
      </c>
    </row>
    <row r="31" spans="2:14" s="51" customFormat="1" ht="25.5">
      <c r="B31" s="51" t="s">
        <v>177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ht="12.75" customHeight="1"/>
    <row r="51" spans="4:14" s="16" customFormat="1" ht="12.75">
      <c r="D51"/>
      <c r="E51"/>
      <c r="F51"/>
      <c r="G51"/>
      <c r="H51"/>
      <c r="I51"/>
      <c r="J51"/>
      <c r="K51"/>
      <c r="L51"/>
      <c r="M51"/>
      <c r="N51"/>
    </row>
    <row r="52" ht="12.75">
      <c r="C52" s="1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B1">
      <selection activeCell="C28" sqref="C28"/>
    </sheetView>
  </sheetViews>
  <sheetFormatPr defaultColWidth="9.140625" defaultRowHeight="12.75"/>
  <cols>
    <col min="1" max="1" width="6.140625" style="2" hidden="1" customWidth="1"/>
    <col min="2" max="2" width="23.28125" style="2" customWidth="1"/>
    <col min="3" max="3" width="59.28125" style="2" customWidth="1"/>
    <col min="4" max="16384" width="9.140625" style="2" customWidth="1"/>
  </cols>
  <sheetData>
    <row r="1" ht="12.75">
      <c r="B1" s="1" t="s">
        <v>183</v>
      </c>
    </row>
    <row r="3" ht="12.75">
      <c r="B3" s="50" t="s">
        <v>57</v>
      </c>
    </row>
    <row r="4" ht="12.75">
      <c r="B4" s="50"/>
    </row>
    <row r="5" spans="2:14" s="16" customFormat="1" ht="25.5">
      <c r="B5" s="16" t="s">
        <v>15</v>
      </c>
      <c r="C5" s="17" t="s">
        <v>61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s="12" customFormat="1" ht="12.75">
      <c r="B6" s="12" t="s">
        <v>16</v>
      </c>
      <c r="C6" s="12" t="s">
        <v>40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s="12" customFormat="1" ht="12.75">
      <c r="B7" s="12" t="s">
        <v>17</v>
      </c>
      <c r="C7" s="12" t="s">
        <v>62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12" customFormat="1" ht="12.75">
      <c r="B8" s="12" t="s">
        <v>39</v>
      </c>
      <c r="C8" s="18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s="12" customFormat="1" ht="12.75">
      <c r="B9" s="12" t="s">
        <v>181</v>
      </c>
      <c r="C9" s="49">
        <v>35916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s="16" customFormat="1" ht="12.75">
      <c r="B10" s="16" t="s">
        <v>18</v>
      </c>
      <c r="C10" s="16" t="s">
        <v>145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s="16" customFormat="1" ht="25.5">
      <c r="B11" s="16" t="s">
        <v>19</v>
      </c>
      <c r="C11" s="16" t="s">
        <v>63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4:14" s="16" customFormat="1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2.75">
      <c r="B13" s="50" t="s">
        <v>67</v>
      </c>
    </row>
    <row r="14" ht="12.75">
      <c r="B14" s="50"/>
    </row>
    <row r="15" spans="2:14" s="16" customFormat="1" ht="25.5">
      <c r="B15" s="16" t="s">
        <v>15</v>
      </c>
      <c r="C15" s="17" t="s">
        <v>61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12" customFormat="1" ht="12.75">
      <c r="B16" s="12" t="s">
        <v>16</v>
      </c>
      <c r="C16" s="12" t="s">
        <v>40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s="12" customFormat="1" ht="12.75">
      <c r="B17" s="12" t="s">
        <v>17</v>
      </c>
      <c r="C17" s="12" t="s">
        <v>62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6" customFormat="1" ht="12.75">
      <c r="B18" s="16" t="s">
        <v>39</v>
      </c>
      <c r="C18" s="25" t="s">
        <v>69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s="12" customFormat="1" ht="12.75">
      <c r="B19" s="12" t="s">
        <v>181</v>
      </c>
      <c r="C19" s="49">
        <v>35916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s="16" customFormat="1" ht="12.75">
      <c r="B20" s="16" t="s">
        <v>18</v>
      </c>
      <c r="C20" s="16" t="s">
        <v>117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16" customFormat="1" ht="25.5">
      <c r="B21" s="16" t="s">
        <v>19</v>
      </c>
      <c r="C21" s="16" t="s">
        <v>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4:14" s="16" customFormat="1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2.75">
      <c r="B23" s="50" t="s">
        <v>72</v>
      </c>
    </row>
    <row r="24" ht="12.75">
      <c r="B24" s="50"/>
    </row>
    <row r="25" spans="2:14" s="16" customFormat="1" ht="25.5">
      <c r="B25" s="16" t="s">
        <v>15</v>
      </c>
      <c r="C25" s="17" t="s">
        <v>61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s="12" customFormat="1" ht="12.75">
      <c r="B26" s="12" t="s">
        <v>16</v>
      </c>
      <c r="C26" s="12" t="s">
        <v>40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12" customFormat="1" ht="12.75">
      <c r="B27" s="12" t="s">
        <v>17</v>
      </c>
      <c r="C27" s="12" t="s">
        <v>62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s="16" customFormat="1" ht="12.75">
      <c r="B28" s="16" t="s">
        <v>39</v>
      </c>
      <c r="C28" s="25" t="s">
        <v>71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s="12" customFormat="1" ht="12.75">
      <c r="B29" s="12" t="s">
        <v>181</v>
      </c>
      <c r="C29" s="49">
        <v>35916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s="16" customFormat="1" ht="12.75">
      <c r="B30" s="16" t="s">
        <v>18</v>
      </c>
      <c r="C30" s="16" t="s">
        <v>116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s="16" customFormat="1" ht="25.5">
      <c r="B31" s="16" t="s">
        <v>19</v>
      </c>
      <c r="C31" s="16" t="s">
        <v>207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B1">
      <selection activeCell="C28" sqref="C28"/>
    </sheetView>
  </sheetViews>
  <sheetFormatPr defaultColWidth="9.140625" defaultRowHeight="12.75"/>
  <cols>
    <col min="1" max="1" width="9.140625" style="5" hidden="1" customWidth="1"/>
    <col min="2" max="2" width="26.00390625" style="5" customWidth="1"/>
    <col min="3" max="3" width="10.00390625" style="5" customWidth="1"/>
    <col min="4" max="4" width="8.8515625" style="4" customWidth="1"/>
    <col min="5" max="5" width="5.8515625" style="4" customWidth="1"/>
    <col min="6" max="6" width="2.8515625" style="6" customWidth="1"/>
    <col min="7" max="7" width="8.140625" style="5" customWidth="1"/>
    <col min="8" max="8" width="2.8515625" style="6" customWidth="1"/>
    <col min="9" max="9" width="9.8515625" style="5" customWidth="1"/>
    <col min="10" max="10" width="2.8515625" style="6" customWidth="1"/>
    <col min="11" max="11" width="8.8515625" style="5" customWidth="1"/>
    <col min="12" max="12" width="4.140625" style="5" customWidth="1"/>
    <col min="13" max="13" width="9.421875" style="5" customWidth="1"/>
    <col min="14" max="16384" width="8.8515625" style="5" customWidth="1"/>
  </cols>
  <sheetData>
    <row r="1" spans="2:3" ht="12.75">
      <c r="B1" s="3" t="s">
        <v>46</v>
      </c>
      <c r="C1" s="3"/>
    </row>
    <row r="2" spans="2:12" ht="12.75">
      <c r="B2" s="6"/>
      <c r="C2" s="6"/>
      <c r="G2" s="6"/>
      <c r="I2" s="6"/>
      <c r="K2" s="6"/>
      <c r="L2" s="6"/>
    </row>
    <row r="3" spans="2:13" ht="12.75">
      <c r="B3" s="12"/>
      <c r="C3" s="12" t="s">
        <v>151</v>
      </c>
      <c r="D3" s="4" t="s">
        <v>20</v>
      </c>
      <c r="E3" s="4" t="s">
        <v>136</v>
      </c>
      <c r="G3" s="6"/>
      <c r="I3" s="6"/>
      <c r="K3" s="6"/>
      <c r="L3" s="7"/>
      <c r="M3" s="7"/>
    </row>
    <row r="4" spans="2:13" ht="12.75">
      <c r="B4" s="12"/>
      <c r="C4" s="12"/>
      <c r="G4" s="6"/>
      <c r="I4" s="6"/>
      <c r="K4" s="6"/>
      <c r="L4" s="7"/>
      <c r="M4" s="7"/>
    </row>
    <row r="5" spans="2:13" ht="12.75">
      <c r="B5" s="12"/>
      <c r="C5" s="12"/>
      <c r="G5" s="6"/>
      <c r="I5" s="6"/>
      <c r="K5" s="6"/>
      <c r="L5" s="7"/>
      <c r="M5" s="7"/>
    </row>
    <row r="6" spans="1:13" ht="12.75">
      <c r="A6" s="5">
        <v>10</v>
      </c>
      <c r="B6" s="8" t="s">
        <v>57</v>
      </c>
      <c r="C6" s="8" t="s">
        <v>152</v>
      </c>
      <c r="G6" s="6" t="s">
        <v>178</v>
      </c>
      <c r="I6" s="6" t="s">
        <v>179</v>
      </c>
      <c r="K6" s="6" t="s">
        <v>180</v>
      </c>
      <c r="L6" s="7"/>
      <c r="M6" s="7" t="s">
        <v>28</v>
      </c>
    </row>
    <row r="7" spans="2:13" ht="12.75">
      <c r="B7" s="4"/>
      <c r="C7" s="4"/>
      <c r="D7" s="12"/>
      <c r="E7" s="12"/>
      <c r="F7" s="45"/>
      <c r="G7" s="12"/>
      <c r="H7" s="45"/>
      <c r="I7" s="12"/>
      <c r="J7" s="45"/>
      <c r="K7" s="12"/>
      <c r="L7" s="7"/>
      <c r="M7" s="7"/>
    </row>
    <row r="8" spans="2:13" ht="12.75">
      <c r="B8" s="4" t="s">
        <v>21</v>
      </c>
      <c r="C8" s="4" t="s">
        <v>189</v>
      </c>
      <c r="D8" s="4" t="s">
        <v>22</v>
      </c>
      <c r="E8" s="4" t="s">
        <v>23</v>
      </c>
      <c r="G8" s="7">
        <v>0.0204</v>
      </c>
      <c r="I8" s="7">
        <v>0.0136</v>
      </c>
      <c r="K8" s="7">
        <v>0.0181</v>
      </c>
      <c r="L8" s="7"/>
      <c r="M8" s="9">
        <f>AVERAGE(K8,I8,G8)</f>
        <v>0.017366666666666666</v>
      </c>
    </row>
    <row r="9" spans="2:13" ht="12.75">
      <c r="B9" s="4" t="s">
        <v>48</v>
      </c>
      <c r="C9" s="4"/>
      <c r="D9" s="4" t="s">
        <v>24</v>
      </c>
      <c r="E9" s="4" t="s">
        <v>58</v>
      </c>
      <c r="G9" s="7">
        <v>3.07</v>
      </c>
      <c r="I9" s="7">
        <v>9.76</v>
      </c>
      <c r="K9" s="7">
        <v>16.16</v>
      </c>
      <c r="L9" s="7"/>
      <c r="M9" s="9">
        <f>AVERAGE(K9,I9,G9)</f>
        <v>9.663333333333334</v>
      </c>
    </row>
    <row r="10" spans="2:13" ht="12.75">
      <c r="B10" s="4" t="s">
        <v>49</v>
      </c>
      <c r="C10" s="4"/>
      <c r="D10" s="4" t="s">
        <v>24</v>
      </c>
      <c r="E10" s="4" t="s">
        <v>58</v>
      </c>
      <c r="G10" s="7">
        <v>0.03</v>
      </c>
      <c r="I10" s="7">
        <v>0.02</v>
      </c>
      <c r="K10" s="7">
        <v>0.01</v>
      </c>
      <c r="L10" s="7"/>
      <c r="M10" s="9">
        <f>AVERAGE(K10,I10,G10)</f>
        <v>0.02</v>
      </c>
    </row>
    <row r="11" spans="2:13" ht="12.75">
      <c r="B11" s="4"/>
      <c r="C11" s="4"/>
      <c r="G11" s="7"/>
      <c r="I11" s="7"/>
      <c r="K11" s="7"/>
      <c r="L11" s="7"/>
      <c r="M11" s="9"/>
    </row>
    <row r="12" spans="2:12" ht="12.75">
      <c r="B12" s="4" t="s">
        <v>162</v>
      </c>
      <c r="C12" s="4" t="s">
        <v>21</v>
      </c>
      <c r="D12" s="4" t="s">
        <v>189</v>
      </c>
      <c r="G12" s="7"/>
      <c r="I12" s="7"/>
      <c r="K12" s="7"/>
      <c r="L12" s="7"/>
    </row>
    <row r="13" spans="2:13" ht="12.75">
      <c r="B13" s="4" t="s">
        <v>147</v>
      </c>
      <c r="C13" s="4"/>
      <c r="D13" s="4" t="s">
        <v>25</v>
      </c>
      <c r="G13" s="7">
        <v>10158</v>
      </c>
      <c r="I13" s="10">
        <v>10353</v>
      </c>
      <c r="J13" s="48"/>
      <c r="K13" s="7">
        <v>10086</v>
      </c>
      <c r="L13" s="7"/>
      <c r="M13" s="9">
        <f>AVERAGE(K13,I13,G13)</f>
        <v>10199</v>
      </c>
    </row>
    <row r="14" spans="2:13" ht="12.75">
      <c r="B14" s="4" t="s">
        <v>156</v>
      </c>
      <c r="C14" s="4"/>
      <c r="D14" s="4" t="s">
        <v>26</v>
      </c>
      <c r="G14" s="7">
        <v>6.6</v>
      </c>
      <c r="I14" s="7">
        <v>6.3</v>
      </c>
      <c r="K14" s="7">
        <v>6.5</v>
      </c>
      <c r="L14" s="7"/>
      <c r="M14" s="9">
        <f>AVERAGE(K14,I14,G14)</f>
        <v>6.466666666666666</v>
      </c>
    </row>
    <row r="15" spans="2:13" ht="12.75">
      <c r="B15" s="4" t="s">
        <v>157</v>
      </c>
      <c r="C15" s="4"/>
      <c r="D15" s="4" t="s">
        <v>26</v>
      </c>
      <c r="G15" s="7">
        <v>33.14</v>
      </c>
      <c r="I15" s="7">
        <v>32.4</v>
      </c>
      <c r="K15" s="7">
        <v>33.01</v>
      </c>
      <c r="L15" s="7"/>
      <c r="M15" s="9">
        <f>AVERAGE(K15,I15,G15)</f>
        <v>32.85</v>
      </c>
    </row>
    <row r="16" spans="2:13" ht="12.75">
      <c r="B16" s="4" t="s">
        <v>146</v>
      </c>
      <c r="C16" s="4"/>
      <c r="D16" s="4" t="s">
        <v>27</v>
      </c>
      <c r="G16" s="7">
        <v>564</v>
      </c>
      <c r="I16" s="7">
        <v>568</v>
      </c>
      <c r="K16" s="7">
        <v>590</v>
      </c>
      <c r="L16" s="7"/>
      <c r="M16" s="9">
        <f>AVERAGE(K16,I16,G16)</f>
        <v>574</v>
      </c>
    </row>
    <row r="17" spans="2:13" ht="12.75">
      <c r="B17" s="4"/>
      <c r="C17" s="4"/>
      <c r="G17" s="7"/>
      <c r="I17" s="7"/>
      <c r="K17" s="7"/>
      <c r="L17" s="7"/>
      <c r="M17" s="9"/>
    </row>
    <row r="18" spans="2:13" ht="12.75">
      <c r="B18" s="4" t="s">
        <v>48</v>
      </c>
      <c r="C18" s="4" t="s">
        <v>189</v>
      </c>
      <c r="D18" s="4" t="s">
        <v>24</v>
      </c>
      <c r="E18" s="4" t="s">
        <v>23</v>
      </c>
      <c r="G18" s="9">
        <f>G9*(21-7)/(21-G14)</f>
        <v>2.984722222222222</v>
      </c>
      <c r="H18" s="46"/>
      <c r="I18" s="9">
        <f>I9*(21-7)/(21-I14)</f>
        <v>9.295238095238094</v>
      </c>
      <c r="J18" s="46"/>
      <c r="K18" s="9">
        <f>K9*(21-7)/(21-K14)</f>
        <v>15.602758620689656</v>
      </c>
      <c r="M18" s="19">
        <f>AVERAGE(K18,I18,G18)</f>
        <v>9.29423964604999</v>
      </c>
    </row>
    <row r="19" spans="2:13" ht="12.75">
      <c r="B19" s="4" t="s">
        <v>49</v>
      </c>
      <c r="C19" s="4" t="s">
        <v>189</v>
      </c>
      <c r="D19" s="4" t="s">
        <v>24</v>
      </c>
      <c r="E19" s="4" t="s">
        <v>23</v>
      </c>
      <c r="G19" s="9">
        <f>G10*(21-7)/(21-G14)</f>
        <v>0.029166666666666664</v>
      </c>
      <c r="H19" s="46"/>
      <c r="I19" s="9">
        <f>I10*(21-7)/(21-I14)</f>
        <v>0.01904761904761905</v>
      </c>
      <c r="J19" s="46"/>
      <c r="K19" s="9">
        <f>K10*(21-7)/(21-K14)</f>
        <v>0.009655172413793104</v>
      </c>
      <c r="M19" s="19">
        <f>AVERAGE(K19,I19,G19)</f>
        <v>0.019289819376026272</v>
      </c>
    </row>
    <row r="20" spans="2:13" ht="12.75">
      <c r="B20" s="4" t="s">
        <v>161</v>
      </c>
      <c r="C20" s="4" t="s">
        <v>189</v>
      </c>
      <c r="D20" s="4" t="s">
        <v>24</v>
      </c>
      <c r="E20" s="4" t="s">
        <v>23</v>
      </c>
      <c r="G20" s="9">
        <f>G18+2*G19</f>
        <v>3.043055555555555</v>
      </c>
      <c r="H20" s="46"/>
      <c r="I20" s="9">
        <f>I18+2*I19</f>
        <v>9.333333333333332</v>
      </c>
      <c r="J20" s="46"/>
      <c r="K20" s="9">
        <f>K18+2*K19</f>
        <v>15.622068965517242</v>
      </c>
      <c r="M20" s="19">
        <f>AVERAGE(K20,I20,G20)</f>
        <v>9.332819284802042</v>
      </c>
    </row>
    <row r="21" spans="2:13" ht="12.75">
      <c r="B21" s="4"/>
      <c r="C21" s="4"/>
      <c r="G21" s="9"/>
      <c r="H21" s="46"/>
      <c r="I21" s="9"/>
      <c r="J21" s="46"/>
      <c r="K21" s="9"/>
      <c r="M21" s="19"/>
    </row>
    <row r="22" spans="2:13" ht="12.75">
      <c r="B22" s="4" t="s">
        <v>159</v>
      </c>
      <c r="C22" s="4" t="s">
        <v>153</v>
      </c>
      <c r="E22" s="6"/>
      <c r="F22" s="46"/>
      <c r="G22" s="6"/>
      <c r="I22" s="9"/>
      <c r="J22" s="46"/>
      <c r="K22" s="9"/>
      <c r="M22" s="19"/>
    </row>
    <row r="23" spans="2:13" ht="12.75">
      <c r="B23" s="4" t="s">
        <v>155</v>
      </c>
      <c r="C23" s="4"/>
      <c r="D23" s="4" t="s">
        <v>66</v>
      </c>
      <c r="E23" s="6"/>
      <c r="F23" s="46"/>
      <c r="G23" s="5">
        <v>11.1</v>
      </c>
      <c r="I23" s="9">
        <v>11.09</v>
      </c>
      <c r="J23" s="46"/>
      <c r="K23" s="9">
        <v>11.1</v>
      </c>
      <c r="M23" s="19"/>
    </row>
    <row r="24" spans="2:13" ht="12.75">
      <c r="B24" s="4" t="s">
        <v>160</v>
      </c>
      <c r="C24" s="4"/>
      <c r="D24" s="4" t="s">
        <v>66</v>
      </c>
      <c r="E24" s="6"/>
      <c r="F24" s="46"/>
      <c r="G24" s="5">
        <f>(100-G25)/100*G23</f>
        <v>0.0002219999999994826</v>
      </c>
      <c r="I24" s="5">
        <f>(100-I25)/100*I23</f>
        <v>0.0003327000000000126</v>
      </c>
      <c r="J24" s="46"/>
      <c r="K24" s="5">
        <f>(100-K25)/100*K23</f>
        <v>0.0003330000000000126</v>
      </c>
      <c r="M24" s="19"/>
    </row>
    <row r="25" spans="2:13" ht="12.75">
      <c r="B25" s="4" t="s">
        <v>50</v>
      </c>
      <c r="C25" s="4" t="s">
        <v>189</v>
      </c>
      <c r="D25" s="4" t="s">
        <v>26</v>
      </c>
      <c r="E25" s="6"/>
      <c r="F25" s="46" t="s">
        <v>122</v>
      </c>
      <c r="G25" s="5">
        <v>99.998</v>
      </c>
      <c r="H25" s="6" t="s">
        <v>122</v>
      </c>
      <c r="I25" s="27">
        <v>99.997</v>
      </c>
      <c r="J25" s="46" t="s">
        <v>122</v>
      </c>
      <c r="K25" s="27">
        <v>99.997</v>
      </c>
      <c r="M25" s="19"/>
    </row>
    <row r="26" spans="2:13" ht="12.75">
      <c r="B26" s="4"/>
      <c r="C26" s="4"/>
      <c r="G26" s="9"/>
      <c r="H26" s="46"/>
      <c r="I26" s="9"/>
      <c r="J26" s="46"/>
      <c r="K26" s="9"/>
      <c r="M26" s="19"/>
    </row>
    <row r="27" spans="2:13" ht="12.75">
      <c r="B27" s="4"/>
      <c r="C27" s="4"/>
      <c r="G27" s="9"/>
      <c r="H27" s="46"/>
      <c r="I27" s="9"/>
      <c r="J27" s="46"/>
      <c r="K27" s="9"/>
      <c r="M27" s="19"/>
    </row>
    <row r="28" spans="1:13" ht="12.75">
      <c r="A28" s="5">
        <v>11</v>
      </c>
      <c r="B28" s="8" t="s">
        <v>67</v>
      </c>
      <c r="C28" s="8"/>
      <c r="G28" s="6" t="s">
        <v>178</v>
      </c>
      <c r="I28" s="6" t="s">
        <v>179</v>
      </c>
      <c r="K28" s="6" t="s">
        <v>180</v>
      </c>
      <c r="L28" s="7"/>
      <c r="M28" s="7" t="s">
        <v>28</v>
      </c>
    </row>
    <row r="29" spans="4:13" ht="12.75">
      <c r="D29" s="12"/>
      <c r="E29" s="12"/>
      <c r="F29" s="45"/>
      <c r="G29" s="12"/>
      <c r="H29" s="45"/>
      <c r="I29" s="12"/>
      <c r="J29" s="45"/>
      <c r="K29" s="12"/>
      <c r="L29" s="7"/>
      <c r="M29" s="7"/>
    </row>
    <row r="30" spans="2:13" ht="12.75">
      <c r="B30" s="4" t="s">
        <v>21</v>
      </c>
      <c r="C30" s="4" t="s">
        <v>189</v>
      </c>
      <c r="D30" s="4" t="s">
        <v>22</v>
      </c>
      <c r="E30" s="4" t="s">
        <v>23</v>
      </c>
      <c r="G30" s="7">
        <v>0.0128</v>
      </c>
      <c r="I30" s="7">
        <v>0.0115</v>
      </c>
      <c r="K30" s="7">
        <v>0.0105</v>
      </c>
      <c r="L30" s="7"/>
      <c r="M30" s="7">
        <f>AVERAGE(G30,I30,K30)</f>
        <v>0.011600000000000001</v>
      </c>
    </row>
    <row r="31" spans="2:13" ht="12.75">
      <c r="B31" s="4" t="s">
        <v>48</v>
      </c>
      <c r="C31" s="4"/>
      <c r="D31" s="4" t="s">
        <v>24</v>
      </c>
      <c r="E31" s="4" t="s">
        <v>58</v>
      </c>
      <c r="G31" s="7">
        <v>12.65</v>
      </c>
      <c r="I31" s="7">
        <v>18.55</v>
      </c>
      <c r="K31" s="7">
        <v>22</v>
      </c>
      <c r="L31" s="7"/>
      <c r="M31" s="19">
        <f>AVERAGE(G31,I31,K31)</f>
        <v>17.733333333333334</v>
      </c>
    </row>
    <row r="32" spans="2:13" ht="12.75">
      <c r="B32" s="4" t="s">
        <v>49</v>
      </c>
      <c r="C32" s="4"/>
      <c r="D32" s="4" t="s">
        <v>24</v>
      </c>
      <c r="E32" s="4" t="s">
        <v>58</v>
      </c>
      <c r="G32" s="7">
        <v>0.02</v>
      </c>
      <c r="I32" s="7">
        <v>0.02</v>
      </c>
      <c r="K32" s="7">
        <v>0.02</v>
      </c>
      <c r="L32" s="7"/>
      <c r="M32" s="7">
        <f>AVERAGE(G32,I32,K32)</f>
        <v>0.02</v>
      </c>
    </row>
    <row r="33" spans="2:13" ht="12.75">
      <c r="B33" s="4"/>
      <c r="C33" s="4"/>
      <c r="G33" s="7"/>
      <c r="I33" s="7"/>
      <c r="K33" s="7"/>
      <c r="M33" s="9"/>
    </row>
    <row r="34" spans="2:13" ht="12.75">
      <c r="B34" s="4" t="s">
        <v>162</v>
      </c>
      <c r="C34" s="4" t="s">
        <v>21</v>
      </c>
      <c r="D34" s="4" t="s">
        <v>189</v>
      </c>
      <c r="G34" s="7"/>
      <c r="I34" s="7"/>
      <c r="K34" s="7"/>
      <c r="L34" s="7"/>
      <c r="M34" s="7"/>
    </row>
    <row r="35" spans="2:13" ht="12.75">
      <c r="B35" s="4" t="s">
        <v>147</v>
      </c>
      <c r="C35" s="4"/>
      <c r="D35" s="4" t="s">
        <v>25</v>
      </c>
      <c r="G35" s="7">
        <v>10669</v>
      </c>
      <c r="I35" s="10">
        <v>10609</v>
      </c>
      <c r="J35" s="48"/>
      <c r="K35" s="7">
        <v>10680</v>
      </c>
      <c r="L35" s="7"/>
      <c r="M35" s="9">
        <f>AVERAGE(K35,I35,G35)</f>
        <v>10652.666666666666</v>
      </c>
    </row>
    <row r="36" spans="2:13" ht="12.75">
      <c r="B36" s="4" t="s">
        <v>156</v>
      </c>
      <c r="C36" s="4"/>
      <c r="D36" s="4" t="s">
        <v>26</v>
      </c>
      <c r="G36" s="7">
        <v>4.4</v>
      </c>
      <c r="I36" s="7">
        <v>3.5</v>
      </c>
      <c r="K36" s="7">
        <v>3.7</v>
      </c>
      <c r="L36" s="7"/>
      <c r="M36" s="9">
        <f>AVERAGE(K36,I36,G36)</f>
        <v>3.866666666666667</v>
      </c>
    </row>
    <row r="37" spans="2:13" ht="12.75">
      <c r="B37" s="4" t="s">
        <v>157</v>
      </c>
      <c r="C37" s="4"/>
      <c r="D37" s="4" t="s">
        <v>26</v>
      </c>
      <c r="G37" s="7">
        <v>19.71</v>
      </c>
      <c r="I37" s="7">
        <v>19.65</v>
      </c>
      <c r="K37" s="7">
        <v>19.6</v>
      </c>
      <c r="M37" s="9">
        <f>AVERAGE(K37,I37,G37)</f>
        <v>19.653333333333332</v>
      </c>
    </row>
    <row r="38" spans="2:13" ht="12.75">
      <c r="B38" s="4" t="s">
        <v>146</v>
      </c>
      <c r="C38" s="4"/>
      <c r="D38" s="4" t="s">
        <v>27</v>
      </c>
      <c r="G38" s="7">
        <v>630</v>
      </c>
      <c r="I38" s="7">
        <v>638</v>
      </c>
      <c r="K38" s="7">
        <v>645</v>
      </c>
      <c r="M38" s="9">
        <f>AVERAGE(K38,I38,G38)</f>
        <v>637.6666666666666</v>
      </c>
    </row>
    <row r="40" spans="2:13" ht="12.75">
      <c r="B40" s="5" t="s">
        <v>48</v>
      </c>
      <c r="C40" s="5" t="s">
        <v>189</v>
      </c>
      <c r="D40" s="4" t="s">
        <v>24</v>
      </c>
      <c r="E40" s="4" t="s">
        <v>23</v>
      </c>
      <c r="G40" s="21">
        <f>G31*(21-7)/(21-G36)</f>
        <v>10.66867469879518</v>
      </c>
      <c r="H40" s="46"/>
      <c r="I40" s="21">
        <f>I31*(21-7)/(21-I36)</f>
        <v>14.84</v>
      </c>
      <c r="J40" s="46"/>
      <c r="K40" s="21">
        <f>K31*(21-7)/(21-K36)</f>
        <v>17.803468208092486</v>
      </c>
      <c r="L40" s="21"/>
      <c r="M40" s="21">
        <f>AVERAGE(K40,I40,G40)</f>
        <v>14.437380968962556</v>
      </c>
    </row>
    <row r="41" spans="2:13" ht="12.75">
      <c r="B41" s="5" t="s">
        <v>49</v>
      </c>
      <c r="C41" s="5" t="s">
        <v>189</v>
      </c>
      <c r="D41" s="4" t="s">
        <v>24</v>
      </c>
      <c r="E41" s="4" t="s">
        <v>23</v>
      </c>
      <c r="G41" s="21">
        <f>G32*(21-7)/(21-G36)</f>
        <v>0.016867469879518072</v>
      </c>
      <c r="H41" s="46"/>
      <c r="I41" s="21">
        <f>I32*(21-7)/(21-I36)</f>
        <v>0.016</v>
      </c>
      <c r="J41" s="46"/>
      <c r="K41" s="21">
        <f>K32*(21-7)/(21-K36)</f>
        <v>0.0161849710982659</v>
      </c>
      <c r="L41" s="21"/>
      <c r="M41" s="21">
        <f>AVERAGE(K41,I41,G41)</f>
        <v>0.016350813659261325</v>
      </c>
    </row>
    <row r="42" spans="2:13" ht="12.75">
      <c r="B42" s="5" t="s">
        <v>161</v>
      </c>
      <c r="C42" s="5" t="s">
        <v>189</v>
      </c>
      <c r="D42" s="4" t="s">
        <v>24</v>
      </c>
      <c r="E42" s="4" t="s">
        <v>23</v>
      </c>
      <c r="G42" s="21">
        <f>G40+2*G41</f>
        <v>10.702409638554215</v>
      </c>
      <c r="H42" s="46"/>
      <c r="I42" s="21">
        <f>I40+2*I41</f>
        <v>14.872</v>
      </c>
      <c r="J42" s="46"/>
      <c r="K42" s="21">
        <f>K40+2*K41</f>
        <v>17.835838150289018</v>
      </c>
      <c r="L42" s="21"/>
      <c r="M42" s="21">
        <f>AVERAGE(K42,I42,G42)</f>
        <v>14.47008259628108</v>
      </c>
    </row>
    <row r="43" spans="2:11" ht="12.75">
      <c r="B43" s="8"/>
      <c r="C43" s="8"/>
      <c r="G43" s="6"/>
      <c r="I43" s="6"/>
      <c r="K43" s="6"/>
    </row>
    <row r="44" spans="2:12" ht="12.75">
      <c r="B44" s="4" t="s">
        <v>159</v>
      </c>
      <c r="C44" s="4" t="s">
        <v>153</v>
      </c>
      <c r="E44" s="6"/>
      <c r="F44" s="46"/>
      <c r="G44" s="6"/>
      <c r="H44" s="45"/>
      <c r="I44" s="12"/>
      <c r="J44" s="45"/>
      <c r="K44" s="12"/>
      <c r="L44" s="7"/>
    </row>
    <row r="45" spans="2:12" ht="12.75">
      <c r="B45" s="4" t="s">
        <v>155</v>
      </c>
      <c r="C45" s="4"/>
      <c r="D45" s="4" t="s">
        <v>66</v>
      </c>
      <c r="E45" s="6"/>
      <c r="F45" s="46"/>
      <c r="G45" s="5">
        <v>10.95</v>
      </c>
      <c r="I45" s="7">
        <v>11.1</v>
      </c>
      <c r="K45" s="7">
        <v>11.1</v>
      </c>
      <c r="L45" s="7"/>
    </row>
    <row r="46" spans="2:12" ht="12.75">
      <c r="B46" s="4" t="s">
        <v>160</v>
      </c>
      <c r="C46" s="4"/>
      <c r="E46" s="6"/>
      <c r="F46" s="46"/>
      <c r="G46" s="5">
        <f>(100-G47)/100*G45</f>
        <v>0.0006570000000000249</v>
      </c>
      <c r="I46" s="5">
        <f>(100-I47)/100*I45</f>
        <v>0.0007770000000005551</v>
      </c>
      <c r="J46" s="46"/>
      <c r="K46" s="5">
        <f>(100-K47)/100*K45</f>
        <v>0.0007770000000005551</v>
      </c>
      <c r="L46" s="7"/>
    </row>
    <row r="47" spans="2:12" ht="12.75">
      <c r="B47" s="4" t="s">
        <v>50</v>
      </c>
      <c r="C47" s="4" t="s">
        <v>189</v>
      </c>
      <c r="D47" s="4" t="s">
        <v>26</v>
      </c>
      <c r="E47" s="6"/>
      <c r="F47" s="46" t="s">
        <v>122</v>
      </c>
      <c r="G47" s="5">
        <v>99.994</v>
      </c>
      <c r="H47" s="6" t="s">
        <v>122</v>
      </c>
      <c r="I47" s="7">
        <v>99.993</v>
      </c>
      <c r="J47" s="6" t="s">
        <v>122</v>
      </c>
      <c r="K47" s="7">
        <v>99.993</v>
      </c>
      <c r="L47" s="7"/>
    </row>
    <row r="48" spans="2:12" ht="12.75">
      <c r="B48" s="4"/>
      <c r="C48" s="4"/>
      <c r="G48" s="7"/>
      <c r="I48" s="7"/>
      <c r="K48" s="7"/>
      <c r="L48" s="7"/>
    </row>
    <row r="49" spans="2:12" ht="12.75">
      <c r="B49" s="4"/>
      <c r="C49" s="4"/>
      <c r="G49" s="7"/>
      <c r="I49" s="7"/>
      <c r="K49" s="7"/>
      <c r="L49" s="7"/>
    </row>
    <row r="50" spans="1:13" ht="12.75">
      <c r="A50" s="5">
        <v>12</v>
      </c>
      <c r="B50" s="8" t="s">
        <v>72</v>
      </c>
      <c r="C50" s="8"/>
      <c r="G50" s="7" t="s">
        <v>178</v>
      </c>
      <c r="I50" s="7" t="s">
        <v>179</v>
      </c>
      <c r="K50" s="7" t="s">
        <v>180</v>
      </c>
      <c r="L50" s="7"/>
      <c r="M50" s="5" t="s">
        <v>28</v>
      </c>
    </row>
    <row r="51" spans="2:12" ht="12.75">
      <c r="B51" s="4"/>
      <c r="C51" s="4"/>
      <c r="G51" s="7"/>
      <c r="I51" s="7"/>
      <c r="K51" s="7"/>
      <c r="L51" s="7"/>
    </row>
    <row r="52" spans="2:11" ht="12.75">
      <c r="B52" s="4" t="s">
        <v>162</v>
      </c>
      <c r="C52" s="4" t="s">
        <v>154</v>
      </c>
      <c r="D52" s="4" t="s">
        <v>189</v>
      </c>
      <c r="G52" s="4"/>
      <c r="I52" s="11"/>
      <c r="K52" s="11"/>
    </row>
    <row r="53" spans="2:13" ht="12.75">
      <c r="B53" s="4" t="s">
        <v>147</v>
      </c>
      <c r="C53" s="4"/>
      <c r="D53" s="4" t="s">
        <v>25</v>
      </c>
      <c r="G53" s="7">
        <v>10159</v>
      </c>
      <c r="I53" s="7">
        <v>10001</v>
      </c>
      <c r="K53" s="7">
        <v>10100</v>
      </c>
      <c r="M53" s="23">
        <f>AVERAGE(G53,I53,K53)</f>
        <v>10086.666666666666</v>
      </c>
    </row>
    <row r="54" spans="2:13" ht="12.75">
      <c r="B54" s="4" t="s">
        <v>156</v>
      </c>
      <c r="C54" s="4"/>
      <c r="D54" s="4" t="s">
        <v>26</v>
      </c>
      <c r="G54" s="7">
        <v>5</v>
      </c>
      <c r="I54" s="7">
        <v>5.8</v>
      </c>
      <c r="K54" s="7">
        <v>6.4</v>
      </c>
      <c r="M54" s="23">
        <f>AVERAGE(G54,I54,K54)</f>
        <v>5.733333333333334</v>
      </c>
    </row>
    <row r="55" spans="2:13" ht="12.75">
      <c r="B55" s="5" t="s">
        <v>157</v>
      </c>
      <c r="D55" s="4" t="s">
        <v>26</v>
      </c>
      <c r="G55" s="7">
        <v>29.45</v>
      </c>
      <c r="I55" s="7">
        <v>30.53</v>
      </c>
      <c r="K55" s="7">
        <v>29.09</v>
      </c>
      <c r="M55" s="23">
        <f>AVERAGE(G55,I55,K55)</f>
        <v>29.69</v>
      </c>
    </row>
    <row r="56" spans="2:13" ht="12.75">
      <c r="B56" s="5" t="s">
        <v>146</v>
      </c>
      <c r="D56" s="4" t="s">
        <v>27</v>
      </c>
      <c r="G56" s="7">
        <v>627</v>
      </c>
      <c r="I56" s="7">
        <v>640</v>
      </c>
      <c r="K56" s="7">
        <v>649</v>
      </c>
      <c r="M56" s="23">
        <f>AVERAGE(G56,I56,K56)</f>
        <v>638.6666666666666</v>
      </c>
    </row>
    <row r="57" spans="2:13" ht="12.75">
      <c r="B57" s="8"/>
      <c r="C57" s="8"/>
      <c r="M57" s="23"/>
    </row>
    <row r="58" spans="2:13" ht="12.75">
      <c r="B58" s="4" t="s">
        <v>190</v>
      </c>
      <c r="C58" s="4" t="s">
        <v>189</v>
      </c>
      <c r="D58" s="4" t="s">
        <v>51</v>
      </c>
      <c r="E58" s="4" t="s">
        <v>23</v>
      </c>
      <c r="G58" s="20">
        <v>3.459</v>
      </c>
      <c r="H58" s="58"/>
      <c r="I58" s="20">
        <v>2.698</v>
      </c>
      <c r="J58" s="58"/>
      <c r="K58" s="20">
        <v>2.134</v>
      </c>
      <c r="L58" s="20"/>
      <c r="M58" s="20">
        <f>AVERAGE(G58,I58,K58)</f>
        <v>2.763666666666667</v>
      </c>
    </row>
    <row r="59" spans="2:13" ht="12.75">
      <c r="B59" s="4" t="s">
        <v>149</v>
      </c>
      <c r="C59" s="4" t="s">
        <v>189</v>
      </c>
      <c r="D59" s="4" t="s">
        <v>51</v>
      </c>
      <c r="E59" s="4" t="s">
        <v>23</v>
      </c>
      <c r="F59" s="6" t="s">
        <v>31</v>
      </c>
      <c r="G59" s="26">
        <v>0.000126</v>
      </c>
      <c r="H59" s="47" t="s">
        <v>31</v>
      </c>
      <c r="I59" s="26">
        <v>0.000117</v>
      </c>
      <c r="J59" s="47" t="s">
        <v>31</v>
      </c>
      <c r="K59" s="26">
        <v>0.000112</v>
      </c>
      <c r="L59" s="48">
        <v>100</v>
      </c>
      <c r="M59" s="54">
        <f>AVERAGE(G59,I59,K59)/2</f>
        <v>5.916666666666667E-05</v>
      </c>
    </row>
    <row r="60" spans="2:13" ht="12.75">
      <c r="B60" s="4" t="s">
        <v>150</v>
      </c>
      <c r="C60" s="4" t="s">
        <v>189</v>
      </c>
      <c r="D60" s="4" t="s">
        <v>51</v>
      </c>
      <c r="E60" s="4" t="s">
        <v>23</v>
      </c>
      <c r="F60" s="6" t="s">
        <v>31</v>
      </c>
      <c r="G60" s="26">
        <v>0.000559</v>
      </c>
      <c r="H60" s="47" t="s">
        <v>31</v>
      </c>
      <c r="I60" s="26">
        <v>0.00057</v>
      </c>
      <c r="J60" s="47" t="s">
        <v>31</v>
      </c>
      <c r="K60" s="26">
        <v>0.000566</v>
      </c>
      <c r="L60" s="48">
        <v>100</v>
      </c>
      <c r="M60" s="54">
        <f>AVERAGE(G60,I60,K60)/2</f>
        <v>0.0002825</v>
      </c>
    </row>
    <row r="61" spans="2:13" ht="12.75">
      <c r="B61" s="4" t="s">
        <v>148</v>
      </c>
      <c r="C61" s="4" t="s">
        <v>189</v>
      </c>
      <c r="D61" s="4" t="s">
        <v>51</v>
      </c>
      <c r="E61" s="4" t="s">
        <v>23</v>
      </c>
      <c r="F61" s="6" t="s">
        <v>31</v>
      </c>
      <c r="G61" s="26">
        <v>0.000872</v>
      </c>
      <c r="H61" s="47" t="s">
        <v>31</v>
      </c>
      <c r="I61" s="26">
        <v>0.00164</v>
      </c>
      <c r="J61" s="47" t="s">
        <v>31</v>
      </c>
      <c r="K61" s="26">
        <v>0.00137</v>
      </c>
      <c r="L61" s="48">
        <v>100</v>
      </c>
      <c r="M61" s="54">
        <f>AVERAGE(G61,I61,K61)/2</f>
        <v>0.000647</v>
      </c>
    </row>
    <row r="63" spans="2:3" ht="12.75">
      <c r="B63" s="8" t="s">
        <v>133</v>
      </c>
      <c r="C63" s="8" t="s">
        <v>158</v>
      </c>
    </row>
    <row r="64" spans="2:11" ht="12.75">
      <c r="B64" s="4" t="s">
        <v>134</v>
      </c>
      <c r="C64" s="4"/>
      <c r="G64" s="44">
        <v>0.94</v>
      </c>
      <c r="H64" s="6" t="s">
        <v>130</v>
      </c>
      <c r="I64" s="44">
        <v>0.76</v>
      </c>
      <c r="K64" s="7">
        <v>0.9</v>
      </c>
    </row>
    <row r="65" spans="2:11" ht="12.75">
      <c r="B65" s="4" t="s">
        <v>131</v>
      </c>
      <c r="C65" s="4"/>
      <c r="G65" s="7">
        <v>70.5</v>
      </c>
      <c r="I65" s="7">
        <v>91</v>
      </c>
      <c r="K65" s="7">
        <v>74.5</v>
      </c>
    </row>
    <row r="66" spans="2:11" ht="12.75">
      <c r="B66" s="4" t="s">
        <v>132</v>
      </c>
      <c r="C66" s="4"/>
      <c r="G66" s="7">
        <v>93</v>
      </c>
      <c r="I66" s="7">
        <v>98</v>
      </c>
      <c r="K66" s="7">
        <v>94</v>
      </c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9"/>
  <sheetViews>
    <sheetView zoomScale="75" zoomScaleNormal="75" workbookViewId="0" topLeftCell="B1">
      <selection activeCell="C28" sqref="C28"/>
    </sheetView>
  </sheetViews>
  <sheetFormatPr defaultColWidth="9.140625" defaultRowHeight="12.75"/>
  <cols>
    <col min="1" max="1" width="0.13671875" style="5" hidden="1" customWidth="1"/>
    <col min="2" max="2" width="19.28125" style="4" customWidth="1"/>
    <col min="3" max="3" width="2.421875" style="4" customWidth="1"/>
    <col min="4" max="4" width="9.421875" style="4" customWidth="1"/>
    <col min="5" max="5" width="3.00390625" style="6" customWidth="1"/>
    <col min="6" max="6" width="9.8515625" style="6" customWidth="1"/>
    <col min="7" max="7" width="3.00390625" style="6" customWidth="1"/>
    <col min="8" max="8" width="10.28125" style="6" customWidth="1"/>
    <col min="9" max="9" width="3.00390625" style="6" customWidth="1"/>
    <col min="10" max="10" width="10.00390625" style="6" customWidth="1"/>
    <col min="11" max="11" width="3.00390625" style="6" customWidth="1"/>
    <col min="12" max="12" width="10.7109375" style="7" customWidth="1"/>
    <col min="13" max="13" width="2.57421875" style="7" customWidth="1"/>
    <col min="14" max="14" width="11.7109375" style="7" customWidth="1"/>
    <col min="15" max="15" width="3.140625" style="7" customWidth="1"/>
    <col min="16" max="16" width="11.7109375" style="7" customWidth="1"/>
    <col min="17" max="17" width="3.28125" style="7" customWidth="1"/>
    <col min="18" max="18" width="11.8515625" style="7" customWidth="1"/>
    <col min="19" max="19" width="3.28125" style="5" customWidth="1"/>
    <col min="20" max="20" width="11.7109375" style="5" customWidth="1"/>
    <col min="21" max="21" width="3.8515625" style="5" customWidth="1"/>
    <col min="22" max="22" width="11.7109375" style="5" customWidth="1"/>
    <col min="23" max="23" width="3.57421875" style="5" customWidth="1"/>
    <col min="24" max="24" width="11.7109375" style="5" customWidth="1"/>
    <col min="25" max="25" width="4.8515625" style="5" customWidth="1"/>
    <col min="26" max="26" width="11.7109375" style="5" customWidth="1"/>
    <col min="27" max="27" width="2.8515625" style="5" customWidth="1"/>
    <col min="28" max="28" width="11.8515625" style="5" customWidth="1"/>
    <col min="29" max="29" width="10.7109375" style="5" customWidth="1"/>
    <col min="30" max="30" width="2.7109375" style="5" customWidth="1"/>
    <col min="31" max="31" width="11.28125" style="5" customWidth="1"/>
    <col min="32" max="32" width="3.140625" style="5" customWidth="1"/>
    <col min="33" max="33" width="10.7109375" style="5" customWidth="1"/>
    <col min="34" max="16384" width="8.8515625" style="5" customWidth="1"/>
  </cols>
  <sheetData>
    <row r="1" spans="2:3" ht="12.75">
      <c r="B1" s="8" t="s">
        <v>127</v>
      </c>
      <c r="C1" s="8"/>
    </row>
    <row r="4" spans="1:33" ht="12.75">
      <c r="A4" s="5" t="s">
        <v>173</v>
      </c>
      <c r="B4" s="8" t="s">
        <v>57</v>
      </c>
      <c r="C4" s="8"/>
      <c r="F4" s="6" t="s">
        <v>178</v>
      </c>
      <c r="H4" s="6" t="s">
        <v>179</v>
      </c>
      <c r="J4" s="6" t="s">
        <v>180</v>
      </c>
      <c r="L4" s="7" t="s">
        <v>28</v>
      </c>
      <c r="M4" s="6"/>
      <c r="N4" s="6" t="s">
        <v>178</v>
      </c>
      <c r="O4" s="6"/>
      <c r="P4" s="6" t="s">
        <v>179</v>
      </c>
      <c r="Q4" s="6"/>
      <c r="R4" s="6" t="s">
        <v>180</v>
      </c>
      <c r="S4" s="6"/>
      <c r="T4" s="7" t="s">
        <v>28</v>
      </c>
      <c r="U4" s="7"/>
      <c r="V4" s="7" t="s">
        <v>28</v>
      </c>
      <c r="X4" s="6" t="s">
        <v>178</v>
      </c>
      <c r="Y4" s="6"/>
      <c r="Z4" s="6" t="s">
        <v>179</v>
      </c>
      <c r="AA4" s="6"/>
      <c r="AB4" s="6" t="s">
        <v>180</v>
      </c>
      <c r="AC4" s="6"/>
      <c r="AD4" s="6"/>
      <c r="AE4" s="7" t="s">
        <v>28</v>
      </c>
      <c r="AF4" s="7"/>
      <c r="AG4" s="7" t="s">
        <v>28</v>
      </c>
    </row>
    <row r="6" spans="2:33" ht="12.75">
      <c r="B6" s="4" t="s">
        <v>197</v>
      </c>
      <c r="F6" s="6" t="s">
        <v>199</v>
      </c>
      <c r="H6" s="6" t="s">
        <v>199</v>
      </c>
      <c r="J6" s="6" t="s">
        <v>199</v>
      </c>
      <c r="L6" s="6" t="s">
        <v>199</v>
      </c>
      <c r="N6" s="6" t="s">
        <v>201</v>
      </c>
      <c r="P6" s="6" t="s">
        <v>201</v>
      </c>
      <c r="R6" s="6" t="s">
        <v>201</v>
      </c>
      <c r="T6" s="6" t="s">
        <v>201</v>
      </c>
      <c r="X6" s="6" t="s">
        <v>202</v>
      </c>
      <c r="Z6" s="6" t="s">
        <v>202</v>
      </c>
      <c r="AB6" s="6" t="s">
        <v>202</v>
      </c>
      <c r="AE6" s="6" t="s">
        <v>202</v>
      </c>
      <c r="AF6" s="6"/>
      <c r="AG6" s="5" t="s">
        <v>203</v>
      </c>
    </row>
    <row r="7" spans="2:33" ht="12.75">
      <c r="B7" s="4" t="s">
        <v>198</v>
      </c>
      <c r="F7" s="6" t="s">
        <v>200</v>
      </c>
      <c r="H7" s="6" t="s">
        <v>200</v>
      </c>
      <c r="J7" s="6" t="s">
        <v>200</v>
      </c>
      <c r="L7" s="6" t="s">
        <v>200</v>
      </c>
      <c r="N7" s="6" t="s">
        <v>200</v>
      </c>
      <c r="P7" s="6" t="s">
        <v>200</v>
      </c>
      <c r="R7" s="6" t="s">
        <v>200</v>
      </c>
      <c r="T7" s="6" t="s">
        <v>200</v>
      </c>
      <c r="X7" s="6" t="s">
        <v>38</v>
      </c>
      <c r="Z7" s="6" t="s">
        <v>38</v>
      </c>
      <c r="AB7" s="6" t="s">
        <v>38</v>
      </c>
      <c r="AE7" s="6" t="s">
        <v>38</v>
      </c>
      <c r="AF7" s="6"/>
      <c r="AG7" s="5" t="s">
        <v>78</v>
      </c>
    </row>
    <row r="8" spans="2:33" ht="12.75">
      <c r="B8" s="4" t="s">
        <v>205</v>
      </c>
      <c r="L8" s="6"/>
      <c r="N8" s="6"/>
      <c r="P8" s="6"/>
      <c r="R8" s="6"/>
      <c r="T8" s="6"/>
      <c r="V8" s="6" t="s">
        <v>47</v>
      </c>
      <c r="X8" s="6" t="s">
        <v>38</v>
      </c>
      <c r="Z8" s="6" t="s">
        <v>38</v>
      </c>
      <c r="AB8" s="6" t="s">
        <v>38</v>
      </c>
      <c r="AE8" s="6" t="s">
        <v>38</v>
      </c>
      <c r="AF8" s="6"/>
      <c r="AG8" s="5" t="s">
        <v>78</v>
      </c>
    </row>
    <row r="9" spans="2:32" ht="12.75">
      <c r="B9" s="4" t="s">
        <v>172</v>
      </c>
      <c r="F9" s="7" t="s">
        <v>59</v>
      </c>
      <c r="H9" s="7" t="s">
        <v>59</v>
      </c>
      <c r="J9" s="7" t="s">
        <v>59</v>
      </c>
      <c r="L9" s="7" t="s">
        <v>59</v>
      </c>
      <c r="N9" s="7" t="s">
        <v>65</v>
      </c>
      <c r="P9" s="7" t="s">
        <v>65</v>
      </c>
      <c r="R9" s="7" t="s">
        <v>65</v>
      </c>
      <c r="T9" s="7" t="s">
        <v>65</v>
      </c>
      <c r="U9" s="7"/>
      <c r="X9" s="7" t="s">
        <v>126</v>
      </c>
      <c r="Y9" s="7"/>
      <c r="Z9" s="7" t="s">
        <v>126</v>
      </c>
      <c r="AA9" s="7"/>
      <c r="AB9" s="7" t="s">
        <v>126</v>
      </c>
      <c r="AE9" s="7" t="s">
        <v>126</v>
      </c>
      <c r="AF9" s="7"/>
    </row>
    <row r="10" spans="2:32" ht="12.75">
      <c r="B10" s="4" t="s">
        <v>176</v>
      </c>
      <c r="D10" s="4" t="s">
        <v>66</v>
      </c>
      <c r="L10" s="6" t="s">
        <v>113</v>
      </c>
      <c r="M10" s="5"/>
      <c r="N10" s="5"/>
      <c r="O10" s="5"/>
      <c r="P10" s="5"/>
      <c r="Q10" s="5"/>
      <c r="R10" s="5"/>
      <c r="T10" s="6" t="s">
        <v>113</v>
      </c>
      <c r="U10" s="6"/>
      <c r="X10" s="7">
        <v>11.1</v>
      </c>
      <c r="Y10" s="7"/>
      <c r="Z10" s="7">
        <v>11.09</v>
      </c>
      <c r="AA10" s="7"/>
      <c r="AB10" s="7">
        <v>11.1</v>
      </c>
      <c r="AE10" s="20">
        <f>AVERAGE(11.1,11.09,11.1)</f>
        <v>11.096666666666666</v>
      </c>
      <c r="AF10" s="20"/>
    </row>
    <row r="11" spans="2:28" ht="12.75">
      <c r="B11" s="4" t="s">
        <v>43</v>
      </c>
      <c r="D11" s="4" t="s">
        <v>30</v>
      </c>
      <c r="L11" s="21">
        <v>913</v>
      </c>
      <c r="M11" s="21"/>
      <c r="N11" s="21"/>
      <c r="O11" s="21"/>
      <c r="P11" s="21"/>
      <c r="Q11" s="21"/>
      <c r="R11" s="21"/>
      <c r="T11" s="21">
        <v>13949</v>
      </c>
      <c r="U11" s="21"/>
      <c r="X11" s="21"/>
      <c r="Y11" s="21"/>
      <c r="Z11" s="21"/>
      <c r="AA11" s="21"/>
      <c r="AB11" s="21"/>
    </row>
    <row r="12" spans="2:28" ht="12.75">
      <c r="B12" s="4" t="s">
        <v>32</v>
      </c>
      <c r="D12" s="4" t="s">
        <v>60</v>
      </c>
      <c r="L12" s="21">
        <v>2.59</v>
      </c>
      <c r="M12" s="21"/>
      <c r="N12" s="21"/>
      <c r="O12" s="21"/>
      <c r="P12" s="21"/>
      <c r="Q12" s="21"/>
      <c r="R12" s="21"/>
      <c r="T12" s="21">
        <v>117.3</v>
      </c>
      <c r="U12" s="21"/>
      <c r="X12" s="21"/>
      <c r="Y12" s="21"/>
      <c r="Z12" s="21"/>
      <c r="AA12" s="21"/>
      <c r="AB12" s="21"/>
    </row>
    <row r="13" spans="2:28" ht="12.75">
      <c r="B13" s="4" t="s">
        <v>34</v>
      </c>
      <c r="D13" s="4" t="s">
        <v>35</v>
      </c>
      <c r="F13" s="7"/>
      <c r="G13" s="7"/>
      <c r="H13" s="7"/>
      <c r="I13" s="7"/>
      <c r="J13" s="7"/>
      <c r="L13" s="22">
        <v>0.97</v>
      </c>
      <c r="M13" s="22"/>
      <c r="N13" s="22"/>
      <c r="O13" s="22"/>
      <c r="P13" s="22"/>
      <c r="Q13" s="22"/>
      <c r="R13" s="22"/>
      <c r="T13" s="22">
        <v>0.99</v>
      </c>
      <c r="U13" s="22"/>
      <c r="X13" s="22"/>
      <c r="Y13" s="22"/>
      <c r="Z13" s="22"/>
      <c r="AA13" s="22"/>
      <c r="AB13" s="22"/>
    </row>
    <row r="14" spans="2:30" ht="12.75">
      <c r="B14" s="4" t="s">
        <v>36</v>
      </c>
      <c r="D14" s="4" t="s">
        <v>123</v>
      </c>
      <c r="F14" s="7">
        <v>0.013</v>
      </c>
      <c r="G14" s="7"/>
      <c r="H14" s="7">
        <v>0.013</v>
      </c>
      <c r="I14" s="7"/>
      <c r="J14" s="7">
        <v>0.02</v>
      </c>
      <c r="L14" s="7">
        <v>0.015</v>
      </c>
      <c r="N14" s="7">
        <v>0.038</v>
      </c>
      <c r="P14" s="7">
        <v>0.048</v>
      </c>
      <c r="R14" s="7">
        <v>0.042</v>
      </c>
      <c r="S14" s="6"/>
      <c r="T14" s="7">
        <v>0.043</v>
      </c>
      <c r="U14" s="7"/>
      <c r="X14" s="7"/>
      <c r="Y14" s="7"/>
      <c r="Z14" s="7"/>
      <c r="AA14" s="7"/>
      <c r="AB14" s="7"/>
      <c r="AC14" s="6"/>
      <c r="AD14" s="6"/>
    </row>
    <row r="15" spans="2:30" ht="12.75">
      <c r="B15" s="4" t="s">
        <v>37</v>
      </c>
      <c r="D15" s="4" t="s">
        <v>124</v>
      </c>
      <c r="E15" s="6" t="s">
        <v>31</v>
      </c>
      <c r="F15" s="9">
        <v>1</v>
      </c>
      <c r="G15" s="6" t="s">
        <v>31</v>
      </c>
      <c r="H15" s="9">
        <v>1</v>
      </c>
      <c r="I15" s="6" t="s">
        <v>31</v>
      </c>
      <c r="J15" s="9">
        <v>1</v>
      </c>
      <c r="K15" s="6" t="s">
        <v>31</v>
      </c>
      <c r="L15" s="9">
        <v>1</v>
      </c>
      <c r="M15" s="9"/>
      <c r="N15" s="9">
        <v>9.9</v>
      </c>
      <c r="O15" s="9"/>
      <c r="P15" s="9">
        <v>9.7</v>
      </c>
      <c r="Q15" s="9"/>
      <c r="R15" s="9">
        <v>5.2</v>
      </c>
      <c r="S15" s="6"/>
      <c r="T15" s="7">
        <v>8.3</v>
      </c>
      <c r="U15" s="7"/>
      <c r="X15" s="7"/>
      <c r="Y15" s="7"/>
      <c r="Z15" s="7"/>
      <c r="AA15" s="7"/>
      <c r="AB15" s="7"/>
      <c r="AC15" s="6"/>
      <c r="AD15" s="6"/>
    </row>
    <row r="16" spans="2:30" ht="12.75">
      <c r="B16" s="4" t="s">
        <v>167</v>
      </c>
      <c r="D16" s="4" t="s">
        <v>125</v>
      </c>
      <c r="F16" s="7">
        <v>31.2</v>
      </c>
      <c r="G16" s="7"/>
      <c r="H16" s="7">
        <v>33.2</v>
      </c>
      <c r="I16" s="7"/>
      <c r="J16" s="7">
        <v>51.6</v>
      </c>
      <c r="L16" s="7">
        <v>38.7</v>
      </c>
      <c r="M16" s="7" t="s">
        <v>31</v>
      </c>
      <c r="N16" s="7">
        <v>500</v>
      </c>
      <c r="O16" s="7" t="s">
        <v>31</v>
      </c>
      <c r="P16" s="7">
        <v>500</v>
      </c>
      <c r="Q16" s="7" t="s">
        <v>31</v>
      </c>
      <c r="R16" s="7">
        <v>500</v>
      </c>
      <c r="S16" s="6" t="s">
        <v>31</v>
      </c>
      <c r="T16" s="7">
        <v>500</v>
      </c>
      <c r="U16" s="7"/>
      <c r="X16" s="7"/>
      <c r="Y16" s="7"/>
      <c r="Z16" s="7"/>
      <c r="AA16" s="7"/>
      <c r="AB16" s="7"/>
      <c r="AC16" s="6"/>
      <c r="AD16" s="6"/>
    </row>
    <row r="17" spans="2:30" ht="12.75">
      <c r="B17" s="4" t="s">
        <v>163</v>
      </c>
      <c r="D17" s="4" t="s">
        <v>125</v>
      </c>
      <c r="F17" s="7">
        <v>115</v>
      </c>
      <c r="G17" s="7"/>
      <c r="H17" s="7">
        <v>109</v>
      </c>
      <c r="I17" s="7"/>
      <c r="J17" s="7">
        <v>165</v>
      </c>
      <c r="L17" s="7">
        <v>129.7</v>
      </c>
      <c r="N17" s="7">
        <v>1920</v>
      </c>
      <c r="P17" s="7">
        <v>1880</v>
      </c>
      <c r="R17" s="7">
        <v>1250</v>
      </c>
      <c r="S17" s="6" t="s">
        <v>31</v>
      </c>
      <c r="T17" s="7">
        <v>1680</v>
      </c>
      <c r="U17" s="7"/>
      <c r="X17" s="7"/>
      <c r="Y17" s="7"/>
      <c r="Z17" s="7"/>
      <c r="AA17" s="7"/>
      <c r="AB17" s="7"/>
      <c r="AC17" s="6"/>
      <c r="AD17" s="6"/>
    </row>
    <row r="18" spans="2:30" ht="12.75">
      <c r="B18" s="4" t="s">
        <v>164</v>
      </c>
      <c r="D18" s="4" t="s">
        <v>125</v>
      </c>
      <c r="F18" s="7">
        <v>10</v>
      </c>
      <c r="G18" s="7"/>
      <c r="H18" s="7">
        <v>10</v>
      </c>
      <c r="I18" s="7"/>
      <c r="J18" s="7">
        <v>10</v>
      </c>
      <c r="L18" s="7">
        <v>10</v>
      </c>
      <c r="M18" s="7" t="s">
        <v>31</v>
      </c>
      <c r="N18" s="7">
        <v>1000</v>
      </c>
      <c r="O18" s="7" t="s">
        <v>31</v>
      </c>
      <c r="P18" s="7">
        <v>1000</v>
      </c>
      <c r="Q18" s="7" t="s">
        <v>31</v>
      </c>
      <c r="R18" s="7">
        <v>1000</v>
      </c>
      <c r="S18" s="6" t="s">
        <v>31</v>
      </c>
      <c r="T18" s="7">
        <v>1000</v>
      </c>
      <c r="U18" s="7"/>
      <c r="X18" s="7"/>
      <c r="Y18" s="7"/>
      <c r="Z18" s="7"/>
      <c r="AA18" s="7"/>
      <c r="AB18" s="7"/>
      <c r="AC18" s="6"/>
      <c r="AD18" s="6"/>
    </row>
    <row r="19" spans="2:30" ht="12.75">
      <c r="B19" s="4" t="s">
        <v>165</v>
      </c>
      <c r="D19" s="4" t="s">
        <v>125</v>
      </c>
      <c r="E19" s="6" t="s">
        <v>31</v>
      </c>
      <c r="F19" s="7">
        <v>2</v>
      </c>
      <c r="G19" s="6" t="s">
        <v>31</v>
      </c>
      <c r="H19" s="7">
        <v>2</v>
      </c>
      <c r="I19" s="6" t="s">
        <v>31</v>
      </c>
      <c r="J19" s="7">
        <v>2</v>
      </c>
      <c r="K19" s="6" t="s">
        <v>31</v>
      </c>
      <c r="L19" s="7">
        <v>2</v>
      </c>
      <c r="M19" s="7" t="s">
        <v>31</v>
      </c>
      <c r="N19" s="7">
        <v>200</v>
      </c>
      <c r="O19" s="7" t="s">
        <v>31</v>
      </c>
      <c r="P19" s="7">
        <v>200</v>
      </c>
      <c r="Q19" s="7" t="s">
        <v>31</v>
      </c>
      <c r="R19" s="7">
        <v>200</v>
      </c>
      <c r="S19" s="6" t="s">
        <v>31</v>
      </c>
      <c r="T19" s="7">
        <v>200</v>
      </c>
      <c r="U19" s="7"/>
      <c r="X19" s="7"/>
      <c r="Y19" s="7"/>
      <c r="Z19" s="7"/>
      <c r="AA19" s="7"/>
      <c r="AB19" s="7"/>
      <c r="AC19" s="6"/>
      <c r="AD19" s="6"/>
    </row>
    <row r="20" spans="2:30" ht="12.75">
      <c r="B20" s="4" t="s">
        <v>169</v>
      </c>
      <c r="D20" s="4" t="s">
        <v>125</v>
      </c>
      <c r="F20" s="7">
        <v>4.7</v>
      </c>
      <c r="G20" s="7" t="s">
        <v>31</v>
      </c>
      <c r="H20" s="7">
        <v>2</v>
      </c>
      <c r="I20" s="7"/>
      <c r="J20" s="7">
        <v>4.7</v>
      </c>
      <c r="K20" s="6" t="s">
        <v>31</v>
      </c>
      <c r="L20" s="7">
        <v>3.8</v>
      </c>
      <c r="M20" s="7" t="s">
        <v>31</v>
      </c>
      <c r="N20" s="7">
        <v>200</v>
      </c>
      <c r="O20" s="7" t="s">
        <v>31</v>
      </c>
      <c r="P20" s="7">
        <v>200</v>
      </c>
      <c r="Q20" s="7" t="s">
        <v>31</v>
      </c>
      <c r="R20" s="7">
        <v>200</v>
      </c>
      <c r="S20" s="6" t="s">
        <v>31</v>
      </c>
      <c r="T20" s="7">
        <v>200</v>
      </c>
      <c r="U20" s="7"/>
      <c r="X20" s="7"/>
      <c r="Y20" s="7"/>
      <c r="Z20" s="7"/>
      <c r="AA20" s="7"/>
      <c r="AB20" s="7"/>
      <c r="AC20" s="6"/>
      <c r="AD20" s="6"/>
    </row>
    <row r="21" spans="2:30" ht="12.75">
      <c r="B21" s="4" t="s">
        <v>171</v>
      </c>
      <c r="D21" s="4" t="s">
        <v>125</v>
      </c>
      <c r="F21" s="7">
        <v>101</v>
      </c>
      <c r="G21" s="7"/>
      <c r="H21" s="7">
        <v>108</v>
      </c>
      <c r="I21" s="7"/>
      <c r="J21" s="7">
        <v>152</v>
      </c>
      <c r="L21" s="7">
        <v>120.3</v>
      </c>
      <c r="M21" s="7" t="s">
        <v>31</v>
      </c>
      <c r="N21" s="7">
        <v>500</v>
      </c>
      <c r="O21" s="7" t="s">
        <v>31</v>
      </c>
      <c r="P21" s="7">
        <v>500</v>
      </c>
      <c r="Q21" s="7" t="s">
        <v>31</v>
      </c>
      <c r="R21" s="7">
        <v>500</v>
      </c>
      <c r="S21" s="6" t="s">
        <v>31</v>
      </c>
      <c r="T21" s="7">
        <v>500</v>
      </c>
      <c r="U21" s="7"/>
      <c r="X21" s="7"/>
      <c r="Y21" s="7"/>
      <c r="Z21" s="7"/>
      <c r="AA21" s="7"/>
      <c r="AB21" s="7"/>
      <c r="AC21" s="6"/>
      <c r="AD21" s="6"/>
    </row>
    <row r="22" spans="2:30" ht="12.75">
      <c r="B22" s="4" t="s">
        <v>168</v>
      </c>
      <c r="D22" s="4" t="s">
        <v>125</v>
      </c>
      <c r="F22" s="7">
        <v>27.1</v>
      </c>
      <c r="G22" s="7"/>
      <c r="H22" s="7">
        <v>24.7</v>
      </c>
      <c r="I22" s="7"/>
      <c r="J22" s="7">
        <v>32.7</v>
      </c>
      <c r="L22" s="7">
        <v>28.2</v>
      </c>
      <c r="M22" s="7" t="s">
        <v>31</v>
      </c>
      <c r="N22" s="7">
        <v>500</v>
      </c>
      <c r="O22" s="7" t="s">
        <v>31</v>
      </c>
      <c r="P22" s="7">
        <v>500</v>
      </c>
      <c r="Q22" s="7" t="s">
        <v>31</v>
      </c>
      <c r="R22" s="7">
        <v>500</v>
      </c>
      <c r="S22" s="6" t="s">
        <v>31</v>
      </c>
      <c r="T22" s="7">
        <v>500</v>
      </c>
      <c r="U22" s="7"/>
      <c r="X22" s="7"/>
      <c r="Y22" s="7"/>
      <c r="Z22" s="7"/>
      <c r="AA22" s="7"/>
      <c r="AB22" s="7"/>
      <c r="AC22" s="6"/>
      <c r="AD22" s="6"/>
    </row>
    <row r="23" spans="2:30" ht="12.75">
      <c r="B23" s="4" t="s">
        <v>175</v>
      </c>
      <c r="D23" s="4" t="s">
        <v>125</v>
      </c>
      <c r="E23" s="6" t="s">
        <v>31</v>
      </c>
      <c r="F23" s="7">
        <v>20</v>
      </c>
      <c r="G23" s="6" t="s">
        <v>31</v>
      </c>
      <c r="H23" s="7">
        <v>20</v>
      </c>
      <c r="I23" s="6" t="s">
        <v>31</v>
      </c>
      <c r="J23" s="7">
        <v>20</v>
      </c>
      <c r="K23" s="6" t="s">
        <v>31</v>
      </c>
      <c r="L23" s="7">
        <v>20</v>
      </c>
      <c r="N23" s="7">
        <v>104</v>
      </c>
      <c r="P23" s="7">
        <v>92</v>
      </c>
      <c r="R23" s="7">
        <v>100</v>
      </c>
      <c r="S23" s="6" t="s">
        <v>31</v>
      </c>
      <c r="T23" s="7">
        <v>99</v>
      </c>
      <c r="U23" s="7"/>
      <c r="X23" s="7"/>
      <c r="Y23" s="7"/>
      <c r="Z23" s="7"/>
      <c r="AA23" s="7"/>
      <c r="AB23" s="7"/>
      <c r="AC23" s="6"/>
      <c r="AD23" s="6"/>
    </row>
    <row r="24" spans="2:30" ht="12.75">
      <c r="B24" s="4" t="s">
        <v>170</v>
      </c>
      <c r="D24" s="4" t="s">
        <v>125</v>
      </c>
      <c r="E24" s="6" t="s">
        <v>31</v>
      </c>
      <c r="F24" s="7">
        <v>5</v>
      </c>
      <c r="G24" s="6" t="s">
        <v>31</v>
      </c>
      <c r="H24" s="7">
        <v>5</v>
      </c>
      <c r="I24" s="6" t="s">
        <v>31</v>
      </c>
      <c r="J24" s="7">
        <v>5</v>
      </c>
      <c r="K24" s="6" t="s">
        <v>31</v>
      </c>
      <c r="L24" s="7">
        <v>5</v>
      </c>
      <c r="M24" s="7" t="s">
        <v>31</v>
      </c>
      <c r="N24" s="7">
        <v>500</v>
      </c>
      <c r="O24" s="7" t="s">
        <v>31</v>
      </c>
      <c r="P24" s="7">
        <v>500</v>
      </c>
      <c r="Q24" s="7" t="s">
        <v>31</v>
      </c>
      <c r="R24" s="7">
        <v>500</v>
      </c>
      <c r="S24" s="6" t="s">
        <v>31</v>
      </c>
      <c r="T24" s="7">
        <v>500</v>
      </c>
      <c r="U24" s="7"/>
      <c r="X24" s="7"/>
      <c r="Y24" s="7"/>
      <c r="Z24" s="7"/>
      <c r="AA24" s="7"/>
      <c r="AB24" s="7"/>
      <c r="AC24" s="6"/>
      <c r="AD24" s="6"/>
    </row>
    <row r="25" spans="2:30" ht="12.75">
      <c r="B25" s="4" t="s">
        <v>166</v>
      </c>
      <c r="D25" s="4" t="s">
        <v>125</v>
      </c>
      <c r="E25" s="6" t="s">
        <v>31</v>
      </c>
      <c r="F25" s="7">
        <v>5</v>
      </c>
      <c r="G25" s="6" t="s">
        <v>31</v>
      </c>
      <c r="H25" s="7">
        <v>5</v>
      </c>
      <c r="I25" s="6" t="s">
        <v>31</v>
      </c>
      <c r="J25" s="7">
        <v>5</v>
      </c>
      <c r="K25" s="6" t="s">
        <v>31</v>
      </c>
      <c r="L25" s="7">
        <v>5</v>
      </c>
      <c r="M25" s="7" t="s">
        <v>31</v>
      </c>
      <c r="N25" s="7">
        <v>500</v>
      </c>
      <c r="O25" s="7" t="s">
        <v>31</v>
      </c>
      <c r="P25" s="7">
        <v>500</v>
      </c>
      <c r="Q25" s="7" t="s">
        <v>31</v>
      </c>
      <c r="R25" s="7">
        <v>500</v>
      </c>
      <c r="S25" s="6" t="s">
        <v>31</v>
      </c>
      <c r="T25" s="7">
        <v>500</v>
      </c>
      <c r="U25" s="7"/>
      <c r="X25" s="7"/>
      <c r="Y25" s="7"/>
      <c r="Z25" s="7"/>
      <c r="AA25" s="7"/>
      <c r="AB25" s="7"/>
      <c r="AC25" s="6"/>
      <c r="AD25" s="6"/>
    </row>
    <row r="26" spans="19:30" ht="12.75">
      <c r="S26" s="6"/>
      <c r="T26" s="7"/>
      <c r="U26" s="7"/>
      <c r="X26" s="7"/>
      <c r="Y26" s="7"/>
      <c r="Z26" s="7"/>
      <c r="AA26" s="7"/>
      <c r="AB26" s="7"/>
      <c r="AC26" s="6"/>
      <c r="AD26" s="6"/>
    </row>
    <row r="27" spans="2:32" ht="12.75">
      <c r="B27" s="4" t="s">
        <v>44</v>
      </c>
      <c r="D27" s="4" t="s">
        <v>25</v>
      </c>
      <c r="F27" s="7">
        <f>emiss!G13</f>
        <v>10158</v>
      </c>
      <c r="G27" s="10"/>
      <c r="H27" s="7">
        <f>emiss!I13</f>
        <v>10353</v>
      </c>
      <c r="I27" s="7"/>
      <c r="J27" s="7">
        <f>emiss!K13</f>
        <v>10086</v>
      </c>
      <c r="L27" s="7">
        <f>emiss!M13</f>
        <v>10199</v>
      </c>
      <c r="N27" s="7">
        <f>emiss!G13</f>
        <v>10158</v>
      </c>
      <c r="O27" s="10"/>
      <c r="P27" s="7">
        <f>emiss!I13</f>
        <v>10353</v>
      </c>
      <c r="R27" s="7">
        <f>emiss!K13</f>
        <v>10086</v>
      </c>
      <c r="S27" s="6"/>
      <c r="T27" s="7">
        <f>emiss!M13</f>
        <v>10199</v>
      </c>
      <c r="U27" s="7"/>
      <c r="X27" s="7"/>
      <c r="Y27" s="7"/>
      <c r="Z27" s="7"/>
      <c r="AA27" s="7"/>
      <c r="AB27" s="7"/>
      <c r="AC27" s="7"/>
      <c r="AD27" s="7"/>
      <c r="AE27" s="7">
        <v>10199</v>
      </c>
      <c r="AF27" s="7"/>
    </row>
    <row r="28" spans="2:32" ht="12.75">
      <c r="B28" s="4" t="s">
        <v>45</v>
      </c>
      <c r="D28" s="4" t="s">
        <v>26</v>
      </c>
      <c r="F28" s="7">
        <f>emiss!G14</f>
        <v>6.6</v>
      </c>
      <c r="G28" s="7"/>
      <c r="H28" s="7">
        <f>emiss!I14</f>
        <v>6.3</v>
      </c>
      <c r="I28" s="7"/>
      <c r="J28" s="7">
        <f>emiss!K14</f>
        <v>6.5</v>
      </c>
      <c r="L28" s="9">
        <f>emiss!M14</f>
        <v>6.466666666666666</v>
      </c>
      <c r="M28" s="9"/>
      <c r="N28" s="7">
        <f>emiss!G14</f>
        <v>6.6</v>
      </c>
      <c r="P28" s="7">
        <f>emiss!I14</f>
        <v>6.3</v>
      </c>
      <c r="R28" s="7">
        <f>emiss!K14</f>
        <v>6.5</v>
      </c>
      <c r="S28" s="6"/>
      <c r="T28" s="19">
        <f>emiss!M14</f>
        <v>6.466666666666666</v>
      </c>
      <c r="U28" s="19"/>
      <c r="X28" s="19"/>
      <c r="Y28" s="19"/>
      <c r="Z28" s="19"/>
      <c r="AA28" s="19"/>
      <c r="AB28" s="19"/>
      <c r="AC28" s="7"/>
      <c r="AD28" s="7"/>
      <c r="AE28" s="7">
        <v>6.5</v>
      </c>
      <c r="AF28" s="7"/>
    </row>
    <row r="29" spans="19:30" ht="12.75">
      <c r="S29" s="6"/>
      <c r="T29" s="7"/>
      <c r="U29" s="7"/>
      <c r="X29" s="7"/>
      <c r="Y29" s="7"/>
      <c r="Z29" s="7"/>
      <c r="AA29" s="7"/>
      <c r="AB29" s="7"/>
      <c r="AC29" s="6"/>
      <c r="AD29" s="6"/>
    </row>
    <row r="30" spans="2:30" ht="12.75">
      <c r="B30" s="4" t="s">
        <v>174</v>
      </c>
      <c r="D30" s="4" t="s">
        <v>42</v>
      </c>
      <c r="L30" s="9"/>
      <c r="M30" s="9"/>
      <c r="N30" s="9"/>
      <c r="O30" s="9"/>
      <c r="P30" s="9"/>
      <c r="Q30" s="9"/>
      <c r="R30" s="9"/>
      <c r="S30" s="6"/>
      <c r="T30" s="9"/>
      <c r="U30" s="9"/>
      <c r="X30" s="9"/>
      <c r="Y30" s="9"/>
      <c r="Z30" s="9"/>
      <c r="AA30" s="9"/>
      <c r="AB30" s="9"/>
      <c r="AC30" s="6"/>
      <c r="AD30" s="6"/>
    </row>
    <row r="31" spans="2:33" ht="12.75">
      <c r="B31" s="4" t="s">
        <v>206</v>
      </c>
      <c r="D31" s="4" t="s">
        <v>42</v>
      </c>
      <c r="L31" s="20"/>
      <c r="M31" s="20"/>
      <c r="N31" s="20"/>
      <c r="O31" s="20"/>
      <c r="P31" s="20"/>
      <c r="Q31" s="20"/>
      <c r="R31" s="20"/>
      <c r="S31" s="6"/>
      <c r="AC31" s="6"/>
      <c r="AD31" s="6"/>
      <c r="AE31" s="20"/>
      <c r="AF31" s="20"/>
      <c r="AG31" s="20">
        <f>T27/9000*(21-T28)/21*60</f>
        <v>47.0557037037037</v>
      </c>
    </row>
    <row r="32" spans="12:30" ht="12.75">
      <c r="L32" s="20"/>
      <c r="M32" s="20"/>
      <c r="N32" s="20"/>
      <c r="O32" s="20"/>
      <c r="P32" s="20"/>
      <c r="Q32" s="20"/>
      <c r="R32" s="20"/>
      <c r="S32" s="6"/>
      <c r="AA32" s="6"/>
      <c r="AB32" s="20"/>
      <c r="AC32" s="20"/>
      <c r="AD32" s="20"/>
    </row>
    <row r="33" spans="2:30" ht="12.75">
      <c r="B33" t="s">
        <v>135</v>
      </c>
      <c r="C33"/>
      <c r="L33" s="20"/>
      <c r="M33" s="20"/>
      <c r="N33" s="20"/>
      <c r="O33" s="20"/>
      <c r="P33" s="20"/>
      <c r="Q33" s="20"/>
      <c r="R33" s="20"/>
      <c r="S33" s="6"/>
      <c r="AA33" s="6"/>
      <c r="AB33" s="20"/>
      <c r="AC33" s="20"/>
      <c r="AD33" s="20"/>
    </row>
    <row r="34" spans="19:27" ht="12.75">
      <c r="S34" s="6"/>
      <c r="T34" s="6"/>
      <c r="U34" s="6"/>
      <c r="V34" s="6"/>
      <c r="W34" s="6"/>
      <c r="X34" s="6"/>
      <c r="Y34" s="6"/>
      <c r="Z34" s="6"/>
      <c r="AA34" s="6"/>
    </row>
    <row r="35" spans="1:30" ht="12.75">
      <c r="A35" s="5" t="s">
        <v>173</v>
      </c>
      <c r="B35" s="8" t="s">
        <v>67</v>
      </c>
      <c r="C35" s="8"/>
      <c r="N35" s="6" t="s">
        <v>178</v>
      </c>
      <c r="O35" s="6"/>
      <c r="P35" s="6" t="s">
        <v>179</v>
      </c>
      <c r="Q35" s="6"/>
      <c r="R35" s="6" t="s">
        <v>180</v>
      </c>
      <c r="S35" s="6"/>
      <c r="T35" s="7" t="s">
        <v>28</v>
      </c>
      <c r="U35" s="7"/>
      <c r="V35" s="6" t="s">
        <v>178</v>
      </c>
      <c r="W35" s="6"/>
      <c r="X35" s="6" t="s">
        <v>179</v>
      </c>
      <c r="Y35" s="6"/>
      <c r="Z35" s="6" t="s">
        <v>180</v>
      </c>
      <c r="AB35" s="7" t="s">
        <v>28</v>
      </c>
      <c r="AC35" s="7" t="s">
        <v>28</v>
      </c>
      <c r="AD35" s="7"/>
    </row>
    <row r="36" spans="12:18" ht="12.75">
      <c r="L36" s="5"/>
      <c r="N36" s="5"/>
      <c r="O36" s="5"/>
      <c r="P36" s="5"/>
      <c r="Q36" s="5"/>
      <c r="R36" s="5"/>
    </row>
    <row r="37" spans="2:29" ht="12.75">
      <c r="B37" s="4" t="s">
        <v>197</v>
      </c>
      <c r="L37" s="5"/>
      <c r="N37" s="6" t="s">
        <v>199</v>
      </c>
      <c r="O37" s="5"/>
      <c r="P37" s="6" t="s">
        <v>199</v>
      </c>
      <c r="Q37" s="5"/>
      <c r="R37" s="6" t="s">
        <v>199</v>
      </c>
      <c r="T37" s="6" t="s">
        <v>199</v>
      </c>
      <c r="V37" s="6" t="s">
        <v>201</v>
      </c>
      <c r="X37" s="6" t="s">
        <v>201</v>
      </c>
      <c r="Z37" s="6" t="s">
        <v>201</v>
      </c>
      <c r="AB37" s="6" t="s">
        <v>201</v>
      </c>
      <c r="AC37" s="5" t="s">
        <v>202</v>
      </c>
    </row>
    <row r="38" spans="2:29" ht="12.75">
      <c r="B38" s="4" t="s">
        <v>198</v>
      </c>
      <c r="L38" s="5"/>
      <c r="N38" s="6" t="s">
        <v>200</v>
      </c>
      <c r="O38" s="5"/>
      <c r="P38" s="6" t="s">
        <v>200</v>
      </c>
      <c r="Q38" s="5"/>
      <c r="R38" s="6" t="s">
        <v>200</v>
      </c>
      <c r="T38" s="6" t="s">
        <v>200</v>
      </c>
      <c r="V38" s="6" t="s">
        <v>204</v>
      </c>
      <c r="X38" s="6" t="s">
        <v>204</v>
      </c>
      <c r="Z38" s="6" t="s">
        <v>204</v>
      </c>
      <c r="AB38" s="6" t="s">
        <v>204</v>
      </c>
      <c r="AC38" s="5" t="s">
        <v>78</v>
      </c>
    </row>
    <row r="39" spans="2:29" ht="12.75">
      <c r="B39" s="4" t="s">
        <v>205</v>
      </c>
      <c r="L39" s="5"/>
      <c r="N39" s="6" t="s">
        <v>47</v>
      </c>
      <c r="O39" s="5"/>
      <c r="P39" s="6" t="s">
        <v>47</v>
      </c>
      <c r="Q39" s="5"/>
      <c r="R39" s="6" t="s">
        <v>47</v>
      </c>
      <c r="T39" s="6" t="s">
        <v>47</v>
      </c>
      <c r="V39" s="6" t="s">
        <v>38</v>
      </c>
      <c r="X39" s="6" t="s">
        <v>38</v>
      </c>
      <c r="Z39" s="6" t="s">
        <v>38</v>
      </c>
      <c r="AB39" s="6" t="s">
        <v>38</v>
      </c>
      <c r="AC39" s="5" t="s">
        <v>78</v>
      </c>
    </row>
    <row r="40" spans="2:30" ht="12.75">
      <c r="B40" s="4" t="s">
        <v>172</v>
      </c>
      <c r="M40" s="5"/>
      <c r="N40" s="7" t="s">
        <v>65</v>
      </c>
      <c r="P40" s="7" t="s">
        <v>65</v>
      </c>
      <c r="R40" s="7" t="s">
        <v>65</v>
      </c>
      <c r="T40" s="7" t="s">
        <v>65</v>
      </c>
      <c r="U40" s="7"/>
      <c r="V40" s="7" t="s">
        <v>126</v>
      </c>
      <c r="W40" s="7"/>
      <c r="X40" s="7" t="s">
        <v>126</v>
      </c>
      <c r="Y40" s="7"/>
      <c r="Z40" s="7" t="s">
        <v>126</v>
      </c>
      <c r="AB40" s="7" t="s">
        <v>126</v>
      </c>
      <c r="AC40" s="7" t="s">
        <v>78</v>
      </c>
      <c r="AD40" s="7"/>
    </row>
    <row r="41" spans="2:28" ht="12.75">
      <c r="B41" s="4" t="s">
        <v>176</v>
      </c>
      <c r="D41" s="4" t="s">
        <v>66</v>
      </c>
      <c r="L41" s="5"/>
      <c r="T41" s="6" t="s">
        <v>113</v>
      </c>
      <c r="V41" s="5">
        <v>10.95</v>
      </c>
      <c r="X41" s="5">
        <v>11.09</v>
      </c>
      <c r="Z41" s="5">
        <v>11.09</v>
      </c>
      <c r="AB41" s="5">
        <v>11.04</v>
      </c>
    </row>
    <row r="42" spans="2:26" ht="12.75">
      <c r="B42" s="4" t="s">
        <v>43</v>
      </c>
      <c r="D42" s="4" t="s">
        <v>30</v>
      </c>
      <c r="L42" s="23"/>
      <c r="M42" s="23"/>
      <c r="N42" s="23"/>
      <c r="O42" s="23"/>
      <c r="P42" s="23"/>
      <c r="Q42" s="23"/>
      <c r="R42" s="23"/>
      <c r="T42" s="23">
        <v>14048</v>
      </c>
      <c r="U42" s="23"/>
      <c r="V42" s="23"/>
      <c r="W42" s="23"/>
      <c r="X42" s="23"/>
      <c r="Y42" s="23"/>
      <c r="Z42" s="23"/>
    </row>
    <row r="43" spans="2:26" ht="12.75">
      <c r="B43" s="4" t="s">
        <v>32</v>
      </c>
      <c r="D43" s="4" t="s">
        <v>33</v>
      </c>
      <c r="L43" s="21"/>
      <c r="M43" s="21"/>
      <c r="N43" s="21"/>
      <c r="O43" s="21"/>
      <c r="P43" s="21"/>
      <c r="Q43" s="21"/>
      <c r="R43" s="21"/>
      <c r="T43" s="20">
        <v>116.5</v>
      </c>
      <c r="U43" s="20"/>
      <c r="V43" s="20"/>
      <c r="W43" s="20"/>
      <c r="X43" s="20"/>
      <c r="Y43" s="20"/>
      <c r="Z43" s="20"/>
    </row>
    <row r="44" spans="2:26" ht="12.75">
      <c r="B44" s="4" t="s">
        <v>34</v>
      </c>
      <c r="D44" s="4" t="s">
        <v>35</v>
      </c>
      <c r="L44" s="22"/>
      <c r="M44" s="22"/>
      <c r="N44" s="22"/>
      <c r="O44" s="22"/>
      <c r="P44" s="22"/>
      <c r="Q44" s="22"/>
      <c r="R44" s="22"/>
      <c r="T44" s="22">
        <v>1</v>
      </c>
      <c r="U44" s="22"/>
      <c r="V44" s="22"/>
      <c r="W44" s="22"/>
      <c r="X44" s="22"/>
      <c r="Y44" s="22"/>
      <c r="Z44" s="22"/>
    </row>
    <row r="45" spans="2:27" ht="12.75">
      <c r="B45" s="4" t="s">
        <v>36</v>
      </c>
      <c r="D45" s="4" t="s">
        <v>123</v>
      </c>
      <c r="N45" s="7">
        <v>0.038</v>
      </c>
      <c r="P45" s="7">
        <v>0.036</v>
      </c>
      <c r="R45" s="7">
        <v>0.042</v>
      </c>
      <c r="S45" s="6"/>
      <c r="T45" s="7">
        <v>0.039</v>
      </c>
      <c r="U45" s="7"/>
      <c r="V45" s="7"/>
      <c r="W45" s="7"/>
      <c r="X45" s="7"/>
      <c r="Y45" s="7"/>
      <c r="Z45" s="7"/>
      <c r="AA45" s="6"/>
    </row>
    <row r="46" spans="2:27" ht="12.75">
      <c r="B46" s="4" t="s">
        <v>37</v>
      </c>
      <c r="D46" s="4" t="s">
        <v>124</v>
      </c>
      <c r="N46" s="7">
        <v>4.1</v>
      </c>
      <c r="P46" s="7">
        <v>6.8</v>
      </c>
      <c r="R46" s="7">
        <v>4.4</v>
      </c>
      <c r="S46" s="6"/>
      <c r="T46" s="7">
        <v>5.1</v>
      </c>
      <c r="U46" s="7"/>
      <c r="V46" s="7"/>
      <c r="W46" s="7"/>
      <c r="X46" s="7"/>
      <c r="Y46" s="7"/>
      <c r="Z46" s="7"/>
      <c r="AA46" s="6"/>
    </row>
    <row r="47" spans="2:27" ht="12.75">
      <c r="B47" s="4" t="s">
        <v>167</v>
      </c>
      <c r="D47" s="4" t="s">
        <v>124</v>
      </c>
      <c r="N47" s="7">
        <v>0.59</v>
      </c>
      <c r="P47" s="7">
        <v>0.88</v>
      </c>
      <c r="R47" s="7">
        <v>0.88</v>
      </c>
      <c r="S47" s="6"/>
      <c r="T47" s="7">
        <v>0.8</v>
      </c>
      <c r="U47" s="7"/>
      <c r="V47" s="7"/>
      <c r="W47" s="7"/>
      <c r="X47" s="7"/>
      <c r="Y47" s="7"/>
      <c r="Z47" s="7"/>
      <c r="AA47" s="6"/>
    </row>
    <row r="48" spans="2:27" ht="12.75">
      <c r="B48" s="4" t="s">
        <v>163</v>
      </c>
      <c r="D48" s="4" t="s">
        <v>124</v>
      </c>
      <c r="N48" s="7">
        <v>1.63</v>
      </c>
      <c r="P48" s="7">
        <v>2.32</v>
      </c>
      <c r="R48" s="7">
        <v>2.93</v>
      </c>
      <c r="S48" s="6"/>
      <c r="T48" s="7">
        <v>2.3</v>
      </c>
      <c r="U48" s="7"/>
      <c r="V48" s="7"/>
      <c r="W48" s="7"/>
      <c r="X48" s="7"/>
      <c r="Y48" s="7"/>
      <c r="Z48" s="7"/>
      <c r="AA48" s="6"/>
    </row>
    <row r="49" spans="2:27" ht="12.75">
      <c r="B49" s="4" t="s">
        <v>164</v>
      </c>
      <c r="D49" s="4" t="s">
        <v>124</v>
      </c>
      <c r="M49" s="7" t="s">
        <v>31</v>
      </c>
      <c r="N49" s="7">
        <v>1</v>
      </c>
      <c r="O49" s="7" t="s">
        <v>31</v>
      </c>
      <c r="P49" s="7">
        <v>1</v>
      </c>
      <c r="Q49" s="7" t="s">
        <v>31</v>
      </c>
      <c r="R49" s="7">
        <v>1</v>
      </c>
      <c r="S49" s="6" t="s">
        <v>31</v>
      </c>
      <c r="T49" s="7">
        <v>1</v>
      </c>
      <c r="U49" s="7"/>
      <c r="V49" s="7"/>
      <c r="W49" s="7"/>
      <c r="X49" s="7"/>
      <c r="Y49" s="7"/>
      <c r="Z49" s="7"/>
      <c r="AA49" s="6"/>
    </row>
    <row r="50" spans="2:27" ht="12.75">
      <c r="B50" s="4" t="s">
        <v>165</v>
      </c>
      <c r="D50" s="4" t="s">
        <v>124</v>
      </c>
      <c r="M50" s="7" t="s">
        <v>31</v>
      </c>
      <c r="N50" s="7">
        <v>0.2</v>
      </c>
      <c r="O50" s="7" t="s">
        <v>31</v>
      </c>
      <c r="P50" s="7">
        <v>0.2</v>
      </c>
      <c r="Q50" s="7" t="s">
        <v>31</v>
      </c>
      <c r="R50" s="7">
        <v>0.2</v>
      </c>
      <c r="S50" s="6" t="s">
        <v>31</v>
      </c>
      <c r="T50" s="7">
        <v>0.2</v>
      </c>
      <c r="U50" s="7"/>
      <c r="V50" s="7"/>
      <c r="W50" s="7"/>
      <c r="X50" s="7"/>
      <c r="Y50" s="7"/>
      <c r="Z50" s="7"/>
      <c r="AA50" s="6"/>
    </row>
    <row r="51" spans="2:27" ht="12.75">
      <c r="B51" s="4" t="s">
        <v>169</v>
      </c>
      <c r="D51" s="4" t="s">
        <v>124</v>
      </c>
      <c r="M51" s="7" t="s">
        <v>31</v>
      </c>
      <c r="N51" s="7">
        <v>0.2</v>
      </c>
      <c r="O51" s="7" t="s">
        <v>31</v>
      </c>
      <c r="P51" s="7">
        <v>0.2</v>
      </c>
      <c r="Q51" s="7" t="s">
        <v>31</v>
      </c>
      <c r="R51" s="7">
        <v>0.2</v>
      </c>
      <c r="S51" s="6" t="s">
        <v>31</v>
      </c>
      <c r="T51" s="7">
        <v>0.2</v>
      </c>
      <c r="U51" s="7"/>
      <c r="V51" s="7"/>
      <c r="W51" s="7"/>
      <c r="X51" s="7"/>
      <c r="Y51" s="7"/>
      <c r="Z51" s="7"/>
      <c r="AA51" s="6"/>
    </row>
    <row r="52" spans="2:27" ht="12.75">
      <c r="B52" s="4" t="s">
        <v>171</v>
      </c>
      <c r="D52" s="4" t="s">
        <v>124</v>
      </c>
      <c r="N52" s="7">
        <v>0.6</v>
      </c>
      <c r="O52" s="7" t="s">
        <v>31</v>
      </c>
      <c r="P52" s="7">
        <v>0.5</v>
      </c>
      <c r="Q52" s="7" t="s">
        <v>31</v>
      </c>
      <c r="R52" s="7">
        <v>0.5</v>
      </c>
      <c r="S52" s="6" t="s">
        <v>31</v>
      </c>
      <c r="T52" s="7">
        <v>0.5</v>
      </c>
      <c r="U52" s="7"/>
      <c r="V52" s="7"/>
      <c r="W52" s="7"/>
      <c r="X52" s="7"/>
      <c r="Y52" s="7"/>
      <c r="Z52" s="7"/>
      <c r="AA52" s="6"/>
    </row>
    <row r="53" spans="2:27" ht="12.75">
      <c r="B53" s="4" t="s">
        <v>168</v>
      </c>
      <c r="D53" s="4" t="s">
        <v>124</v>
      </c>
      <c r="M53" s="7" t="s">
        <v>31</v>
      </c>
      <c r="N53" s="7">
        <v>0.5</v>
      </c>
      <c r="O53" s="7" t="s">
        <v>31</v>
      </c>
      <c r="P53" s="7">
        <v>0.5</v>
      </c>
      <c r="Q53" s="7" t="s">
        <v>31</v>
      </c>
      <c r="R53" s="7">
        <v>0.5</v>
      </c>
      <c r="S53" s="6" t="s">
        <v>31</v>
      </c>
      <c r="T53" s="7">
        <v>0.5</v>
      </c>
      <c r="U53" s="7"/>
      <c r="V53" s="7"/>
      <c r="W53" s="7"/>
      <c r="X53" s="7"/>
      <c r="Y53" s="7"/>
      <c r="Z53" s="7"/>
      <c r="AA53" s="6"/>
    </row>
    <row r="54" spans="2:27" ht="12.75">
      <c r="B54" s="4" t="s">
        <v>175</v>
      </c>
      <c r="D54" s="4" t="s">
        <v>124</v>
      </c>
      <c r="M54" s="7" t="s">
        <v>31</v>
      </c>
      <c r="N54" s="7">
        <v>0.104</v>
      </c>
      <c r="O54" s="7" t="s">
        <v>31</v>
      </c>
      <c r="P54" s="7">
        <v>0.098</v>
      </c>
      <c r="Q54" s="7" t="s">
        <v>31</v>
      </c>
      <c r="R54" s="7">
        <v>0.102</v>
      </c>
      <c r="S54" s="6" t="s">
        <v>31</v>
      </c>
      <c r="T54" s="27">
        <v>0.101</v>
      </c>
      <c r="U54" s="7"/>
      <c r="V54" s="7"/>
      <c r="W54" s="7"/>
      <c r="X54" s="7"/>
      <c r="Y54" s="7"/>
      <c r="Z54" s="7"/>
      <c r="AA54" s="6"/>
    </row>
    <row r="55" spans="2:27" ht="12.75">
      <c r="B55" s="4" t="s">
        <v>170</v>
      </c>
      <c r="D55" s="4" t="s">
        <v>124</v>
      </c>
      <c r="M55" s="7" t="s">
        <v>31</v>
      </c>
      <c r="N55" s="7">
        <v>0.5</v>
      </c>
      <c r="O55" s="7" t="s">
        <v>31</v>
      </c>
      <c r="P55" s="7">
        <v>0.5</v>
      </c>
      <c r="Q55" s="7" t="s">
        <v>31</v>
      </c>
      <c r="R55" s="7">
        <v>0.5</v>
      </c>
      <c r="S55" s="6" t="s">
        <v>31</v>
      </c>
      <c r="T55" s="7">
        <v>0.5</v>
      </c>
      <c r="U55" s="7"/>
      <c r="V55" s="7"/>
      <c r="W55" s="7"/>
      <c r="X55" s="7"/>
      <c r="Y55" s="7"/>
      <c r="Z55" s="7"/>
      <c r="AA55" s="6"/>
    </row>
    <row r="56" spans="2:27" ht="12.75">
      <c r="B56" s="4" t="s">
        <v>166</v>
      </c>
      <c r="D56" s="4" t="s">
        <v>124</v>
      </c>
      <c r="M56" s="7" t="s">
        <v>31</v>
      </c>
      <c r="N56" s="7">
        <v>0.5</v>
      </c>
      <c r="O56" s="7" t="s">
        <v>31</v>
      </c>
      <c r="P56" s="7">
        <v>0.5</v>
      </c>
      <c r="Q56" s="7" t="s">
        <v>31</v>
      </c>
      <c r="R56" s="7">
        <v>0.5</v>
      </c>
      <c r="S56" s="6" t="s">
        <v>31</v>
      </c>
      <c r="T56" s="7">
        <v>0.5</v>
      </c>
      <c r="U56" s="7"/>
      <c r="V56" s="7"/>
      <c r="W56" s="7"/>
      <c r="X56" s="7"/>
      <c r="Y56" s="7"/>
      <c r="Z56" s="7"/>
      <c r="AA56" s="6"/>
    </row>
    <row r="57" spans="19:27" ht="12.75">
      <c r="S57" s="6"/>
      <c r="T57" s="7"/>
      <c r="U57" s="7"/>
      <c r="V57" s="7"/>
      <c r="W57" s="7"/>
      <c r="X57" s="7"/>
      <c r="Y57" s="7"/>
      <c r="Z57" s="7"/>
      <c r="AA57" s="6"/>
    </row>
    <row r="58" spans="2:28" ht="12.75">
      <c r="B58" s="4" t="s">
        <v>44</v>
      </c>
      <c r="D58" s="4" t="s">
        <v>25</v>
      </c>
      <c r="L58" s="9"/>
      <c r="M58" s="9"/>
      <c r="N58" s="9"/>
      <c r="O58" s="9"/>
      <c r="P58" s="9"/>
      <c r="Q58" s="9"/>
      <c r="R58" s="9"/>
      <c r="S58" s="6"/>
      <c r="T58" s="9">
        <v>10652.666666666666</v>
      </c>
      <c r="U58" s="9"/>
      <c r="V58" s="9"/>
      <c r="W58" s="9"/>
      <c r="X58" s="9"/>
      <c r="Y58" s="9"/>
      <c r="Z58" s="9"/>
      <c r="AA58" s="6"/>
      <c r="AB58" s="9"/>
    </row>
    <row r="59" spans="2:28" ht="12.75">
      <c r="B59" s="4" t="s">
        <v>45</v>
      </c>
      <c r="D59" s="4" t="s">
        <v>26</v>
      </c>
      <c r="L59" s="9"/>
      <c r="M59" s="9"/>
      <c r="N59" s="9"/>
      <c r="O59" s="9"/>
      <c r="P59" s="9"/>
      <c r="Q59" s="9"/>
      <c r="R59" s="9"/>
      <c r="S59" s="6"/>
      <c r="T59" s="9">
        <v>3.866666666666667</v>
      </c>
      <c r="U59" s="9"/>
      <c r="V59" s="9"/>
      <c r="W59" s="9"/>
      <c r="X59" s="9"/>
      <c r="Y59" s="9"/>
      <c r="Z59" s="9"/>
      <c r="AA59" s="6"/>
      <c r="AB59" s="9"/>
    </row>
    <row r="60" spans="19:27" ht="12.75">
      <c r="S60" s="6"/>
      <c r="T60" s="7"/>
      <c r="U60" s="7"/>
      <c r="V60" s="7"/>
      <c r="W60" s="7"/>
      <c r="X60" s="7"/>
      <c r="Y60" s="7"/>
      <c r="Z60" s="7"/>
      <c r="AA60" s="6"/>
    </row>
    <row r="61" spans="2:30" ht="12.75">
      <c r="B61" s="4" t="s">
        <v>206</v>
      </c>
      <c r="D61" s="4" t="s">
        <v>42</v>
      </c>
      <c r="L61" s="5"/>
      <c r="M61" s="5"/>
      <c r="N61" s="5"/>
      <c r="O61" s="5"/>
      <c r="P61" s="5"/>
      <c r="Q61" s="5"/>
      <c r="R61" s="5"/>
      <c r="S61" s="6"/>
      <c r="T61" s="7"/>
      <c r="U61" s="7"/>
      <c r="V61" s="7"/>
      <c r="W61" s="7"/>
      <c r="X61" s="7"/>
      <c r="Y61" s="7"/>
      <c r="Z61" s="7"/>
      <c r="AA61" s="6"/>
      <c r="AC61" s="21">
        <f>T58/9000*(21-T59)/21*60</f>
        <v>57.9414885361552</v>
      </c>
      <c r="AD61" s="21"/>
    </row>
    <row r="62" spans="12:30" ht="12.75">
      <c r="L62" s="5"/>
      <c r="M62" s="5"/>
      <c r="N62" s="5"/>
      <c r="O62" s="5"/>
      <c r="P62" s="5"/>
      <c r="Q62" s="5"/>
      <c r="R62" s="5"/>
      <c r="S62" s="6"/>
      <c r="T62" s="7"/>
      <c r="U62" s="7"/>
      <c r="V62" s="7"/>
      <c r="W62" s="7"/>
      <c r="X62" s="7"/>
      <c r="Y62" s="7"/>
      <c r="Z62" s="7"/>
      <c r="AA62" s="6"/>
      <c r="AC62" s="21"/>
      <c r="AD62" s="21"/>
    </row>
    <row r="63" spans="2:30" ht="12.75">
      <c r="B63" t="s">
        <v>135</v>
      </c>
      <c r="C63"/>
      <c r="L63" s="5"/>
      <c r="M63" s="5"/>
      <c r="N63" s="5"/>
      <c r="O63" s="5"/>
      <c r="P63" s="5"/>
      <c r="Q63" s="5"/>
      <c r="R63" s="5"/>
      <c r="S63" s="6"/>
      <c r="T63" s="7"/>
      <c r="U63" s="7"/>
      <c r="V63" s="7"/>
      <c r="W63" s="7"/>
      <c r="X63" s="7"/>
      <c r="Y63" s="7"/>
      <c r="Z63" s="7"/>
      <c r="AA63" s="6"/>
      <c r="AC63" s="21"/>
      <c r="AD63" s="21"/>
    </row>
    <row r="64" spans="2:3" ht="12.75">
      <c r="B64" s="8"/>
      <c r="C64" s="8"/>
    </row>
    <row r="65" spans="1:24" ht="12.75">
      <c r="A65" s="5" t="s">
        <v>173</v>
      </c>
      <c r="B65" s="8" t="s">
        <v>72</v>
      </c>
      <c r="C65" s="8"/>
      <c r="F65" s="6" t="s">
        <v>178</v>
      </c>
      <c r="H65" s="6" t="s">
        <v>179</v>
      </c>
      <c r="J65" s="6" t="s">
        <v>180</v>
      </c>
      <c r="L65" s="24" t="s">
        <v>28</v>
      </c>
      <c r="M65" s="24"/>
      <c r="N65" s="6" t="s">
        <v>178</v>
      </c>
      <c r="O65" s="6"/>
      <c r="P65" s="6" t="s">
        <v>179</v>
      </c>
      <c r="Q65" s="6"/>
      <c r="R65" s="6" t="s">
        <v>180</v>
      </c>
      <c r="T65" s="5" t="s">
        <v>28</v>
      </c>
      <c r="V65" s="5" t="s">
        <v>28</v>
      </c>
      <c r="X65" s="5" t="s">
        <v>28</v>
      </c>
    </row>
    <row r="66" spans="2:18" ht="12.75">
      <c r="B66" s="8"/>
      <c r="C66" s="8"/>
      <c r="L66" s="24"/>
      <c r="M66" s="24"/>
      <c r="N66" s="6"/>
      <c r="O66" s="6"/>
      <c r="P66" s="6"/>
      <c r="Q66" s="6"/>
      <c r="R66" s="6"/>
    </row>
    <row r="67" spans="2:24" ht="12.75">
      <c r="B67" s="4" t="s">
        <v>197</v>
      </c>
      <c r="C67" s="8"/>
      <c r="F67" s="6" t="s">
        <v>199</v>
      </c>
      <c r="H67" s="6" t="s">
        <v>199</v>
      </c>
      <c r="J67" s="6" t="s">
        <v>199</v>
      </c>
      <c r="L67" s="6" t="s">
        <v>199</v>
      </c>
      <c r="M67" s="24"/>
      <c r="N67" s="6" t="s">
        <v>201</v>
      </c>
      <c r="O67" s="6"/>
      <c r="P67" s="6" t="s">
        <v>201</v>
      </c>
      <c r="Q67" s="6"/>
      <c r="R67" s="6" t="s">
        <v>201</v>
      </c>
      <c r="T67" s="6" t="s">
        <v>201</v>
      </c>
      <c r="X67" s="5" t="s">
        <v>202</v>
      </c>
    </row>
    <row r="68" spans="2:24" ht="12.75">
      <c r="B68" s="4" t="s">
        <v>198</v>
      </c>
      <c r="F68" s="6" t="s">
        <v>200</v>
      </c>
      <c r="G68" s="5"/>
      <c r="H68" s="6" t="s">
        <v>200</v>
      </c>
      <c r="I68" s="5"/>
      <c r="J68" s="6" t="s">
        <v>200</v>
      </c>
      <c r="K68" s="5"/>
      <c r="L68" s="6" t="s">
        <v>200</v>
      </c>
      <c r="M68" s="5"/>
      <c r="N68" s="6" t="s">
        <v>200</v>
      </c>
      <c r="O68" s="5"/>
      <c r="P68" s="6" t="s">
        <v>200</v>
      </c>
      <c r="Q68" s="5"/>
      <c r="R68" s="6" t="s">
        <v>200</v>
      </c>
      <c r="T68" s="6" t="s">
        <v>200</v>
      </c>
      <c r="X68" s="5" t="s">
        <v>78</v>
      </c>
    </row>
    <row r="69" spans="2:24" ht="12.75">
      <c r="B69" s="4" t="s">
        <v>205</v>
      </c>
      <c r="G69" s="5"/>
      <c r="I69" s="5"/>
      <c r="K69" s="5"/>
      <c r="L69" s="6"/>
      <c r="M69" s="5"/>
      <c r="N69" s="6"/>
      <c r="O69" s="5"/>
      <c r="P69" s="6"/>
      <c r="Q69" s="5"/>
      <c r="R69" s="6"/>
      <c r="T69" s="6"/>
      <c r="V69" s="5" t="s">
        <v>47</v>
      </c>
      <c r="X69" s="5" t="s">
        <v>78</v>
      </c>
    </row>
    <row r="70" spans="2:24" ht="12.75">
      <c r="B70" s="4" t="s">
        <v>172</v>
      </c>
      <c r="F70" s="24" t="s">
        <v>59</v>
      </c>
      <c r="H70" s="24" t="s">
        <v>59</v>
      </c>
      <c r="J70" s="24" t="s">
        <v>59</v>
      </c>
      <c r="L70" s="24" t="s">
        <v>59</v>
      </c>
      <c r="M70" s="24"/>
      <c r="N70" s="5" t="s">
        <v>111</v>
      </c>
      <c r="O70" s="24"/>
      <c r="P70" s="5" t="s">
        <v>111</v>
      </c>
      <c r="Q70" s="24"/>
      <c r="R70" s="5" t="s">
        <v>111</v>
      </c>
      <c r="T70" s="5" t="s">
        <v>111</v>
      </c>
      <c r="X70" s="5" t="s">
        <v>78</v>
      </c>
    </row>
    <row r="71" spans="2:20" ht="12.75">
      <c r="B71" s="4" t="s">
        <v>176</v>
      </c>
      <c r="D71" s="4" t="s">
        <v>29</v>
      </c>
      <c r="L71" s="24" t="s">
        <v>113</v>
      </c>
      <c r="M71" s="24"/>
      <c r="N71" s="24"/>
      <c r="O71" s="24"/>
      <c r="P71" s="24"/>
      <c r="Q71" s="24"/>
      <c r="R71" s="24"/>
      <c r="T71" s="5" t="s">
        <v>113</v>
      </c>
    </row>
    <row r="72" spans="2:27" ht="12.75">
      <c r="B72" s="4" t="s">
        <v>43</v>
      </c>
      <c r="D72" s="4" t="s">
        <v>30</v>
      </c>
      <c r="L72" s="24">
        <v>1025</v>
      </c>
      <c r="M72" s="24"/>
      <c r="N72" s="24"/>
      <c r="O72" s="24"/>
      <c r="P72" s="24"/>
      <c r="Q72" s="24"/>
      <c r="R72" s="24"/>
      <c r="S72" s="6"/>
      <c r="T72" s="5">
        <v>14369</v>
      </c>
      <c r="W72" s="7"/>
      <c r="X72" s="7"/>
      <c r="Y72" s="7"/>
      <c r="Z72" s="7"/>
      <c r="AA72" s="6"/>
    </row>
    <row r="73" spans="2:27" ht="12.75">
      <c r="B73" s="4" t="s">
        <v>32</v>
      </c>
      <c r="D73" s="4" t="s">
        <v>33</v>
      </c>
      <c r="L73" s="24">
        <v>2.71</v>
      </c>
      <c r="M73" s="24"/>
      <c r="N73" s="24"/>
      <c r="O73" s="24"/>
      <c r="P73" s="24"/>
      <c r="Q73" s="24"/>
      <c r="R73" s="24"/>
      <c r="S73" s="6"/>
      <c r="T73" s="5">
        <v>5.71</v>
      </c>
      <c r="W73" s="7"/>
      <c r="X73" s="7"/>
      <c r="Y73" s="7"/>
      <c r="Z73" s="7"/>
      <c r="AA73" s="6"/>
    </row>
    <row r="74" spans="2:27" ht="12.75">
      <c r="B74" s="4" t="s">
        <v>34</v>
      </c>
      <c r="D74" s="4" t="s">
        <v>35</v>
      </c>
      <c r="L74" s="24">
        <v>0.97</v>
      </c>
      <c r="M74" s="24"/>
      <c r="N74" s="24"/>
      <c r="O74" s="24"/>
      <c r="P74" s="24"/>
      <c r="Q74" s="24"/>
      <c r="R74" s="24"/>
      <c r="S74" s="6"/>
      <c r="T74" s="5">
        <v>0.86</v>
      </c>
      <c r="W74" s="7"/>
      <c r="X74" s="7"/>
      <c r="Y74" s="7"/>
      <c r="Z74" s="7"/>
      <c r="AA74" s="6"/>
    </row>
    <row r="75" spans="2:27" ht="12.75">
      <c r="B75" s="4" t="s">
        <v>36</v>
      </c>
      <c r="D75" s="4" t="s">
        <v>123</v>
      </c>
      <c r="E75" s="6" t="s">
        <v>31</v>
      </c>
      <c r="F75" s="7">
        <v>0.01</v>
      </c>
      <c r="G75" s="6" t="s">
        <v>31</v>
      </c>
      <c r="H75" s="7">
        <v>0.01</v>
      </c>
      <c r="I75" s="6" t="s">
        <v>31</v>
      </c>
      <c r="J75" s="7">
        <v>0.01</v>
      </c>
      <c r="K75" s="6" t="s">
        <v>31</v>
      </c>
      <c r="L75" s="24">
        <v>0.01</v>
      </c>
      <c r="M75" s="24"/>
      <c r="N75" s="24">
        <v>0.012</v>
      </c>
      <c r="O75" s="24"/>
      <c r="P75" s="24">
        <v>0.014</v>
      </c>
      <c r="Q75" s="24"/>
      <c r="R75" s="24">
        <v>0.012</v>
      </c>
      <c r="S75" s="6"/>
      <c r="T75" s="5">
        <v>0.013</v>
      </c>
      <c r="W75" s="7"/>
      <c r="X75" s="7"/>
      <c r="Y75" s="7"/>
      <c r="Z75" s="7"/>
      <c r="AA75" s="6"/>
    </row>
    <row r="76" spans="2:27" ht="12.75">
      <c r="B76" s="4" t="s">
        <v>37</v>
      </c>
      <c r="D76" s="4" t="s">
        <v>124</v>
      </c>
      <c r="E76" s="6" t="s">
        <v>31</v>
      </c>
      <c r="F76" s="9">
        <v>1</v>
      </c>
      <c r="G76" s="9" t="s">
        <v>31</v>
      </c>
      <c r="H76" s="9">
        <v>1</v>
      </c>
      <c r="I76" s="9" t="s">
        <v>31</v>
      </c>
      <c r="J76" s="9">
        <v>1</v>
      </c>
      <c r="K76" s="6" t="s">
        <v>31</v>
      </c>
      <c r="L76" s="24">
        <v>1</v>
      </c>
      <c r="M76" s="24"/>
      <c r="N76" s="24">
        <v>3.6</v>
      </c>
      <c r="O76" s="24"/>
      <c r="P76" s="24">
        <v>2.2</v>
      </c>
      <c r="Q76" s="24"/>
      <c r="R76" s="24">
        <v>3.5</v>
      </c>
      <c r="S76" s="6"/>
      <c r="T76" s="5">
        <v>3.1</v>
      </c>
      <c r="W76" s="7"/>
      <c r="X76" s="7"/>
      <c r="Y76" s="7"/>
      <c r="Z76" s="7"/>
      <c r="AA76" s="6"/>
    </row>
    <row r="77" spans="2:27" ht="12.75">
      <c r="B77" s="4" t="s">
        <v>167</v>
      </c>
      <c r="D77" s="4" t="s">
        <v>124</v>
      </c>
      <c r="F77" s="7">
        <v>0.0298</v>
      </c>
      <c r="H77" s="7">
        <v>0.0247</v>
      </c>
      <c r="J77" s="7">
        <v>0.0458</v>
      </c>
      <c r="L77" s="24">
        <v>0.03</v>
      </c>
      <c r="M77" s="24" t="s">
        <v>31</v>
      </c>
      <c r="N77" s="24">
        <v>0.322</v>
      </c>
      <c r="O77" s="24" t="s">
        <v>31</v>
      </c>
      <c r="P77" s="24">
        <v>0.375</v>
      </c>
      <c r="Q77" s="24" t="s">
        <v>31</v>
      </c>
      <c r="R77" s="24">
        <v>0.312</v>
      </c>
      <c r="S77" s="6"/>
      <c r="T77" s="5">
        <v>0.4</v>
      </c>
      <c r="W77" s="7"/>
      <c r="X77" s="7"/>
      <c r="Y77" s="7"/>
      <c r="Z77" s="7"/>
      <c r="AA77" s="6"/>
    </row>
    <row r="78" spans="2:27" ht="12.75">
      <c r="B78" s="4" t="s">
        <v>163</v>
      </c>
      <c r="D78" s="4" t="s">
        <v>124</v>
      </c>
      <c r="F78" s="7">
        <v>0.115</v>
      </c>
      <c r="H78" s="7">
        <v>0.102</v>
      </c>
      <c r="J78" s="7">
        <v>0.184</v>
      </c>
      <c r="L78" s="24">
        <v>0.1337</v>
      </c>
      <c r="M78" s="24"/>
      <c r="N78" s="24">
        <v>0.4</v>
      </c>
      <c r="O78" s="24" t="s">
        <v>31</v>
      </c>
      <c r="P78" s="24">
        <v>0.375</v>
      </c>
      <c r="Q78" s="24"/>
      <c r="R78" s="24">
        <v>0.581</v>
      </c>
      <c r="S78" s="6"/>
      <c r="T78" s="5">
        <v>0.45</v>
      </c>
      <c r="W78" s="7"/>
      <c r="X78" s="7"/>
      <c r="Y78" s="7"/>
      <c r="Z78" s="7"/>
      <c r="AA78" s="6"/>
    </row>
    <row r="79" spans="2:27" ht="12.75">
      <c r="B79" s="4" t="s">
        <v>164</v>
      </c>
      <c r="D79" s="4" t="s">
        <v>124</v>
      </c>
      <c r="F79" s="7">
        <v>0.0326</v>
      </c>
      <c r="H79" s="7">
        <v>0.017</v>
      </c>
      <c r="J79" s="7">
        <v>0.0164</v>
      </c>
      <c r="L79" s="24">
        <v>0.02</v>
      </c>
      <c r="M79" s="24" t="s">
        <v>31</v>
      </c>
      <c r="N79" s="24">
        <v>0.645</v>
      </c>
      <c r="O79" s="24" t="s">
        <v>31</v>
      </c>
      <c r="P79" s="24">
        <v>0.75</v>
      </c>
      <c r="Q79" s="24" t="s">
        <v>31</v>
      </c>
      <c r="R79" s="24">
        <v>0.625</v>
      </c>
      <c r="S79" s="6"/>
      <c r="T79" s="5">
        <v>0.7</v>
      </c>
      <c r="W79" s="7"/>
      <c r="X79" s="7"/>
      <c r="Y79" s="7"/>
      <c r="Z79" s="7"/>
      <c r="AA79" s="6"/>
    </row>
    <row r="80" spans="2:27" ht="12.75">
      <c r="B80" s="4" t="s">
        <v>165</v>
      </c>
      <c r="D80" s="4" t="s">
        <v>124</v>
      </c>
      <c r="F80" s="7">
        <v>0.002</v>
      </c>
      <c r="H80" s="7">
        <v>0.002</v>
      </c>
      <c r="J80" s="7">
        <v>0.002</v>
      </c>
      <c r="L80" s="24">
        <v>0.002</v>
      </c>
      <c r="M80" s="24" t="s">
        <v>31</v>
      </c>
      <c r="N80" s="24">
        <v>0.129</v>
      </c>
      <c r="O80" s="24" t="s">
        <v>31</v>
      </c>
      <c r="P80" s="24">
        <v>0.15</v>
      </c>
      <c r="Q80" s="24" t="s">
        <v>31</v>
      </c>
      <c r="R80" s="24">
        <v>0.125</v>
      </c>
      <c r="S80" s="6"/>
      <c r="T80" s="5">
        <v>0.14</v>
      </c>
      <c r="W80" s="7"/>
      <c r="X80" s="7"/>
      <c r="Y80" s="7"/>
      <c r="Z80" s="7"/>
      <c r="AA80" s="6"/>
    </row>
    <row r="81" spans="2:27" ht="12.75">
      <c r="B81" s="4" t="s">
        <v>169</v>
      </c>
      <c r="D81" s="4" t="s">
        <v>124</v>
      </c>
      <c r="E81" s="6" t="s">
        <v>31</v>
      </c>
      <c r="F81" s="7">
        <v>0.002</v>
      </c>
      <c r="G81" s="6" t="s">
        <v>31</v>
      </c>
      <c r="H81" s="7">
        <v>0.002</v>
      </c>
      <c r="J81" s="7">
        <v>0.0032</v>
      </c>
      <c r="K81" s="6" t="s">
        <v>31</v>
      </c>
      <c r="L81" s="24">
        <v>0.0024</v>
      </c>
      <c r="M81" s="24" t="s">
        <v>31</v>
      </c>
      <c r="N81" s="24">
        <v>0.129</v>
      </c>
      <c r="O81" s="24" t="s">
        <v>31</v>
      </c>
      <c r="P81" s="24">
        <v>0.15</v>
      </c>
      <c r="Q81" s="24" t="s">
        <v>31</v>
      </c>
      <c r="R81" s="24">
        <v>0.125</v>
      </c>
      <c r="S81" s="6"/>
      <c r="T81" s="5">
        <v>0.14</v>
      </c>
      <c r="W81" s="7"/>
      <c r="X81" s="7"/>
      <c r="Y81" s="7"/>
      <c r="Z81" s="7"/>
      <c r="AA81" s="6"/>
    </row>
    <row r="82" spans="2:27" ht="12.75">
      <c r="B82" s="4" t="s">
        <v>171</v>
      </c>
      <c r="D82" s="4" t="s">
        <v>124</v>
      </c>
      <c r="F82" s="7">
        <v>0.144</v>
      </c>
      <c r="H82" s="7">
        <v>0.0973</v>
      </c>
      <c r="J82" s="7">
        <v>0.0881</v>
      </c>
      <c r="L82" s="24">
        <v>0.11</v>
      </c>
      <c r="M82" s="24" t="s">
        <v>31</v>
      </c>
      <c r="N82" s="24">
        <v>0.322</v>
      </c>
      <c r="O82" s="24" t="s">
        <v>31</v>
      </c>
      <c r="P82" s="24">
        <v>0.375</v>
      </c>
      <c r="Q82" s="24" t="s">
        <v>31</v>
      </c>
      <c r="R82" s="24">
        <v>0.312</v>
      </c>
      <c r="S82" s="6"/>
      <c r="T82" s="5">
        <v>0.34</v>
      </c>
      <c r="W82" s="7"/>
      <c r="X82" s="7"/>
      <c r="Y82" s="7"/>
      <c r="Z82" s="7"/>
      <c r="AA82" s="6"/>
    </row>
    <row r="83" spans="2:20" ht="12.75">
      <c r="B83" s="4" t="s">
        <v>168</v>
      </c>
      <c r="D83" s="4" t="s">
        <v>124</v>
      </c>
      <c r="F83" s="7">
        <v>0.017</v>
      </c>
      <c r="H83" s="7">
        <v>0.0139</v>
      </c>
      <c r="J83" s="7">
        <v>0.0231</v>
      </c>
      <c r="L83" s="7">
        <v>0.018</v>
      </c>
      <c r="N83" s="7">
        <v>0.406</v>
      </c>
      <c r="P83" s="7">
        <v>0.585</v>
      </c>
      <c r="Q83" s="7" t="s">
        <v>31</v>
      </c>
      <c r="R83" s="7">
        <v>0.312</v>
      </c>
      <c r="T83" s="5">
        <v>0.44</v>
      </c>
    </row>
    <row r="84" spans="2:20" ht="12.75">
      <c r="B84" s="4" t="s">
        <v>175</v>
      </c>
      <c r="D84" s="4" t="s">
        <v>124</v>
      </c>
      <c r="E84" s="6" t="s">
        <v>31</v>
      </c>
      <c r="F84" s="7">
        <v>0.0002</v>
      </c>
      <c r="G84" s="6" t="s">
        <v>31</v>
      </c>
      <c r="H84" s="7">
        <v>0.0002</v>
      </c>
      <c r="I84" s="6" t="s">
        <v>31</v>
      </c>
      <c r="J84" s="7">
        <v>0.00025</v>
      </c>
      <c r="L84" s="7">
        <v>0.0002</v>
      </c>
      <c r="N84" s="7">
        <v>0.193</v>
      </c>
      <c r="O84" s="7" t="s">
        <v>31</v>
      </c>
      <c r="P84" s="7">
        <v>0.105</v>
      </c>
      <c r="Q84" s="7" t="s">
        <v>31</v>
      </c>
      <c r="R84" s="7">
        <v>0.103</v>
      </c>
      <c r="T84" s="5">
        <v>0.14</v>
      </c>
    </row>
    <row r="85" spans="2:20" ht="12.75">
      <c r="B85" s="4" t="s">
        <v>170</v>
      </c>
      <c r="D85" s="4" t="s">
        <v>124</v>
      </c>
      <c r="E85" s="6" t="s">
        <v>31</v>
      </c>
      <c r="F85" s="7">
        <v>0.005</v>
      </c>
      <c r="G85" s="6" t="s">
        <v>31</v>
      </c>
      <c r="H85" s="7">
        <v>0.005</v>
      </c>
      <c r="I85" s="6" t="s">
        <v>31</v>
      </c>
      <c r="J85" s="7">
        <v>0.005</v>
      </c>
      <c r="L85" s="7">
        <v>0.005</v>
      </c>
      <c r="M85" s="7" t="s">
        <v>31</v>
      </c>
      <c r="N85" s="7">
        <v>0.322</v>
      </c>
      <c r="O85" s="7" t="s">
        <v>31</v>
      </c>
      <c r="P85" s="7">
        <v>0.375</v>
      </c>
      <c r="Q85" s="7" t="s">
        <v>31</v>
      </c>
      <c r="R85" s="7">
        <v>0.312</v>
      </c>
      <c r="T85" s="5">
        <v>0.34</v>
      </c>
    </row>
    <row r="86" spans="2:20" ht="12.75">
      <c r="B86" s="4" t="s">
        <v>166</v>
      </c>
      <c r="D86" s="4" t="s">
        <v>124</v>
      </c>
      <c r="E86" s="6" t="s">
        <v>31</v>
      </c>
      <c r="F86" s="7">
        <v>0.005</v>
      </c>
      <c r="G86" s="6" t="s">
        <v>31</v>
      </c>
      <c r="H86" s="7">
        <v>0.005</v>
      </c>
      <c r="I86" s="6" t="s">
        <v>31</v>
      </c>
      <c r="J86" s="7">
        <v>0.005</v>
      </c>
      <c r="L86" s="7">
        <v>0.005</v>
      </c>
      <c r="M86" s="7" t="s">
        <v>31</v>
      </c>
      <c r="N86" s="7">
        <v>0.322</v>
      </c>
      <c r="O86" s="7" t="s">
        <v>31</v>
      </c>
      <c r="P86" s="7">
        <v>0.375</v>
      </c>
      <c r="Q86" s="7" t="s">
        <v>31</v>
      </c>
      <c r="R86" s="7">
        <v>0.312</v>
      </c>
      <c r="T86" s="5">
        <v>0.34</v>
      </c>
    </row>
    <row r="87" spans="8:10" ht="12.75">
      <c r="H87" s="7"/>
      <c r="J87" s="7"/>
    </row>
    <row r="88" spans="2:20" ht="12.75">
      <c r="B88" s="4" t="s">
        <v>44</v>
      </c>
      <c r="D88" s="4" t="s">
        <v>25</v>
      </c>
      <c r="F88" s="9">
        <f>emiss!G53</f>
        <v>10159</v>
      </c>
      <c r="H88" s="9">
        <f>emiss!I53</f>
        <v>10001</v>
      </c>
      <c r="J88" s="9">
        <f>emiss!K53</f>
        <v>10100</v>
      </c>
      <c r="L88" s="9">
        <v>10086.666666666666</v>
      </c>
      <c r="M88" s="9"/>
      <c r="N88" s="9">
        <f>emiss!G53</f>
        <v>10159</v>
      </c>
      <c r="O88" s="9"/>
      <c r="P88" s="9">
        <f>emiss!I53</f>
        <v>10001</v>
      </c>
      <c r="Q88" s="9"/>
      <c r="R88" s="9">
        <f>emiss!K53</f>
        <v>10100</v>
      </c>
      <c r="T88" s="9">
        <v>10086.666666666666</v>
      </c>
    </row>
    <row r="89" spans="2:20" ht="12.75">
      <c r="B89" s="4" t="s">
        <v>45</v>
      </c>
      <c r="D89" s="4" t="s">
        <v>26</v>
      </c>
      <c r="F89" s="9">
        <f>emiss!G54</f>
        <v>5</v>
      </c>
      <c r="H89" s="9">
        <f>emiss!I54</f>
        <v>5.8</v>
      </c>
      <c r="J89" s="9">
        <f>emiss!K54</f>
        <v>6.4</v>
      </c>
      <c r="L89" s="9">
        <v>5.733333333333334</v>
      </c>
      <c r="M89" s="9"/>
      <c r="N89" s="9">
        <f>emiss!G54</f>
        <v>5</v>
      </c>
      <c r="O89" s="9"/>
      <c r="P89" s="9">
        <f>emiss!I54</f>
        <v>5.8</v>
      </c>
      <c r="Q89" s="9"/>
      <c r="R89" s="9">
        <f>emiss!K54</f>
        <v>6.4</v>
      </c>
      <c r="T89" s="9">
        <v>5.733333333333334</v>
      </c>
    </row>
    <row r="90" spans="12:18" ht="12.75">
      <c r="L90" s="24"/>
      <c r="M90" s="24"/>
      <c r="N90" s="24"/>
      <c r="O90" s="24"/>
      <c r="P90" s="24"/>
      <c r="Q90" s="24"/>
      <c r="R90" s="24"/>
    </row>
    <row r="91" spans="2:27" ht="12.75">
      <c r="B91" s="4" t="s">
        <v>206</v>
      </c>
      <c r="D91" s="4" t="s">
        <v>42</v>
      </c>
      <c r="L91" s="20"/>
      <c r="M91" s="20"/>
      <c r="N91" s="20"/>
      <c r="O91" s="20"/>
      <c r="P91" s="20"/>
      <c r="Q91" s="20"/>
      <c r="R91" s="20"/>
      <c r="S91" s="6"/>
      <c r="V91" s="21">
        <f>T88/150*(21-T89)/21</f>
        <v>48.885643738977066</v>
      </c>
      <c r="W91" s="7"/>
      <c r="X91" s="21">
        <f>T88/9000*(21-T89)/21*60</f>
        <v>48.885643738977066</v>
      </c>
      <c r="Y91" s="7"/>
      <c r="Z91" s="7"/>
      <c r="AA91" s="6"/>
    </row>
    <row r="92" spans="12:30" ht="12.75">
      <c r="L92" s="53"/>
      <c r="U92" s="53"/>
      <c r="AB92" s="53"/>
      <c r="AC92" s="53"/>
      <c r="AD92" s="53"/>
    </row>
    <row r="93" spans="2:30" ht="12.75">
      <c r="B93" t="s">
        <v>135</v>
      </c>
      <c r="L93" s="53"/>
      <c r="U93" s="53"/>
      <c r="AB93" s="53"/>
      <c r="AC93" s="53"/>
      <c r="AD93" s="53"/>
    </row>
    <row r="94" spans="12:28" ht="12.75">
      <c r="L94" s="53"/>
      <c r="U94" s="53"/>
      <c r="AB94" s="53"/>
    </row>
    <row r="95" spans="12:28" ht="12.75">
      <c r="L95" s="53"/>
      <c r="U95" s="53"/>
      <c r="AB95" s="53"/>
    </row>
    <row r="96" spans="12:28" ht="12.75">
      <c r="L96" s="53"/>
      <c r="U96" s="53"/>
      <c r="AB96" s="53"/>
    </row>
    <row r="97" spans="12:28" ht="12.75">
      <c r="L97" s="53"/>
      <c r="U97" s="53"/>
      <c r="AB97" s="53"/>
    </row>
    <row r="98" spans="12:28" ht="12.75">
      <c r="L98" s="53"/>
      <c r="U98" s="53"/>
      <c r="AB98" s="53"/>
    </row>
    <row r="99" spans="12:28" ht="12.75">
      <c r="L99" s="53"/>
      <c r="U99" s="53"/>
      <c r="AB99" s="53"/>
    </row>
    <row r="100" spans="12:28" ht="12.75">
      <c r="L100" s="53"/>
      <c r="U100" s="53"/>
      <c r="AB100" s="53"/>
    </row>
    <row r="101" spans="12:28" ht="12.75">
      <c r="L101" s="53"/>
      <c r="U101" s="53"/>
      <c r="AB101" s="53"/>
    </row>
    <row r="102" spans="12:28" ht="12.75">
      <c r="L102" s="53"/>
      <c r="U102" s="53"/>
      <c r="AB102" s="53"/>
    </row>
    <row r="103" spans="12:28" ht="12.75">
      <c r="L103" s="53"/>
      <c r="U103" s="53"/>
      <c r="AB103" s="53"/>
    </row>
    <row r="104" spans="12:28" ht="12.75">
      <c r="L104" s="53"/>
      <c r="U104" s="53"/>
      <c r="AB104" s="53"/>
    </row>
    <row r="105" spans="12:28" ht="12.75">
      <c r="L105" s="53"/>
      <c r="U105" s="53"/>
      <c r="AB105" s="53"/>
    </row>
    <row r="106" spans="12:28" ht="12.75">
      <c r="L106" s="53"/>
      <c r="U106" s="53"/>
      <c r="AB106" s="53"/>
    </row>
    <row r="109" spans="2:3" ht="12.75">
      <c r="B109" s="8"/>
      <c r="C109" s="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2" bestFit="1" customWidth="1"/>
    <col min="2" max="2" width="10.421875" style="2" bestFit="1" customWidth="1"/>
    <col min="3" max="16384" width="9.140625" style="2" customWidth="1"/>
  </cols>
  <sheetData>
    <row r="1" ht="12.75">
      <c r="A1" s="1" t="s">
        <v>41</v>
      </c>
    </row>
    <row r="3" ht="12.75">
      <c r="A3" s="2" t="s">
        <v>138</v>
      </c>
    </row>
    <row r="4" ht="12.75">
      <c r="A4" s="1"/>
    </row>
    <row r="5" spans="1:5" ht="12.75">
      <c r="A5" s="1"/>
      <c r="B5" s="12"/>
      <c r="C5" s="12"/>
      <c r="D5" s="12"/>
      <c r="E5" s="12"/>
    </row>
    <row r="6" spans="1:5" ht="12.75">
      <c r="A6" s="1"/>
      <c r="B6" s="12"/>
      <c r="C6" s="12"/>
      <c r="D6" s="12"/>
      <c r="E6" s="12"/>
    </row>
    <row r="7" spans="1:5" ht="12.75">
      <c r="A7" s="13"/>
      <c r="B7" s="12"/>
      <c r="C7" s="12"/>
      <c r="D7" s="12"/>
      <c r="E7" s="12"/>
    </row>
    <row r="8" spans="1:5" ht="12.75">
      <c r="A8" s="12"/>
      <c r="B8" s="12"/>
      <c r="C8" s="12"/>
      <c r="D8" s="12"/>
      <c r="E8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6">
      <selection activeCell="C28" sqref="C28"/>
    </sheetView>
  </sheetViews>
  <sheetFormatPr defaultColWidth="9.140625" defaultRowHeight="12.75"/>
  <cols>
    <col min="1" max="1" width="2.00390625" style="29" customWidth="1"/>
    <col min="2" max="2" width="25.8515625" style="29" customWidth="1"/>
    <col min="3" max="3" width="6.8515625" style="29" customWidth="1"/>
    <col min="4" max="4" width="5.8515625" style="29" customWidth="1"/>
    <col min="5" max="5" width="7.421875" style="30" customWidth="1"/>
    <col min="6" max="6" width="8.140625" style="31" customWidth="1"/>
    <col min="7" max="7" width="7.8515625" style="30" customWidth="1"/>
    <col min="8" max="8" width="8.140625" style="31" customWidth="1"/>
    <col min="9" max="9" width="6.57421875" style="32" customWidth="1"/>
    <col min="10" max="10" width="7.00390625" style="30" customWidth="1"/>
    <col min="11" max="11" width="8.7109375" style="30" customWidth="1"/>
    <col min="12" max="12" width="7.8515625" style="30" customWidth="1"/>
    <col min="13" max="13" width="8.7109375" style="30" customWidth="1"/>
    <col min="14" max="14" width="4.421875" style="32" customWidth="1"/>
    <col min="15" max="15" width="7.8515625" style="30" customWidth="1"/>
    <col min="16" max="16" width="10.00390625" style="30" customWidth="1"/>
    <col min="17" max="17" width="8.7109375" style="30" customWidth="1"/>
    <col min="18" max="18" width="10.00390625" style="30" customWidth="1"/>
    <col min="19" max="19" width="7.7109375" style="29" customWidth="1"/>
    <col min="20" max="20" width="7.8515625" style="29" customWidth="1"/>
    <col min="21" max="21" width="7.7109375" style="29" customWidth="1"/>
    <col min="22" max="22" width="7.00390625" style="29" customWidth="1"/>
    <col min="23" max="23" width="7.421875" style="29" customWidth="1"/>
    <col min="24" max="16384" width="10.8515625" style="29" customWidth="1"/>
  </cols>
  <sheetData>
    <row r="1" ht="12.75">
      <c r="A1" s="28" t="s">
        <v>115</v>
      </c>
    </row>
    <row r="2" ht="12.75">
      <c r="A2" s="29" t="s">
        <v>215</v>
      </c>
    </row>
    <row r="3" spans="1:3" ht="12.75">
      <c r="A3" s="29" t="s">
        <v>209</v>
      </c>
      <c r="C3" s="29" t="s">
        <v>210</v>
      </c>
    </row>
    <row r="4" spans="1:18" ht="12.75">
      <c r="A4" s="29" t="s">
        <v>211</v>
      </c>
      <c r="C4" s="33" t="s">
        <v>72</v>
      </c>
      <c r="D4" s="33"/>
      <c r="E4" s="34"/>
      <c r="F4" s="35"/>
      <c r="G4" s="34"/>
      <c r="H4" s="35"/>
      <c r="J4" s="34"/>
      <c r="K4" s="34"/>
      <c r="L4" s="34"/>
      <c r="M4" s="34"/>
      <c r="O4" s="34"/>
      <c r="P4" s="34"/>
      <c r="Q4" s="34"/>
      <c r="R4" s="34"/>
    </row>
    <row r="5" spans="1:4" ht="12.75">
      <c r="A5" s="29" t="s">
        <v>212</v>
      </c>
      <c r="C5" s="56" t="s">
        <v>213</v>
      </c>
      <c r="D5" s="33"/>
    </row>
    <row r="6" spans="4:17" ht="12.75">
      <c r="D6" s="33"/>
      <c r="E6" s="32"/>
      <c r="G6" s="32"/>
      <c r="J6" s="32"/>
      <c r="L6" s="32"/>
      <c r="O6" s="32"/>
      <c r="Q6" s="32"/>
    </row>
    <row r="7" spans="2:18" ht="12.75">
      <c r="B7" s="8" t="s">
        <v>114</v>
      </c>
      <c r="C7" s="33" t="s">
        <v>73</v>
      </c>
      <c r="D7" s="33"/>
      <c r="E7" s="36" t="s">
        <v>74</v>
      </c>
      <c r="F7" s="36"/>
      <c r="G7" s="36"/>
      <c r="H7" s="36"/>
      <c r="I7" s="37"/>
      <c r="J7" s="36" t="s">
        <v>75</v>
      </c>
      <c r="K7" s="36"/>
      <c r="L7" s="36"/>
      <c r="M7" s="36"/>
      <c r="N7" s="37"/>
      <c r="O7" s="36" t="s">
        <v>76</v>
      </c>
      <c r="P7" s="36"/>
      <c r="Q7" s="36"/>
      <c r="R7" s="36"/>
    </row>
    <row r="8" spans="3:18" ht="12.75">
      <c r="C8" s="33" t="s">
        <v>77</v>
      </c>
      <c r="E8" s="32" t="s">
        <v>78</v>
      </c>
      <c r="F8" s="35" t="s">
        <v>79</v>
      </c>
      <c r="G8" s="32" t="s">
        <v>78</v>
      </c>
      <c r="H8" s="35" t="s">
        <v>79</v>
      </c>
      <c r="J8" s="32" t="s">
        <v>78</v>
      </c>
      <c r="K8" s="32" t="s">
        <v>80</v>
      </c>
      <c r="L8" s="32" t="s">
        <v>78</v>
      </c>
      <c r="M8" s="32" t="s">
        <v>80</v>
      </c>
      <c r="O8" s="32" t="s">
        <v>78</v>
      </c>
      <c r="P8" s="32" t="s">
        <v>80</v>
      </c>
      <c r="Q8" s="32" t="s">
        <v>78</v>
      </c>
      <c r="R8" s="32" t="s">
        <v>80</v>
      </c>
    </row>
    <row r="9" spans="3:18" ht="12.75">
      <c r="C9" s="33"/>
      <c r="E9" s="57" t="s">
        <v>208</v>
      </c>
      <c r="F9" s="57" t="s">
        <v>208</v>
      </c>
      <c r="G9" s="32" t="s">
        <v>118</v>
      </c>
      <c r="H9" s="35" t="s">
        <v>118</v>
      </c>
      <c r="J9" s="57" t="s">
        <v>208</v>
      </c>
      <c r="K9" s="57" t="s">
        <v>208</v>
      </c>
      <c r="L9" s="32" t="s">
        <v>118</v>
      </c>
      <c r="M9" s="35" t="s">
        <v>118</v>
      </c>
      <c r="O9" s="57" t="s">
        <v>208</v>
      </c>
      <c r="P9" s="57" t="s">
        <v>208</v>
      </c>
      <c r="Q9" s="32" t="s">
        <v>118</v>
      </c>
      <c r="R9" s="35" t="s">
        <v>118</v>
      </c>
    </row>
    <row r="10" ht="13.5" customHeight="1">
      <c r="A10" s="29" t="s">
        <v>81</v>
      </c>
    </row>
    <row r="11" spans="2:18" ht="12.75">
      <c r="B11" s="29" t="s">
        <v>82</v>
      </c>
      <c r="C11" s="33">
        <v>1</v>
      </c>
      <c r="D11" s="33" t="s">
        <v>31</v>
      </c>
      <c r="E11" s="31">
        <v>0.003</v>
      </c>
      <c r="F11" s="31">
        <f>IF(E11="","",E11*$C11)</f>
        <v>0.003</v>
      </c>
      <c r="G11" s="31">
        <f>IF(E11=0,"",IF(D11="nd",E11/2,E11))</f>
        <v>0.0015</v>
      </c>
      <c r="H11" s="31">
        <f>IF(G11="","",G11*$C11)</f>
        <v>0.0015</v>
      </c>
      <c r="I11" s="35" t="s">
        <v>31</v>
      </c>
      <c r="J11" s="33">
        <v>0.004</v>
      </c>
      <c r="K11" s="31">
        <f>IF(J11="","",J11*$C11)</f>
        <v>0.004</v>
      </c>
      <c r="L11" s="31">
        <f>IF(J11=0,"",IF(I11="nd",J11/2,J11))</f>
        <v>0.002</v>
      </c>
      <c r="M11" s="31">
        <f>IF(L11="","",L11*$C11)</f>
        <v>0.002</v>
      </c>
      <c r="N11" s="35" t="s">
        <v>31</v>
      </c>
      <c r="O11" s="38">
        <v>0.02</v>
      </c>
      <c r="P11" s="31">
        <f>IF(O11="","",O11*$C11)</f>
        <v>0.02</v>
      </c>
      <c r="Q11" s="31">
        <f>IF(O11=0,"",IF(N11="nd",O11/2,O11))</f>
        <v>0.01</v>
      </c>
      <c r="R11" s="31">
        <f>IF(Q11="","",Q11*$C11)</f>
        <v>0.01</v>
      </c>
    </row>
    <row r="12" spans="2:18" ht="12.75">
      <c r="B12" s="29" t="s">
        <v>83</v>
      </c>
      <c r="C12" s="33">
        <v>0</v>
      </c>
      <c r="D12" s="33"/>
      <c r="E12" s="31">
        <v>0.015</v>
      </c>
      <c r="F12" s="31">
        <f>IF(E12="","",E12*$C12)</f>
        <v>0</v>
      </c>
      <c r="G12" s="31">
        <f aca="true" t="shared" si="0" ref="G12:G35">IF(E12=0,"",IF(D12="nd",E12/2,E12))</f>
        <v>0.015</v>
      </c>
      <c r="H12" s="31">
        <f>IF(G12="","",G12*$C12)</f>
        <v>0</v>
      </c>
      <c r="I12" s="35"/>
      <c r="J12" s="33">
        <v>0.004</v>
      </c>
      <c r="K12" s="31">
        <f>IF(J12="","",J12*$C12)</f>
        <v>0</v>
      </c>
      <c r="L12" s="31">
        <f aca="true" t="shared" si="1" ref="L12:L35">IF(J12=0,"",IF(I12="nd",J12/2,J12))</f>
        <v>0.004</v>
      </c>
      <c r="M12" s="31">
        <f>IF(L12="","",L12*$C12)</f>
        <v>0</v>
      </c>
      <c r="N12" s="35"/>
      <c r="O12" s="38">
        <v>0.009</v>
      </c>
      <c r="P12" s="31">
        <f>IF(O12="","",O12*$C12)</f>
        <v>0</v>
      </c>
      <c r="Q12" s="31">
        <f aca="true" t="shared" si="2" ref="Q12:Q35">IF(O12=0,"",IF(N12="nd",O12/2,O12))</f>
        <v>0.009</v>
      </c>
      <c r="R12" s="31">
        <f>IF(Q12="","",Q12*$C12)</f>
        <v>0</v>
      </c>
    </row>
    <row r="13" spans="2:18" ht="12.75">
      <c r="B13" s="29" t="s">
        <v>84</v>
      </c>
      <c r="C13" s="33">
        <v>0.5</v>
      </c>
      <c r="D13" s="33" t="s">
        <v>31</v>
      </c>
      <c r="E13" s="31">
        <v>0.004</v>
      </c>
      <c r="F13" s="31">
        <f aca="true" t="shared" si="3" ref="F13:H35">IF(E13="","",E13*$C13)</f>
        <v>0.002</v>
      </c>
      <c r="G13" s="31">
        <f t="shared" si="0"/>
        <v>0.002</v>
      </c>
      <c r="H13" s="31">
        <f t="shared" si="3"/>
        <v>0.001</v>
      </c>
      <c r="I13" s="35" t="s">
        <v>31</v>
      </c>
      <c r="J13" s="33">
        <v>0.005</v>
      </c>
      <c r="K13" s="31">
        <f aca="true" t="shared" si="4" ref="K13:M28">IF(J13="","",J13*$C13)</f>
        <v>0.0025</v>
      </c>
      <c r="L13" s="31">
        <f t="shared" si="1"/>
        <v>0.0025</v>
      </c>
      <c r="M13" s="31">
        <f t="shared" si="4"/>
        <v>0.00125</v>
      </c>
      <c r="N13" s="35" t="s">
        <v>31</v>
      </c>
      <c r="O13" s="38">
        <v>0.004</v>
      </c>
      <c r="P13" s="31">
        <f aca="true" t="shared" si="5" ref="P13:R28">IF(O13="","",O13*$C13)</f>
        <v>0.002</v>
      </c>
      <c r="Q13" s="31">
        <f t="shared" si="2"/>
        <v>0.002</v>
      </c>
      <c r="R13" s="31">
        <f t="shared" si="5"/>
        <v>0.001</v>
      </c>
    </row>
    <row r="14" spans="2:18" ht="12.75">
      <c r="B14" s="29" t="s">
        <v>85</v>
      </c>
      <c r="C14" s="33">
        <v>0</v>
      </c>
      <c r="D14" s="33" t="s">
        <v>31</v>
      </c>
      <c r="E14" s="31">
        <v>0.004</v>
      </c>
      <c r="F14" s="31">
        <f t="shared" si="3"/>
        <v>0</v>
      </c>
      <c r="G14" s="31">
        <f t="shared" si="0"/>
        <v>0.002</v>
      </c>
      <c r="H14" s="31">
        <f t="shared" si="3"/>
        <v>0</v>
      </c>
      <c r="I14" s="35" t="s">
        <v>31</v>
      </c>
      <c r="J14" s="33">
        <v>0.005</v>
      </c>
      <c r="K14" s="31">
        <f t="shared" si="4"/>
        <v>0</v>
      </c>
      <c r="L14" s="31">
        <f t="shared" si="1"/>
        <v>0.0025</v>
      </c>
      <c r="M14" s="31">
        <f t="shared" si="4"/>
        <v>0</v>
      </c>
      <c r="N14" s="35" t="s">
        <v>31</v>
      </c>
      <c r="O14" s="38">
        <v>0.004</v>
      </c>
      <c r="P14" s="31">
        <f t="shared" si="5"/>
        <v>0</v>
      </c>
      <c r="Q14" s="31">
        <f t="shared" si="2"/>
        <v>0.002</v>
      </c>
      <c r="R14" s="31">
        <f t="shared" si="5"/>
        <v>0</v>
      </c>
    </row>
    <row r="15" spans="2:18" ht="12.75">
      <c r="B15" s="29" t="s">
        <v>86</v>
      </c>
      <c r="C15" s="33">
        <v>0.1</v>
      </c>
      <c r="D15" s="33" t="s">
        <v>31</v>
      </c>
      <c r="E15" s="31">
        <v>0.007</v>
      </c>
      <c r="F15" s="31">
        <f t="shared" si="3"/>
        <v>0.0007000000000000001</v>
      </c>
      <c r="G15" s="31">
        <f t="shared" si="0"/>
        <v>0.0035</v>
      </c>
      <c r="H15" s="31">
        <f t="shared" si="3"/>
        <v>0.00035000000000000005</v>
      </c>
      <c r="I15" s="35" t="s">
        <v>31</v>
      </c>
      <c r="J15" s="33">
        <v>0.008</v>
      </c>
      <c r="K15" s="31">
        <f t="shared" si="4"/>
        <v>0.0008</v>
      </c>
      <c r="L15" s="31">
        <f t="shared" si="1"/>
        <v>0.004</v>
      </c>
      <c r="M15" s="31">
        <f t="shared" si="4"/>
        <v>0.0004</v>
      </c>
      <c r="N15" s="35" t="s">
        <v>31</v>
      </c>
      <c r="O15" s="38">
        <v>0.008</v>
      </c>
      <c r="P15" s="31">
        <f t="shared" si="5"/>
        <v>0.0008</v>
      </c>
      <c r="Q15" s="31">
        <f t="shared" si="2"/>
        <v>0.004</v>
      </c>
      <c r="R15" s="31">
        <f t="shared" si="5"/>
        <v>0.0004</v>
      </c>
    </row>
    <row r="16" spans="2:18" ht="12.75">
      <c r="B16" s="29" t="s">
        <v>87</v>
      </c>
      <c r="C16" s="33">
        <v>0.1</v>
      </c>
      <c r="D16" s="33" t="s">
        <v>31</v>
      </c>
      <c r="E16" s="31">
        <v>0.007</v>
      </c>
      <c r="F16" s="31">
        <f t="shared" si="3"/>
        <v>0.0007000000000000001</v>
      </c>
      <c r="G16" s="31">
        <f t="shared" si="0"/>
        <v>0.0035</v>
      </c>
      <c r="H16" s="31">
        <f t="shared" si="3"/>
        <v>0.00035000000000000005</v>
      </c>
      <c r="I16" s="35" t="s">
        <v>31</v>
      </c>
      <c r="J16" s="33">
        <v>0.008</v>
      </c>
      <c r="K16" s="31">
        <f t="shared" si="4"/>
        <v>0.0008</v>
      </c>
      <c r="L16" s="31">
        <f t="shared" si="1"/>
        <v>0.004</v>
      </c>
      <c r="M16" s="31">
        <f t="shared" si="4"/>
        <v>0.0004</v>
      </c>
      <c r="N16" s="35" t="s">
        <v>31</v>
      </c>
      <c r="O16" s="38">
        <v>0.008</v>
      </c>
      <c r="P16" s="31">
        <f t="shared" si="5"/>
        <v>0.0008</v>
      </c>
      <c r="Q16" s="31">
        <f t="shared" si="2"/>
        <v>0.004</v>
      </c>
      <c r="R16" s="31">
        <f t="shared" si="5"/>
        <v>0.0004</v>
      </c>
    </row>
    <row r="17" spans="2:18" ht="12.75">
      <c r="B17" s="29" t="s">
        <v>88</v>
      </c>
      <c r="C17" s="33">
        <v>0.1</v>
      </c>
      <c r="D17" s="33" t="s">
        <v>31</v>
      </c>
      <c r="E17" s="31">
        <v>0.006</v>
      </c>
      <c r="F17" s="31">
        <f t="shared" si="3"/>
        <v>0.0006000000000000001</v>
      </c>
      <c r="G17" s="31">
        <f t="shared" si="0"/>
        <v>0.003</v>
      </c>
      <c r="H17" s="31">
        <f t="shared" si="3"/>
        <v>0.00030000000000000003</v>
      </c>
      <c r="I17" s="35" t="s">
        <v>31</v>
      </c>
      <c r="J17" s="33">
        <v>0.007</v>
      </c>
      <c r="K17" s="31">
        <f t="shared" si="4"/>
        <v>0.0007000000000000001</v>
      </c>
      <c r="L17" s="31">
        <f t="shared" si="1"/>
        <v>0.0035</v>
      </c>
      <c r="M17" s="31">
        <f t="shared" si="4"/>
        <v>0.00035000000000000005</v>
      </c>
      <c r="N17" s="35" t="s">
        <v>31</v>
      </c>
      <c r="O17" s="38">
        <v>0.007</v>
      </c>
      <c r="P17" s="31">
        <f t="shared" si="5"/>
        <v>0.0007000000000000001</v>
      </c>
      <c r="Q17" s="31">
        <f t="shared" si="2"/>
        <v>0.0035</v>
      </c>
      <c r="R17" s="31">
        <f t="shared" si="5"/>
        <v>0.00035000000000000005</v>
      </c>
    </row>
    <row r="18" spans="2:18" ht="12.75">
      <c r="B18" s="29" t="s">
        <v>89</v>
      </c>
      <c r="C18" s="33">
        <v>0</v>
      </c>
      <c r="D18" s="33" t="s">
        <v>31</v>
      </c>
      <c r="E18" s="31">
        <v>0.007</v>
      </c>
      <c r="F18" s="31">
        <f t="shared" si="3"/>
        <v>0</v>
      </c>
      <c r="G18" s="31">
        <f t="shared" si="0"/>
        <v>0.0035</v>
      </c>
      <c r="H18" s="31">
        <f t="shared" si="3"/>
        <v>0</v>
      </c>
      <c r="I18" s="35" t="s">
        <v>31</v>
      </c>
      <c r="J18" s="33">
        <v>0.008</v>
      </c>
      <c r="K18" s="31">
        <f t="shared" si="4"/>
        <v>0</v>
      </c>
      <c r="L18" s="31">
        <f t="shared" si="1"/>
        <v>0.004</v>
      </c>
      <c r="M18" s="31">
        <f t="shared" si="4"/>
        <v>0</v>
      </c>
      <c r="N18" s="35" t="s">
        <v>31</v>
      </c>
      <c r="O18" s="38">
        <v>0.008</v>
      </c>
      <c r="P18" s="31">
        <f t="shared" si="5"/>
        <v>0</v>
      </c>
      <c r="Q18" s="31">
        <f t="shared" si="2"/>
        <v>0.004</v>
      </c>
      <c r="R18" s="31">
        <f t="shared" si="5"/>
        <v>0</v>
      </c>
    </row>
    <row r="19" spans="2:18" ht="12.75">
      <c r="B19" s="29" t="s">
        <v>90</v>
      </c>
      <c r="C19" s="33">
        <v>0.01</v>
      </c>
      <c r="D19" s="33"/>
      <c r="E19" s="31">
        <v>0.013</v>
      </c>
      <c r="F19" s="31">
        <f t="shared" si="3"/>
        <v>0.00013</v>
      </c>
      <c r="G19" s="31">
        <f t="shared" si="0"/>
        <v>0.013</v>
      </c>
      <c r="H19" s="31">
        <f t="shared" si="3"/>
        <v>0.00013</v>
      </c>
      <c r="I19" s="35"/>
      <c r="J19" s="33">
        <v>0.015</v>
      </c>
      <c r="K19" s="31">
        <f t="shared" si="4"/>
        <v>0.00015</v>
      </c>
      <c r="L19" s="31">
        <f t="shared" si="1"/>
        <v>0.015</v>
      </c>
      <c r="M19" s="31">
        <f t="shared" si="4"/>
        <v>0.00015</v>
      </c>
      <c r="N19" s="35"/>
      <c r="O19" s="38">
        <v>0.013</v>
      </c>
      <c r="P19" s="31">
        <f t="shared" si="5"/>
        <v>0.00013</v>
      </c>
      <c r="Q19" s="31">
        <f t="shared" si="2"/>
        <v>0.013</v>
      </c>
      <c r="R19" s="31">
        <f t="shared" si="5"/>
        <v>0.00013</v>
      </c>
    </row>
    <row r="20" spans="2:18" ht="12.75">
      <c r="B20" s="29" t="s">
        <v>91</v>
      </c>
      <c r="C20" s="33">
        <v>0</v>
      </c>
      <c r="D20" s="33"/>
      <c r="E20" s="31">
        <v>0.013</v>
      </c>
      <c r="F20" s="31">
        <f t="shared" si="3"/>
        <v>0</v>
      </c>
      <c r="G20" s="31">
        <f t="shared" si="0"/>
        <v>0.013</v>
      </c>
      <c r="H20" s="31">
        <f t="shared" si="3"/>
        <v>0</v>
      </c>
      <c r="I20" s="35"/>
      <c r="J20" s="33">
        <v>0.015</v>
      </c>
      <c r="K20" s="31">
        <f t="shared" si="4"/>
        <v>0</v>
      </c>
      <c r="L20" s="31">
        <f t="shared" si="1"/>
        <v>0.015</v>
      </c>
      <c r="M20" s="31">
        <f t="shared" si="4"/>
        <v>0</v>
      </c>
      <c r="N20" s="35"/>
      <c r="O20" s="38">
        <v>0.013</v>
      </c>
      <c r="P20" s="31">
        <f t="shared" si="5"/>
        <v>0</v>
      </c>
      <c r="Q20" s="31">
        <f t="shared" si="2"/>
        <v>0.013</v>
      </c>
      <c r="R20" s="31">
        <f t="shared" si="5"/>
        <v>0</v>
      </c>
    </row>
    <row r="21" spans="2:18" ht="12.75">
      <c r="B21" s="29" t="s">
        <v>92</v>
      </c>
      <c r="C21" s="33">
        <v>0.001</v>
      </c>
      <c r="D21" s="33"/>
      <c r="E21" s="31">
        <v>0.036</v>
      </c>
      <c r="F21" s="31">
        <f t="shared" si="3"/>
        <v>3.6E-05</v>
      </c>
      <c r="G21" s="31">
        <f t="shared" si="0"/>
        <v>0.036</v>
      </c>
      <c r="H21" s="31">
        <f t="shared" si="3"/>
        <v>3.6E-05</v>
      </c>
      <c r="I21" s="35"/>
      <c r="J21" s="33">
        <v>0.092</v>
      </c>
      <c r="K21" s="31">
        <f t="shared" si="4"/>
        <v>9.2E-05</v>
      </c>
      <c r="L21" s="31">
        <f t="shared" si="1"/>
        <v>0.092</v>
      </c>
      <c r="M21" s="31">
        <f t="shared" si="4"/>
        <v>9.2E-05</v>
      </c>
      <c r="N21" s="35"/>
      <c r="O21" s="38">
        <v>0.029</v>
      </c>
      <c r="P21" s="31">
        <f t="shared" si="5"/>
        <v>2.9000000000000004E-05</v>
      </c>
      <c r="Q21" s="31">
        <f t="shared" si="2"/>
        <v>0.029</v>
      </c>
      <c r="R21" s="31">
        <f t="shared" si="5"/>
        <v>2.9000000000000004E-05</v>
      </c>
    </row>
    <row r="22" spans="2:18" ht="12.75">
      <c r="B22" s="29" t="s">
        <v>93</v>
      </c>
      <c r="C22" s="33">
        <v>0.1</v>
      </c>
      <c r="D22" s="33"/>
      <c r="E22" s="31">
        <v>0.007</v>
      </c>
      <c r="F22" s="31">
        <f t="shared" si="3"/>
        <v>0.0007000000000000001</v>
      </c>
      <c r="G22" s="31">
        <f t="shared" si="0"/>
        <v>0.007</v>
      </c>
      <c r="H22" s="31">
        <f t="shared" si="3"/>
        <v>0.0007000000000000001</v>
      </c>
      <c r="I22" s="35"/>
      <c r="J22" s="33">
        <v>0.034</v>
      </c>
      <c r="K22" s="31">
        <f t="shared" si="4"/>
        <v>0.0034000000000000002</v>
      </c>
      <c r="L22" s="31">
        <f t="shared" si="1"/>
        <v>0.034</v>
      </c>
      <c r="M22" s="31">
        <f t="shared" si="4"/>
        <v>0.0034000000000000002</v>
      </c>
      <c r="N22" s="35"/>
      <c r="O22" s="38">
        <v>0.008</v>
      </c>
      <c r="P22" s="31">
        <f t="shared" si="5"/>
        <v>0.0008</v>
      </c>
      <c r="Q22" s="31">
        <f t="shared" si="2"/>
        <v>0.008</v>
      </c>
      <c r="R22" s="31">
        <f t="shared" si="5"/>
        <v>0.0008</v>
      </c>
    </row>
    <row r="23" spans="2:18" ht="12.75">
      <c r="B23" s="29" t="s">
        <v>94</v>
      </c>
      <c r="C23" s="33">
        <v>0</v>
      </c>
      <c r="D23" s="33"/>
      <c r="E23" s="31">
        <v>0.017</v>
      </c>
      <c r="F23" s="31">
        <f t="shared" si="3"/>
        <v>0</v>
      </c>
      <c r="G23" s="31">
        <f t="shared" si="0"/>
        <v>0.017</v>
      </c>
      <c r="H23" s="31">
        <f t="shared" si="3"/>
        <v>0</v>
      </c>
      <c r="I23" s="35"/>
      <c r="J23" s="33">
        <v>0.17</v>
      </c>
      <c r="K23" s="31">
        <f t="shared" si="4"/>
        <v>0</v>
      </c>
      <c r="L23" s="31">
        <f t="shared" si="1"/>
        <v>0.17</v>
      </c>
      <c r="M23" s="31">
        <f t="shared" si="4"/>
        <v>0</v>
      </c>
      <c r="N23" s="35"/>
      <c r="O23" s="38">
        <v>0.14</v>
      </c>
      <c r="P23" s="31">
        <f t="shared" si="5"/>
        <v>0</v>
      </c>
      <c r="Q23" s="31">
        <f t="shared" si="2"/>
        <v>0.14</v>
      </c>
      <c r="R23" s="31">
        <f t="shared" si="5"/>
        <v>0</v>
      </c>
    </row>
    <row r="24" spans="2:18" ht="12.75">
      <c r="B24" s="29" t="s">
        <v>95</v>
      </c>
      <c r="C24" s="33">
        <v>0.05</v>
      </c>
      <c r="D24" s="33"/>
      <c r="E24" s="31">
        <v>0.015</v>
      </c>
      <c r="F24" s="31">
        <f t="shared" si="3"/>
        <v>0.00075</v>
      </c>
      <c r="G24" s="31">
        <f t="shared" si="0"/>
        <v>0.015</v>
      </c>
      <c r="H24" s="31">
        <f t="shared" si="3"/>
        <v>0.00075</v>
      </c>
      <c r="I24" s="35"/>
      <c r="J24" s="33">
        <v>0.008</v>
      </c>
      <c r="K24" s="31">
        <f t="shared" si="4"/>
        <v>0.0004</v>
      </c>
      <c r="L24" s="31">
        <f t="shared" si="1"/>
        <v>0.008</v>
      </c>
      <c r="M24" s="31">
        <f t="shared" si="4"/>
        <v>0.0004</v>
      </c>
      <c r="N24" s="35" t="s">
        <v>31</v>
      </c>
      <c r="O24" s="38">
        <v>0.005</v>
      </c>
      <c r="P24" s="31">
        <f t="shared" si="5"/>
        <v>0.00025</v>
      </c>
      <c r="Q24" s="31">
        <f t="shared" si="2"/>
        <v>0.0025</v>
      </c>
      <c r="R24" s="31">
        <f t="shared" si="5"/>
        <v>0.000125</v>
      </c>
    </row>
    <row r="25" spans="2:18" ht="12.75">
      <c r="B25" s="29" t="s">
        <v>96</v>
      </c>
      <c r="C25" s="33">
        <v>0.5</v>
      </c>
      <c r="D25" s="33"/>
      <c r="E25" s="31">
        <v>0.009</v>
      </c>
      <c r="F25" s="31">
        <f t="shared" si="3"/>
        <v>0.0045</v>
      </c>
      <c r="G25" s="31">
        <f t="shared" si="0"/>
        <v>0.009</v>
      </c>
      <c r="H25" s="31">
        <f t="shared" si="3"/>
        <v>0.0045</v>
      </c>
      <c r="I25" s="35"/>
      <c r="J25" s="33">
        <v>0.006</v>
      </c>
      <c r="K25" s="31">
        <f t="shared" si="4"/>
        <v>0.003</v>
      </c>
      <c r="L25" s="31">
        <f t="shared" si="1"/>
        <v>0.006</v>
      </c>
      <c r="M25" s="31">
        <f t="shared" si="4"/>
        <v>0.003</v>
      </c>
      <c r="N25" s="35" t="s">
        <v>31</v>
      </c>
      <c r="O25" s="38">
        <v>0.005</v>
      </c>
      <c r="P25" s="31">
        <f t="shared" si="5"/>
        <v>0.0025</v>
      </c>
      <c r="Q25" s="31">
        <f t="shared" si="2"/>
        <v>0.0025</v>
      </c>
      <c r="R25" s="31">
        <f t="shared" si="5"/>
        <v>0.00125</v>
      </c>
    </row>
    <row r="26" spans="2:18" ht="12.75">
      <c r="B26" s="29" t="s">
        <v>97</v>
      </c>
      <c r="C26" s="33">
        <v>0</v>
      </c>
      <c r="D26" s="33"/>
      <c r="E26" s="31">
        <v>0.15</v>
      </c>
      <c r="F26" s="31">
        <f t="shared" si="3"/>
        <v>0</v>
      </c>
      <c r="G26" s="31">
        <f t="shared" si="0"/>
        <v>0.15</v>
      </c>
      <c r="H26" s="31">
        <f t="shared" si="3"/>
        <v>0</v>
      </c>
      <c r="I26" s="35"/>
      <c r="J26" s="33">
        <v>0.053</v>
      </c>
      <c r="K26" s="31">
        <f t="shared" si="4"/>
        <v>0</v>
      </c>
      <c r="L26" s="31">
        <f t="shared" si="1"/>
        <v>0.053</v>
      </c>
      <c r="M26" s="31">
        <f t="shared" si="4"/>
        <v>0</v>
      </c>
      <c r="N26" s="35"/>
      <c r="O26" s="38">
        <v>0.024</v>
      </c>
      <c r="P26" s="31">
        <f t="shared" si="5"/>
        <v>0</v>
      </c>
      <c r="Q26" s="31">
        <f t="shared" si="2"/>
        <v>0.024</v>
      </c>
      <c r="R26" s="31">
        <f t="shared" si="5"/>
        <v>0</v>
      </c>
    </row>
    <row r="27" spans="2:18" ht="12.75">
      <c r="B27" s="29" t="s">
        <v>98</v>
      </c>
      <c r="C27" s="33">
        <v>0.1</v>
      </c>
      <c r="D27" s="33"/>
      <c r="E27" s="31">
        <v>0.032</v>
      </c>
      <c r="F27" s="31">
        <f t="shared" si="3"/>
        <v>0.0032</v>
      </c>
      <c r="G27" s="31">
        <f t="shared" si="0"/>
        <v>0.032</v>
      </c>
      <c r="H27" s="31">
        <f t="shared" si="3"/>
        <v>0.0032</v>
      </c>
      <c r="I27" s="35"/>
      <c r="J27" s="33">
        <v>0.018</v>
      </c>
      <c r="K27" s="31">
        <f t="shared" si="4"/>
        <v>0.0018</v>
      </c>
      <c r="L27" s="31">
        <f t="shared" si="1"/>
        <v>0.018</v>
      </c>
      <c r="M27" s="31">
        <f t="shared" si="4"/>
        <v>0.0018</v>
      </c>
      <c r="N27" s="35"/>
      <c r="O27" s="38">
        <v>0.01</v>
      </c>
      <c r="P27" s="31">
        <f t="shared" si="5"/>
        <v>0.001</v>
      </c>
      <c r="Q27" s="31">
        <f t="shared" si="2"/>
        <v>0.01</v>
      </c>
      <c r="R27" s="31">
        <f t="shared" si="5"/>
        <v>0.001</v>
      </c>
    </row>
    <row r="28" spans="2:18" ht="12.75">
      <c r="B28" s="29" t="s">
        <v>99</v>
      </c>
      <c r="C28" s="33">
        <v>0.1</v>
      </c>
      <c r="D28" s="33"/>
      <c r="E28" s="31">
        <v>0.029</v>
      </c>
      <c r="F28" s="31">
        <f t="shared" si="3"/>
        <v>0.0029000000000000002</v>
      </c>
      <c r="G28" s="31">
        <f t="shared" si="0"/>
        <v>0.029</v>
      </c>
      <c r="H28" s="31">
        <f t="shared" si="3"/>
        <v>0.0029000000000000002</v>
      </c>
      <c r="I28" s="35"/>
      <c r="J28" s="33">
        <v>0.013</v>
      </c>
      <c r="K28" s="31">
        <f t="shared" si="4"/>
        <v>0.0013</v>
      </c>
      <c r="L28" s="31">
        <f t="shared" si="1"/>
        <v>0.013</v>
      </c>
      <c r="M28" s="31">
        <f t="shared" si="4"/>
        <v>0.0013</v>
      </c>
      <c r="N28" s="35"/>
      <c r="O28" s="38">
        <v>0.008</v>
      </c>
      <c r="P28" s="31">
        <f t="shared" si="5"/>
        <v>0.0008</v>
      </c>
      <c r="Q28" s="31">
        <f t="shared" si="2"/>
        <v>0.008</v>
      </c>
      <c r="R28" s="31">
        <f t="shared" si="5"/>
        <v>0.0008</v>
      </c>
    </row>
    <row r="29" spans="2:18" ht="12.75">
      <c r="B29" s="29" t="s">
        <v>100</v>
      </c>
      <c r="C29" s="33">
        <v>0.1</v>
      </c>
      <c r="D29" s="33"/>
      <c r="E29" s="31">
        <v>0.018</v>
      </c>
      <c r="F29" s="31">
        <f t="shared" si="3"/>
        <v>0.0018</v>
      </c>
      <c r="G29" s="31">
        <f t="shared" si="0"/>
        <v>0.018</v>
      </c>
      <c r="H29" s="31">
        <f t="shared" si="3"/>
        <v>0.0018</v>
      </c>
      <c r="I29" s="35"/>
      <c r="J29" s="33">
        <v>0.008</v>
      </c>
      <c r="K29" s="31">
        <f aca="true" t="shared" si="6" ref="K29:M35">IF(J29="","",J29*$C29)</f>
        <v>0.0008</v>
      </c>
      <c r="L29" s="31">
        <f t="shared" si="1"/>
        <v>0.008</v>
      </c>
      <c r="M29" s="31">
        <f t="shared" si="6"/>
        <v>0.0008</v>
      </c>
      <c r="N29" s="35" t="s">
        <v>31</v>
      </c>
      <c r="O29" s="38">
        <v>0.005</v>
      </c>
      <c r="P29" s="31">
        <f aca="true" t="shared" si="7" ref="P29:R35">IF(O29="","",O29*$C29)</f>
        <v>0.0005</v>
      </c>
      <c r="Q29" s="31">
        <f t="shared" si="2"/>
        <v>0.0025</v>
      </c>
      <c r="R29" s="31">
        <f t="shared" si="7"/>
        <v>0.00025</v>
      </c>
    </row>
    <row r="30" spans="2:18" ht="12.75">
      <c r="B30" s="29" t="s">
        <v>101</v>
      </c>
      <c r="C30" s="33">
        <v>0.1</v>
      </c>
      <c r="D30" s="33"/>
      <c r="E30" s="31">
        <v>0.012</v>
      </c>
      <c r="F30" s="31">
        <f t="shared" si="3"/>
        <v>0.0012000000000000001</v>
      </c>
      <c r="G30" s="31">
        <f t="shared" si="0"/>
        <v>0.012</v>
      </c>
      <c r="H30" s="31">
        <f t="shared" si="3"/>
        <v>0.0012000000000000001</v>
      </c>
      <c r="I30" s="35"/>
      <c r="J30" s="33">
        <v>0.008</v>
      </c>
      <c r="K30" s="31">
        <f t="shared" si="6"/>
        <v>0.0008</v>
      </c>
      <c r="L30" s="31">
        <f t="shared" si="1"/>
        <v>0.008</v>
      </c>
      <c r="M30" s="31">
        <f t="shared" si="6"/>
        <v>0.0008</v>
      </c>
      <c r="N30" s="35" t="s">
        <v>31</v>
      </c>
      <c r="O30" s="38">
        <v>0.005</v>
      </c>
      <c r="P30" s="31">
        <f t="shared" si="7"/>
        <v>0.0005</v>
      </c>
      <c r="Q30" s="31">
        <f t="shared" si="2"/>
        <v>0.0025</v>
      </c>
      <c r="R30" s="31">
        <f t="shared" si="7"/>
        <v>0.00025</v>
      </c>
    </row>
    <row r="31" spans="2:18" ht="12.75">
      <c r="B31" s="29" t="s">
        <v>102</v>
      </c>
      <c r="C31" s="33">
        <v>0</v>
      </c>
      <c r="D31" s="33"/>
      <c r="E31" s="31">
        <v>0.22</v>
      </c>
      <c r="F31" s="31">
        <f t="shared" si="3"/>
        <v>0</v>
      </c>
      <c r="G31" s="31">
        <f t="shared" si="0"/>
        <v>0.22</v>
      </c>
      <c r="H31" s="31">
        <f t="shared" si="3"/>
        <v>0</v>
      </c>
      <c r="I31" s="35"/>
      <c r="J31" s="33">
        <v>0.082</v>
      </c>
      <c r="K31" s="31">
        <f t="shared" si="6"/>
        <v>0</v>
      </c>
      <c r="L31" s="31">
        <f t="shared" si="1"/>
        <v>0.082</v>
      </c>
      <c r="M31" s="31">
        <f t="shared" si="6"/>
        <v>0</v>
      </c>
      <c r="N31" s="35"/>
      <c r="O31" s="38">
        <v>0.039</v>
      </c>
      <c r="P31" s="31">
        <f t="shared" si="7"/>
        <v>0</v>
      </c>
      <c r="Q31" s="31">
        <f t="shared" si="2"/>
        <v>0.039</v>
      </c>
      <c r="R31" s="31">
        <f t="shared" si="7"/>
        <v>0</v>
      </c>
    </row>
    <row r="32" spans="2:18" ht="12.75">
      <c r="B32" s="29" t="s">
        <v>103</v>
      </c>
      <c r="C32" s="33">
        <v>0.01</v>
      </c>
      <c r="D32" s="33"/>
      <c r="E32" s="31">
        <v>0.17</v>
      </c>
      <c r="F32" s="31">
        <f t="shared" si="3"/>
        <v>0.0017000000000000001</v>
      </c>
      <c r="G32" s="31">
        <f t="shared" si="0"/>
        <v>0.17</v>
      </c>
      <c r="H32" s="31">
        <f t="shared" si="3"/>
        <v>0.0017000000000000001</v>
      </c>
      <c r="I32" s="35"/>
      <c r="J32" s="33">
        <v>0.13</v>
      </c>
      <c r="K32" s="31">
        <f t="shared" si="6"/>
        <v>0.0013000000000000002</v>
      </c>
      <c r="L32" s="31">
        <f t="shared" si="1"/>
        <v>0.13</v>
      </c>
      <c r="M32" s="31">
        <f t="shared" si="6"/>
        <v>0.0013000000000000002</v>
      </c>
      <c r="N32" s="35"/>
      <c r="O32" s="38">
        <v>0.067</v>
      </c>
      <c r="P32" s="31">
        <f t="shared" si="7"/>
        <v>0.00067</v>
      </c>
      <c r="Q32" s="31">
        <f t="shared" si="2"/>
        <v>0.067</v>
      </c>
      <c r="R32" s="31">
        <f t="shared" si="7"/>
        <v>0.00067</v>
      </c>
    </row>
    <row r="33" spans="2:18" ht="12.75">
      <c r="B33" s="29" t="s">
        <v>104</v>
      </c>
      <c r="C33" s="33">
        <v>0.01</v>
      </c>
      <c r="D33" s="33"/>
      <c r="E33" s="31">
        <v>0.051</v>
      </c>
      <c r="F33" s="31">
        <f t="shared" si="3"/>
        <v>0.0005099999999999999</v>
      </c>
      <c r="G33" s="31">
        <f t="shared" si="0"/>
        <v>0.051</v>
      </c>
      <c r="H33" s="31">
        <f t="shared" si="3"/>
        <v>0.0005099999999999999</v>
      </c>
      <c r="I33" s="35"/>
      <c r="J33" s="33">
        <v>0.051</v>
      </c>
      <c r="K33" s="31">
        <f t="shared" si="6"/>
        <v>0.0005099999999999999</v>
      </c>
      <c r="L33" s="31">
        <f t="shared" si="1"/>
        <v>0.051</v>
      </c>
      <c r="M33" s="31">
        <f t="shared" si="6"/>
        <v>0.0005099999999999999</v>
      </c>
      <c r="N33" s="35"/>
      <c r="O33" s="38">
        <v>0.021</v>
      </c>
      <c r="P33" s="31">
        <f t="shared" si="7"/>
        <v>0.00021</v>
      </c>
      <c r="Q33" s="31">
        <f t="shared" si="2"/>
        <v>0.021</v>
      </c>
      <c r="R33" s="31">
        <f t="shared" si="7"/>
        <v>0.00021</v>
      </c>
    </row>
    <row r="34" spans="2:18" ht="12.75">
      <c r="B34" s="29" t="s">
        <v>105</v>
      </c>
      <c r="C34" s="33">
        <v>0</v>
      </c>
      <c r="D34" s="33"/>
      <c r="E34" s="31">
        <v>0.27</v>
      </c>
      <c r="F34" s="31">
        <f t="shared" si="3"/>
        <v>0</v>
      </c>
      <c r="G34" s="31">
        <f t="shared" si="0"/>
        <v>0.27</v>
      </c>
      <c r="H34" s="31">
        <f t="shared" si="3"/>
        <v>0</v>
      </c>
      <c r="I34" s="35"/>
      <c r="J34" s="33">
        <v>0.22</v>
      </c>
      <c r="K34" s="31">
        <f t="shared" si="6"/>
        <v>0</v>
      </c>
      <c r="L34" s="31">
        <f t="shared" si="1"/>
        <v>0.22</v>
      </c>
      <c r="M34" s="31">
        <f t="shared" si="6"/>
        <v>0</v>
      </c>
      <c r="N34" s="35"/>
      <c r="O34" s="38">
        <v>0.11</v>
      </c>
      <c r="P34" s="31">
        <f t="shared" si="7"/>
        <v>0</v>
      </c>
      <c r="Q34" s="31">
        <f t="shared" si="2"/>
        <v>0.11</v>
      </c>
      <c r="R34" s="31">
        <f t="shared" si="7"/>
        <v>0</v>
      </c>
    </row>
    <row r="35" spans="2:18" ht="12.75">
      <c r="B35" s="29" t="s">
        <v>106</v>
      </c>
      <c r="C35" s="33">
        <v>0.001</v>
      </c>
      <c r="D35" s="33"/>
      <c r="E35" s="31">
        <v>0.4</v>
      </c>
      <c r="F35" s="31">
        <f t="shared" si="3"/>
        <v>0.0004</v>
      </c>
      <c r="G35" s="31">
        <f t="shared" si="0"/>
        <v>0.4</v>
      </c>
      <c r="H35" s="31">
        <f t="shared" si="3"/>
        <v>0.0004</v>
      </c>
      <c r="I35" s="35"/>
      <c r="J35" s="33">
        <v>0.64</v>
      </c>
      <c r="K35" s="31">
        <f t="shared" si="6"/>
        <v>0.00064</v>
      </c>
      <c r="L35" s="31">
        <f t="shared" si="1"/>
        <v>0.64</v>
      </c>
      <c r="M35" s="31">
        <f t="shared" si="6"/>
        <v>0.00064</v>
      </c>
      <c r="N35" s="35"/>
      <c r="O35" s="38">
        <v>0.18</v>
      </c>
      <c r="P35" s="31">
        <f t="shared" si="7"/>
        <v>0.00017999999999999998</v>
      </c>
      <c r="Q35" s="31">
        <f t="shared" si="2"/>
        <v>0.18</v>
      </c>
      <c r="R35" s="31">
        <f t="shared" si="7"/>
        <v>0.00017999999999999998</v>
      </c>
    </row>
    <row r="36" spans="5:17" ht="12.75">
      <c r="E36" s="39"/>
      <c r="G36" s="39"/>
      <c r="I36" s="40"/>
      <c r="J36" s="39"/>
      <c r="K36" s="39"/>
      <c r="L36" s="39"/>
      <c r="M36" s="39"/>
      <c r="N36" s="40"/>
      <c r="O36" s="39"/>
      <c r="Q36" s="39"/>
    </row>
    <row r="37" spans="2:21" ht="12.75">
      <c r="B37" s="29" t="s">
        <v>107</v>
      </c>
      <c r="E37" s="39">
        <v>118.363</v>
      </c>
      <c r="F37" s="39">
        <f>H37</f>
        <v>118.363</v>
      </c>
      <c r="G37" s="39">
        <f>E37</f>
        <v>118.363</v>
      </c>
      <c r="H37" s="39">
        <f>E37</f>
        <v>118.363</v>
      </c>
      <c r="I37" s="40"/>
      <c r="J37" s="39">
        <v>119.398</v>
      </c>
      <c r="K37" s="39">
        <f>M37</f>
        <v>119.398</v>
      </c>
      <c r="L37" s="39">
        <f>J37</f>
        <v>119.398</v>
      </c>
      <c r="M37" s="39">
        <f>J37</f>
        <v>119.398</v>
      </c>
      <c r="N37" s="40"/>
      <c r="O37" s="39">
        <v>117.703</v>
      </c>
      <c r="P37" s="39">
        <f>R37</f>
        <v>117.703</v>
      </c>
      <c r="Q37" s="39">
        <f>O37</f>
        <v>117.703</v>
      </c>
      <c r="R37" s="39">
        <f>O37</f>
        <v>117.703</v>
      </c>
      <c r="T37" s="39"/>
      <c r="U37" s="39"/>
    </row>
    <row r="38" spans="2:21" ht="12.75" customHeight="1">
      <c r="B38" s="29" t="s">
        <v>108</v>
      </c>
      <c r="E38" s="39">
        <v>5</v>
      </c>
      <c r="F38" s="39">
        <f>H38</f>
        <v>5</v>
      </c>
      <c r="G38" s="39">
        <f>E38</f>
        <v>5</v>
      </c>
      <c r="H38" s="39">
        <f>E38</f>
        <v>5</v>
      </c>
      <c r="I38" s="40"/>
      <c r="J38" s="39">
        <v>5.8</v>
      </c>
      <c r="K38" s="39">
        <f>M38</f>
        <v>5.8</v>
      </c>
      <c r="L38" s="39">
        <f>J38</f>
        <v>5.8</v>
      </c>
      <c r="M38" s="39">
        <f>J38</f>
        <v>5.8</v>
      </c>
      <c r="N38" s="40"/>
      <c r="O38" s="39">
        <v>6.4</v>
      </c>
      <c r="P38" s="39">
        <f>R38</f>
        <v>6.4</v>
      </c>
      <c r="Q38" s="39">
        <f>O38</f>
        <v>6.4</v>
      </c>
      <c r="R38" s="39">
        <f>O38</f>
        <v>6.4</v>
      </c>
      <c r="T38" s="39"/>
      <c r="U38" s="39"/>
    </row>
    <row r="39" spans="5:18" ht="11.25" customHeight="1">
      <c r="E39" s="39"/>
      <c r="F39" s="38"/>
      <c r="G39" s="39"/>
      <c r="H39" s="38"/>
      <c r="I39" s="41"/>
      <c r="J39" s="39"/>
      <c r="K39" s="38"/>
      <c r="L39" s="39"/>
      <c r="M39" s="38"/>
      <c r="N39" s="40"/>
      <c r="O39" s="39"/>
      <c r="P39" s="39"/>
      <c r="Q39" s="39"/>
      <c r="R39" s="39"/>
    </row>
    <row r="40" spans="2:21" ht="12" customHeight="1">
      <c r="B40" s="29" t="s">
        <v>109</v>
      </c>
      <c r="C40" s="31"/>
      <c r="D40" s="31"/>
      <c r="E40" s="31">
        <f>SUM(E35,E34,E31,E26,E23,E21,E20,E18,E14,E12)</f>
        <v>1.1319999999999997</v>
      </c>
      <c r="F40" s="31">
        <f>SUM(F11:F35)</f>
        <v>0.024826</v>
      </c>
      <c r="G40" s="31">
        <f>SUM(G35,G34,G31,G26,G23,G21,G20,G18,G14,G12)</f>
        <v>1.1264999999999998</v>
      </c>
      <c r="H40" s="31">
        <f>SUM(H11:H35)</f>
        <v>0.021326</v>
      </c>
      <c r="I40" s="35"/>
      <c r="J40" s="31">
        <f>SUM(J35,J34,J31,J26,J23,J21,J20,J18,J14,J12)</f>
        <v>1.289</v>
      </c>
      <c r="K40" s="31">
        <f>SUM(K11:K35)</f>
        <v>0.022992</v>
      </c>
      <c r="L40" s="31">
        <f>SUM(L35,L34,L31,L26,L23,L21,L20,L18,L14,L12)</f>
        <v>1.2825</v>
      </c>
      <c r="M40" s="31">
        <f>SUM(M11:M35)</f>
        <v>0.018592</v>
      </c>
      <c r="N40" s="35"/>
      <c r="O40" s="31">
        <f>SUM(O35,O34,O31,O26,O23,O21,O20,O18,O14,O12)</f>
        <v>0.556</v>
      </c>
      <c r="P40" s="31">
        <f>SUM(P11:P35)</f>
        <v>0.031868999999999995</v>
      </c>
      <c r="Q40" s="31">
        <f>SUM(Q35,Q34,Q31,Q26,Q23,Q21,Q20,Q18,Q14,Q12)</f>
        <v>0.55</v>
      </c>
      <c r="R40" s="31">
        <f>SUM(R11:R35)</f>
        <v>0.017843999999999995</v>
      </c>
      <c r="T40" s="31"/>
      <c r="U40" s="31"/>
    </row>
    <row r="41" spans="2:19" ht="12.75">
      <c r="B41" s="29" t="s">
        <v>110</v>
      </c>
      <c r="C41" s="31"/>
      <c r="D41" s="55">
        <f>(F41-H41)*2/F41*100</f>
        <v>28.19624587126402</v>
      </c>
      <c r="E41" s="31">
        <f>E40/E37/0.0283*(21-7)/(21-E38)</f>
        <v>0.2957005145188952</v>
      </c>
      <c r="F41" s="31">
        <f>F40/F37/0.0283*(21-7)/(21-F38)</f>
        <v>0.006485036195623758</v>
      </c>
      <c r="G41" s="31">
        <f>G40/G37/0.0283*(21-7)/(21-G38)</f>
        <v>0.29426380707202776</v>
      </c>
      <c r="H41" s="31">
        <f>H40/H37/0.0283*(21-7)/(21-H38)</f>
        <v>0.0055707678203444876</v>
      </c>
      <c r="I41" s="55">
        <f>(K41-M41)*2/K41*100</f>
        <v>38.27418232428668</v>
      </c>
      <c r="J41" s="31">
        <f>J40/J37/0.0283*(21-7)/(21-J38)</f>
        <v>0.35136126129843936</v>
      </c>
      <c r="K41" s="31">
        <f>K40/K37/0.0283*(21-7)/(21-K38)</f>
        <v>0.006267259984308548</v>
      </c>
      <c r="L41" s="31">
        <f>L40/L37/0.0283*(21-7)/(21-L38)</f>
        <v>0.3495894628512402</v>
      </c>
      <c r="M41" s="31">
        <f>M40/M37/0.0283*(21-7)/(21-M38)</f>
        <v>0.005067888727742891</v>
      </c>
      <c r="N41" s="55">
        <f>(P41-R41)*2/P41*100</f>
        <v>88.01656782453168</v>
      </c>
      <c r="O41" s="31">
        <f>O40/O37/0.0283*(21-7)/(21-O38)</f>
        <v>0.1600574906108403</v>
      </c>
      <c r="P41" s="31">
        <f>P40/P37/0.0283*(21-7)/(21-P38)</f>
        <v>0.009174230518483576</v>
      </c>
      <c r="Q41" s="31">
        <f>Q40/Q37/0.0283*(21-7)/(21-Q38)</f>
        <v>0.15833025150352906</v>
      </c>
      <c r="R41" s="31">
        <f>R40/R37/0.0283*(21-7)/(21-R38)</f>
        <v>0.005136809105143586</v>
      </c>
      <c r="S41" s="31"/>
    </row>
    <row r="42" spans="5:17" ht="12.75">
      <c r="E42" s="42"/>
      <c r="G42" s="42"/>
      <c r="I42" s="43"/>
      <c r="J42" s="42"/>
      <c r="K42" s="42"/>
      <c r="L42" s="42"/>
      <c r="M42" s="42"/>
      <c r="N42" s="43"/>
      <c r="O42" s="42"/>
      <c r="Q42" s="42"/>
    </row>
    <row r="43" spans="2:23" s="39" customFormat="1" ht="12.75">
      <c r="B43" s="39" t="s">
        <v>128</v>
      </c>
      <c r="C43" s="31">
        <f>AVERAGE(H41,M41,R41)</f>
        <v>0.005258488551076988</v>
      </c>
      <c r="F43" s="31"/>
      <c r="H43" s="31"/>
      <c r="I43" s="40"/>
      <c r="N43" s="40"/>
      <c r="P43" s="30"/>
      <c r="R43" s="30"/>
      <c r="S43" s="29"/>
      <c r="T43" s="29"/>
      <c r="U43" s="29"/>
      <c r="V43" s="29"/>
      <c r="W43" s="29"/>
    </row>
    <row r="44" spans="2:3" ht="12.75">
      <c r="B44" s="29" t="s">
        <v>129</v>
      </c>
      <c r="C44" s="31">
        <f>AVERAGE(G41,L41,Q41)</f>
        <v>0.2673945071422657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2004-02-25T17:58:20Z</cp:lastPrinted>
  <dcterms:created xsi:type="dcterms:W3CDTF">2000-01-10T00:44:42Z</dcterms:created>
  <dcterms:modified xsi:type="dcterms:W3CDTF">2004-02-25T17:58:26Z</dcterms:modified>
  <cp:category/>
  <cp:version/>
  <cp:contentType/>
  <cp:contentStatus/>
</cp:coreProperties>
</file>