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090" tabRatio="602" activeTab="0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<sst xmlns="http://schemas.openxmlformats.org/spreadsheetml/2006/main" count="496" uniqueCount="144">
  <si>
    <t>824C1</t>
  </si>
  <si>
    <t>R1</t>
  </si>
  <si>
    <t>Arsenic</t>
  </si>
  <si>
    <t>Barium</t>
  </si>
  <si>
    <t>Beryllium</t>
  </si>
  <si>
    <t>Cadmium</t>
  </si>
  <si>
    <t>Chlorine</t>
  </si>
  <si>
    <t>Chromium</t>
  </si>
  <si>
    <t>Fluorine</t>
  </si>
  <si>
    <t>Lead</t>
  </si>
  <si>
    <t>Mercury</t>
  </si>
  <si>
    <t>Nickel</t>
  </si>
  <si>
    <t>Selenium</t>
  </si>
  <si>
    <t>Silver</t>
  </si>
  <si>
    <t>Feedrate</t>
  </si>
  <si>
    <t>Ash</t>
  </si>
  <si>
    <t>Heating value</t>
  </si>
  <si>
    <t>R2</t>
  </si>
  <si>
    <t>R3</t>
  </si>
  <si>
    <t>PM</t>
  </si>
  <si>
    <t>gr/dscf</t>
  </si>
  <si>
    <t>y</t>
  </si>
  <si>
    <t/>
  </si>
  <si>
    <t>ppmv</t>
  </si>
  <si>
    <t>HCl</t>
  </si>
  <si>
    <t>ug/dscm</t>
  </si>
  <si>
    <t>nd</t>
  </si>
  <si>
    <t>HF</t>
  </si>
  <si>
    <t>Halogens</t>
  </si>
  <si>
    <t>Metals</t>
  </si>
  <si>
    <t>Particulate</t>
  </si>
  <si>
    <t>ppmw</t>
  </si>
  <si>
    <t>lb/hr</t>
  </si>
  <si>
    <t>Nat gas</t>
  </si>
  <si>
    <t>Gas</t>
  </si>
  <si>
    <t>Liquid</t>
  </si>
  <si>
    <t>Btu/lb</t>
  </si>
  <si>
    <t>wt %</t>
  </si>
  <si>
    <t>Cond Avg</t>
  </si>
  <si>
    <t>SVM</t>
  </si>
  <si>
    <t>LVM</t>
  </si>
  <si>
    <t>%</t>
  </si>
  <si>
    <t>Feedrate MTEC Calculations</t>
  </si>
  <si>
    <t>Sampling Train</t>
  </si>
  <si>
    <t>June 20-22, 1989</t>
  </si>
  <si>
    <t>Cond Descr</t>
  </si>
  <si>
    <t>Report Name/Date</t>
  </si>
  <si>
    <t>Report Prepare</t>
  </si>
  <si>
    <t>Testing Firm</t>
  </si>
  <si>
    <t>PEI</t>
  </si>
  <si>
    <t>DCFE Trial Burn</t>
  </si>
  <si>
    <t xml:space="preserve">Trial Burn Test Report, Pennwalt Corporation, Isotron 142b Incinerator, Thorofare, New Jersey, June 1989, Volume 1 of 2, prepared by PEI Associates, Inc. </t>
  </si>
  <si>
    <t>1,1,1-dichloroflouroethane</t>
  </si>
  <si>
    <t>824</t>
  </si>
  <si>
    <t>NJD980753875</t>
  </si>
  <si>
    <t>NJ</t>
  </si>
  <si>
    <t>QT/VS/PT/DM</t>
  </si>
  <si>
    <t>None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</si>
  <si>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</si>
  <si>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</si>
  <si>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</si>
  <si>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</si>
  <si>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</si>
  <si>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</si>
  <si>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</si>
  <si>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</si>
  <si>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</si>
  <si>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</si>
  <si>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</si>
  <si>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</si>
  <si>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</si>
  <si>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</si>
  <si>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</si>
  <si>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</si>
  <si>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</si>
  <si>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</si>
  <si>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</si>
  <si>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</si>
  <si>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</si>
  <si>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</si>
  <si>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</si>
  <si>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Condition Description</t>
  </si>
  <si>
    <t>Feedstream 2</t>
  </si>
  <si>
    <t>Quench, venturi scrubber, packed tower, demister</t>
  </si>
  <si>
    <t>Combustor Type</t>
  </si>
  <si>
    <t>Liquid injection?</t>
  </si>
  <si>
    <t>Combustor Class</t>
  </si>
  <si>
    <t>82410</t>
  </si>
  <si>
    <t>Combustion Temperature</t>
  </si>
  <si>
    <t>F</t>
  </si>
  <si>
    <t>82411</t>
  </si>
  <si>
    <t>in H2O</t>
  </si>
  <si>
    <t>Process Information 2</t>
  </si>
  <si>
    <t>WS Temperature</t>
  </si>
  <si>
    <t>WS Pressure Drop</t>
  </si>
  <si>
    <t>Pennwalt Corporation</t>
  </si>
  <si>
    <t>Thorofare</t>
  </si>
  <si>
    <t>Isotron 142</t>
  </si>
  <si>
    <t>liquid and gas HW</t>
  </si>
  <si>
    <t>Number of Sister Facilities</t>
  </si>
  <si>
    <t>APCS Detailed Acronym</t>
  </si>
  <si>
    <t>WQ, HEWS, LEWS</t>
  </si>
  <si>
    <t>Natural gas</t>
  </si>
  <si>
    <t>APCS General Class</t>
  </si>
  <si>
    <t>E1</t>
  </si>
  <si>
    <t>E2</t>
  </si>
  <si>
    <t>E3</t>
  </si>
  <si>
    <t>dscfm</t>
  </si>
  <si>
    <t>°F</t>
  </si>
  <si>
    <t>Cond Dates</t>
  </si>
  <si>
    <t>Testing Dates</t>
  </si>
  <si>
    <t>Liq</t>
  </si>
  <si>
    <t>Onsite incinerator</t>
  </si>
  <si>
    <t>source</t>
  </si>
  <si>
    <t>cond</t>
  </si>
  <si>
    <t>emiss 2</t>
  </si>
  <si>
    <t>feed 2</t>
  </si>
  <si>
    <t>process 2</t>
  </si>
  <si>
    <t>CO (RA)</t>
  </si>
  <si>
    <t xml:space="preserve">   Stack Gas Flowrate</t>
  </si>
  <si>
    <t xml:space="preserve">   O2</t>
  </si>
  <si>
    <t xml:space="preserve">   Moisture</t>
  </si>
  <si>
    <t xml:space="preserve">   Temperature</t>
  </si>
  <si>
    <t>Total</t>
  </si>
  <si>
    <t>Feedstream Description</t>
  </si>
  <si>
    <t>Feed Class</t>
  </si>
  <si>
    <t>Feedstream Number</t>
  </si>
  <si>
    <t>F1</t>
  </si>
  <si>
    <t>F2</t>
  </si>
  <si>
    <t>F3</t>
  </si>
  <si>
    <t>F4</t>
  </si>
  <si>
    <t>Gaseous HW</t>
  </si>
  <si>
    <t>Liq HW</t>
  </si>
  <si>
    <t>NG</t>
  </si>
  <si>
    <t>Stack gas flowrate</t>
  </si>
  <si>
    <t>O2</t>
  </si>
  <si>
    <t>MMBtu/hr</t>
  </si>
  <si>
    <t>Feed Class 2</t>
  </si>
  <si>
    <t>HW</t>
  </si>
  <si>
    <t>MF</t>
  </si>
  <si>
    <t>Estimated Firing Rate</t>
  </si>
  <si>
    <t>DRE</t>
  </si>
  <si>
    <t>Total Chlorine</t>
  </si>
  <si>
    <t>Stack Gas Emissions 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</si>
</sst>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"/>
    <numFmt numFmtId="167" formatCode="0.000000"/>
    <numFmt numFmtId="168" formatCode="0.00000"/>
    <numFmt numFmtId="169" formatCode="0.000"/>
    <numFmt numFmtId="170" formatCode="0.E+00"/>
    <numFmt numFmtId="171" formatCode="0.0.E+00"/>
    <numFmt numFmtId="172" formatCode="mm/dd/yy"/>
    <numFmt numFmtId="173" formatCode="0.00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21" sqref="C21"/>
    </sheetView>
  </sheetViews>
  <sheetFormatPr defaultColWidth="9.140625" defaultRowHeight="12.75"/>
  <sheetData>
    <row r="1" ht="12.75">
      <c r="A1" t="s">
        <v>113</v>
      </c>
    </row>
    <row r="2" ht="12.75">
      <c r="A2" t="s">
        <v>114</v>
      </c>
    </row>
    <row r="3" ht="12.75">
      <c r="A3" t="s">
        <v>115</v>
      </c>
    </row>
    <row r="4" ht="12.75">
      <c r="A4" t="s">
        <v>116</v>
      </c>
    </row>
    <row r="5" ht="12.75">
      <c r="A5" t="s">
        <v>117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0" hidden="1" customWidth="1"/>
    <col min="2" max="2" width="28.7109375" style="0" customWidth="1"/>
    <col min="3" max="3" width="58.8515625" style="0" customWidth="1"/>
  </cols>
  <sheetData>
    <row r="1" ht="12.75">
      <c r="B1" s="8" t="s">
        <v>80</v>
      </c>
    </row>
    <row r="3" spans="2:3" ht="12.75">
      <c r="B3" t="s">
        <v>58</v>
      </c>
      <c r="C3" t="s">
        <v>53</v>
      </c>
    </row>
    <row r="4" spans="2:3" ht="12.75">
      <c r="B4" t="s">
        <v>59</v>
      </c>
      <c r="C4" t="s">
        <v>54</v>
      </c>
    </row>
    <row r="5" spans="2:3" ht="12.75">
      <c r="B5" t="s">
        <v>60</v>
      </c>
      <c r="C5" t="s">
        <v>95</v>
      </c>
    </row>
    <row r="6" ht="12.75">
      <c r="B6" t="s">
        <v>61</v>
      </c>
    </row>
    <row r="7" spans="2:3" ht="12.75">
      <c r="B7" t="s">
        <v>62</v>
      </c>
      <c r="C7" t="s">
        <v>96</v>
      </c>
    </row>
    <row r="8" spans="2:3" ht="12.75">
      <c r="B8" t="s">
        <v>63</v>
      </c>
      <c r="C8" t="s">
        <v>55</v>
      </c>
    </row>
    <row r="9" spans="2:3" ht="12.75">
      <c r="B9" t="s">
        <v>64</v>
      </c>
      <c r="C9" t="s">
        <v>97</v>
      </c>
    </row>
    <row r="10" spans="2:3" ht="12.75">
      <c r="B10" t="s">
        <v>65</v>
      </c>
      <c r="C10" t="s">
        <v>57</v>
      </c>
    </row>
    <row r="11" spans="2:3" ht="12.75">
      <c r="B11" t="s">
        <v>99</v>
      </c>
      <c r="C11" s="12">
        <v>0</v>
      </c>
    </row>
    <row r="12" spans="2:3" ht="12.75">
      <c r="B12" t="s">
        <v>86</v>
      </c>
      <c r="C12" t="s">
        <v>112</v>
      </c>
    </row>
    <row r="13" spans="2:3" ht="12.75">
      <c r="B13" t="s">
        <v>84</v>
      </c>
      <c r="C13" t="s">
        <v>85</v>
      </c>
    </row>
    <row r="14" ht="12.75">
      <c r="B14" t="s">
        <v>66</v>
      </c>
    </row>
    <row r="15" ht="12.75">
      <c r="B15" t="s">
        <v>67</v>
      </c>
    </row>
    <row r="16" ht="12.75">
      <c r="B16" t="s">
        <v>68</v>
      </c>
    </row>
    <row r="17" spans="2:3" ht="12.75">
      <c r="B17" t="s">
        <v>100</v>
      </c>
      <c r="C17" t="s">
        <v>56</v>
      </c>
    </row>
    <row r="18" spans="2:3" ht="12.75">
      <c r="B18" t="s">
        <v>103</v>
      </c>
      <c r="C18" t="s">
        <v>101</v>
      </c>
    </row>
    <row r="19" spans="2:3" ht="12.75">
      <c r="B19" t="s">
        <v>69</v>
      </c>
      <c r="C19" t="s">
        <v>83</v>
      </c>
    </row>
    <row r="20" spans="2:3" ht="12.75">
      <c r="B20" t="s">
        <v>70</v>
      </c>
      <c r="C20" t="s">
        <v>111</v>
      </c>
    </row>
    <row r="21" spans="2:3" ht="12.75">
      <c r="B21" t="s">
        <v>71</v>
      </c>
      <c r="C21" s="19" t="s">
        <v>98</v>
      </c>
    </row>
    <row r="22" spans="2:3" ht="12.75">
      <c r="B22" t="s">
        <v>72</v>
      </c>
      <c r="C22" t="s">
        <v>102</v>
      </c>
    </row>
    <row r="24" ht="12.75">
      <c r="B24" t="s">
        <v>73</v>
      </c>
    </row>
    <row r="25" spans="2:3" ht="12.75">
      <c r="B25" t="s">
        <v>74</v>
      </c>
      <c r="C25" s="16">
        <v>0.6666341349212598</v>
      </c>
    </row>
    <row r="26" spans="2:3" ht="12.75">
      <c r="B26" t="s">
        <v>75</v>
      </c>
      <c r="C26" s="16">
        <v>47.99765771423884</v>
      </c>
    </row>
    <row r="27" spans="2:3" ht="12.75">
      <c r="B27" t="s">
        <v>76</v>
      </c>
      <c r="C27" s="16">
        <v>15.820638720000185</v>
      </c>
    </row>
    <row r="28" spans="2:3" ht="12.75">
      <c r="B28" t="s">
        <v>77</v>
      </c>
      <c r="C28" s="16">
        <v>67.55555555555554</v>
      </c>
    </row>
    <row r="30" ht="12.75">
      <c r="B30" t="s">
        <v>78</v>
      </c>
    </row>
    <row r="31" ht="12.75">
      <c r="B31" t="s">
        <v>79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B1">
      <selection activeCell="B2" sqref="B2"/>
    </sheetView>
  </sheetViews>
  <sheetFormatPr defaultColWidth="9.140625" defaultRowHeight="12.75"/>
  <cols>
    <col min="1" max="1" width="9.140625" style="0" hidden="1" customWidth="1"/>
    <col min="2" max="2" width="15.57421875" style="0" customWidth="1"/>
    <col min="3" max="3" width="65.57421875" style="12" customWidth="1"/>
  </cols>
  <sheetData>
    <row r="1" ht="12.75">
      <c r="B1" s="8" t="s">
        <v>81</v>
      </c>
    </row>
    <row r="3" ht="12.75">
      <c r="B3" s="8" t="s">
        <v>0</v>
      </c>
    </row>
    <row r="4" ht="12.75">
      <c r="B4" s="13"/>
    </row>
    <row r="5" spans="2:3" ht="38.25">
      <c r="B5" s="13" t="s">
        <v>46</v>
      </c>
      <c r="C5" s="14" t="s">
        <v>51</v>
      </c>
    </row>
    <row r="6" spans="2:3" ht="12.75">
      <c r="B6" t="s">
        <v>47</v>
      </c>
      <c r="C6" s="12" t="s">
        <v>49</v>
      </c>
    </row>
    <row r="7" spans="2:3" ht="12.75">
      <c r="B7" t="s">
        <v>48</v>
      </c>
      <c r="C7" s="12" t="s">
        <v>49</v>
      </c>
    </row>
    <row r="8" spans="1:3" ht="12.75">
      <c r="A8" t="s">
        <v>0</v>
      </c>
      <c r="B8" t="s">
        <v>45</v>
      </c>
      <c r="C8" s="12" t="s">
        <v>50</v>
      </c>
    </row>
    <row r="9" spans="1:3" ht="12.75">
      <c r="A9" t="s">
        <v>0</v>
      </c>
      <c r="B9" t="s">
        <v>110</v>
      </c>
      <c r="C9" s="12" t="s">
        <v>44</v>
      </c>
    </row>
    <row r="10" spans="1:3" ht="12.75">
      <c r="A10" t="s">
        <v>0</v>
      </c>
      <c r="B10" t="s">
        <v>109</v>
      </c>
      <c r="C10" s="20">
        <v>32660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B17">
      <selection activeCell="B2" sqref="B2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5" max="5" width="2.7109375" style="0" customWidth="1"/>
    <col min="6" max="6" width="3.421875" style="0" customWidth="1"/>
    <col min="8" max="8" width="4.00390625" style="0" customWidth="1"/>
    <col min="10" max="10" width="3.57421875" style="0" customWidth="1"/>
    <col min="12" max="12" width="3.7109375" style="0" customWidth="1"/>
    <col min="14" max="14" width="2.14062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8" t="s">
        <v>143</v>
      </c>
    </row>
    <row r="4" spans="2:13" ht="12.75">
      <c r="B4" s="8" t="s">
        <v>0</v>
      </c>
      <c r="G4" s="15" t="s">
        <v>1</v>
      </c>
      <c r="H4" s="15"/>
      <c r="I4" s="15" t="s">
        <v>17</v>
      </c>
      <c r="J4" s="15"/>
      <c r="K4" s="15" t="s">
        <v>18</v>
      </c>
      <c r="L4" s="15"/>
      <c r="M4" s="15" t="s">
        <v>38</v>
      </c>
    </row>
    <row r="6" spans="1:24" s="1" customFormat="1" ht="12.75">
      <c r="A6" s="1" t="s">
        <v>0</v>
      </c>
      <c r="B6" s="1" t="s">
        <v>19</v>
      </c>
      <c r="C6" s="1" t="s">
        <v>106</v>
      </c>
      <c r="D6" s="1" t="s">
        <v>20</v>
      </c>
      <c r="E6" s="1" t="s">
        <v>21</v>
      </c>
      <c r="F6" s="2" t="s">
        <v>22</v>
      </c>
      <c r="G6" s="3">
        <v>0.005600055552</v>
      </c>
      <c r="H6" s="3" t="s">
        <v>22</v>
      </c>
      <c r="I6" s="3">
        <v>0.006400063488</v>
      </c>
      <c r="J6" s="3" t="s">
        <v>22</v>
      </c>
      <c r="K6" s="3">
        <v>0.006800067456</v>
      </c>
      <c r="L6" s="3" t="s">
        <v>22</v>
      </c>
      <c r="M6" s="3">
        <f>AVERAGE(G6,I6,K6)</f>
        <v>0.006266728832</v>
      </c>
      <c r="N6" s="3" t="s">
        <v>22</v>
      </c>
      <c r="O6" s="3"/>
      <c r="P6" s="3" t="s">
        <v>22</v>
      </c>
      <c r="Q6" s="3"/>
      <c r="R6" s="3" t="s">
        <v>22</v>
      </c>
      <c r="S6" s="3"/>
      <c r="T6" s="3" t="s">
        <v>22</v>
      </c>
      <c r="U6" s="3"/>
      <c r="V6" s="2" t="s">
        <v>22</v>
      </c>
      <c r="W6" s="2"/>
      <c r="X6" s="1">
        <v>0.006266728832</v>
      </c>
    </row>
    <row r="7" spans="1:24" s="1" customFormat="1" ht="12.75">
      <c r="A7" s="1" t="s">
        <v>0</v>
      </c>
      <c r="B7" s="1" t="s">
        <v>118</v>
      </c>
      <c r="C7" s="1" t="s">
        <v>104</v>
      </c>
      <c r="D7" s="1" t="s">
        <v>23</v>
      </c>
      <c r="E7" s="1" t="s">
        <v>21</v>
      </c>
      <c r="F7" s="2" t="s">
        <v>22</v>
      </c>
      <c r="G7" s="4">
        <v>8.511363636363635</v>
      </c>
      <c r="H7" s="4" t="s">
        <v>22</v>
      </c>
      <c r="I7" s="4">
        <v>8.69776119402985</v>
      </c>
      <c r="J7" s="4" t="s">
        <v>22</v>
      </c>
      <c r="K7" s="4">
        <v>5.1102661596958185</v>
      </c>
      <c r="L7" s="2" t="s">
        <v>22</v>
      </c>
      <c r="M7" s="4">
        <f>AVERAGE(G7,I7,K7)</f>
        <v>7.439796996696434</v>
      </c>
      <c r="N7" s="2" t="s">
        <v>22</v>
      </c>
      <c r="O7" s="2"/>
      <c r="P7" s="2" t="s">
        <v>22</v>
      </c>
      <c r="Q7" s="2"/>
      <c r="R7" s="2" t="s">
        <v>22</v>
      </c>
      <c r="S7" s="2"/>
      <c r="T7" s="2" t="s">
        <v>22</v>
      </c>
      <c r="U7" s="2"/>
      <c r="V7" s="2" t="s">
        <v>22</v>
      </c>
      <c r="W7" s="2"/>
      <c r="X7" s="1">
        <v>7.439796996696434</v>
      </c>
    </row>
    <row r="8" spans="1:24" s="1" customFormat="1" ht="12.75">
      <c r="A8" s="1" t="s">
        <v>0</v>
      </c>
      <c r="B8" s="1" t="s">
        <v>24</v>
      </c>
      <c r="C8" s="1" t="s">
        <v>104</v>
      </c>
      <c r="D8" s="1" t="s">
        <v>23</v>
      </c>
      <c r="E8" s="1" t="s">
        <v>21</v>
      </c>
      <c r="F8" s="2" t="s">
        <v>22</v>
      </c>
      <c r="G8" s="4">
        <v>2.4</v>
      </c>
      <c r="H8" s="4" t="s">
        <v>22</v>
      </c>
      <c r="I8" s="4">
        <v>2.3595505617977524</v>
      </c>
      <c r="J8" s="4" t="s">
        <v>22</v>
      </c>
      <c r="K8" s="4">
        <v>1.5909090909091</v>
      </c>
      <c r="L8" s="2" t="s">
        <v>22</v>
      </c>
      <c r="M8" s="4">
        <f>AVERAGE(G8,I8,K8)</f>
        <v>2.116819884235617</v>
      </c>
      <c r="N8" s="2" t="s">
        <v>22</v>
      </c>
      <c r="O8" s="2"/>
      <c r="P8" s="2" t="s">
        <v>22</v>
      </c>
      <c r="Q8" s="2"/>
      <c r="R8" s="2" t="s">
        <v>22</v>
      </c>
      <c r="S8" s="2"/>
      <c r="T8" s="2" t="s">
        <v>22</v>
      </c>
      <c r="U8" s="2"/>
      <c r="V8" s="2" t="s">
        <v>22</v>
      </c>
      <c r="W8" s="2"/>
      <c r="X8" s="1">
        <v>2.1168198842356176</v>
      </c>
    </row>
    <row r="9" spans="2:23" s="1" customFormat="1" ht="12.75">
      <c r="B9" s="1" t="s">
        <v>142</v>
      </c>
      <c r="C9" s="1" t="s">
        <v>104</v>
      </c>
      <c r="D9" s="1" t="s">
        <v>23</v>
      </c>
      <c r="E9" s="1" t="s">
        <v>21</v>
      </c>
      <c r="F9" s="2"/>
      <c r="G9" s="4">
        <f>G8</f>
        <v>2.4</v>
      </c>
      <c r="H9" s="4"/>
      <c r="I9" s="4">
        <f>I8</f>
        <v>2.3595505617977524</v>
      </c>
      <c r="J9" s="4"/>
      <c r="K9" s="4">
        <f>K8</f>
        <v>1.5909090909091</v>
      </c>
      <c r="L9" s="2"/>
      <c r="M9" s="4">
        <f>AVERAGE(G9,I9,K9)</f>
        <v>2.116819884235617</v>
      </c>
      <c r="N9" s="2"/>
      <c r="O9" s="2"/>
      <c r="P9" s="2"/>
      <c r="Q9" s="2"/>
      <c r="R9" s="2"/>
      <c r="S9" s="2"/>
      <c r="T9" s="2"/>
      <c r="U9" s="2"/>
      <c r="V9" s="2"/>
      <c r="W9" s="2"/>
    </row>
    <row r="10" spans="1:24" s="1" customFormat="1" ht="12.75">
      <c r="A10" s="1" t="s">
        <v>0</v>
      </c>
      <c r="B10" s="1" t="s">
        <v>27</v>
      </c>
      <c r="C10" s="6" t="s">
        <v>105</v>
      </c>
      <c r="D10" s="1" t="s">
        <v>23</v>
      </c>
      <c r="E10" s="1" t="s">
        <v>21</v>
      </c>
      <c r="F10" s="2" t="s">
        <v>26</v>
      </c>
      <c r="G10" s="4">
        <v>0.24</v>
      </c>
      <c r="H10" s="4" t="s">
        <v>26</v>
      </c>
      <c r="I10" s="4">
        <v>0.23595505617977525</v>
      </c>
      <c r="J10" s="4" t="s">
        <v>26</v>
      </c>
      <c r="K10" s="4">
        <v>0.23863636363636362</v>
      </c>
      <c r="L10" s="2">
        <v>100</v>
      </c>
      <c r="M10" s="4">
        <f>AVERAGE(G10,I10,K10)</f>
        <v>0.23819713993871294</v>
      </c>
      <c r="N10" s="2" t="s">
        <v>22</v>
      </c>
      <c r="O10" s="2"/>
      <c r="P10" s="2" t="s">
        <v>22</v>
      </c>
      <c r="Q10" s="2"/>
      <c r="R10" s="2" t="s">
        <v>22</v>
      </c>
      <c r="S10" s="2"/>
      <c r="T10" s="2" t="s">
        <v>22</v>
      </c>
      <c r="U10" s="2"/>
      <c r="V10" s="2" t="s">
        <v>22</v>
      </c>
      <c r="W10" s="2"/>
      <c r="X10" s="1">
        <v>0.23819713993871294</v>
      </c>
    </row>
    <row r="11" spans="1:24" s="1" customFormat="1" ht="12.75">
      <c r="A11" s="1" t="s">
        <v>0</v>
      </c>
      <c r="B11" s="1" t="s">
        <v>2</v>
      </c>
      <c r="C11" s="6" t="s">
        <v>105</v>
      </c>
      <c r="D11" s="1" t="s">
        <v>25</v>
      </c>
      <c r="E11" s="1" t="s">
        <v>21</v>
      </c>
      <c r="F11" s="2" t="s">
        <v>22</v>
      </c>
      <c r="G11" s="4">
        <v>23.375492246975348</v>
      </c>
      <c r="H11" s="4" t="s">
        <v>22</v>
      </c>
      <c r="I11" s="4">
        <v>18.749951581566</v>
      </c>
      <c r="J11" s="4" t="s">
        <v>22</v>
      </c>
      <c r="K11" s="4">
        <v>19.39668097393476</v>
      </c>
      <c r="L11" s="2" t="s">
        <v>22</v>
      </c>
      <c r="M11" s="4">
        <f aca="true" t="shared" si="0" ref="M11:M16">AVERAGE(G11,I11,K11)</f>
        <v>20.507374934158705</v>
      </c>
      <c r="N11" s="2" t="s">
        <v>22</v>
      </c>
      <c r="O11" s="2"/>
      <c r="P11" s="2" t="s">
        <v>22</v>
      </c>
      <c r="Q11" s="2"/>
      <c r="R11" s="2" t="s">
        <v>22</v>
      </c>
      <c r="S11" s="2"/>
      <c r="T11" s="2" t="s">
        <v>22</v>
      </c>
      <c r="U11" s="2"/>
      <c r="V11" s="2" t="s">
        <v>22</v>
      </c>
      <c r="W11" s="2"/>
      <c r="X11" s="1">
        <v>20.5073749341587</v>
      </c>
    </row>
    <row r="12" spans="1:24" s="1" customFormat="1" ht="12.75">
      <c r="A12" s="1" t="s">
        <v>0</v>
      </c>
      <c r="B12" s="1" t="s">
        <v>3</v>
      </c>
      <c r="C12" s="6" t="s">
        <v>105</v>
      </c>
      <c r="D12" s="1" t="s">
        <v>25</v>
      </c>
      <c r="E12" s="1" t="s">
        <v>21</v>
      </c>
      <c r="F12" s="2" t="s">
        <v>22</v>
      </c>
      <c r="G12" s="4">
        <v>12.211679570402639</v>
      </c>
      <c r="H12" s="4" t="s">
        <v>22</v>
      </c>
      <c r="I12" s="4">
        <v>13.044279840044409</v>
      </c>
      <c r="J12" s="4" t="s">
        <v>22</v>
      </c>
      <c r="K12" s="4">
        <v>10.312950678945</v>
      </c>
      <c r="L12" s="2" t="s">
        <v>22</v>
      </c>
      <c r="M12" s="4">
        <f t="shared" si="0"/>
        <v>11.856303363130683</v>
      </c>
      <c r="N12" s="2" t="s">
        <v>22</v>
      </c>
      <c r="O12" s="2"/>
      <c r="P12" s="2" t="s">
        <v>22</v>
      </c>
      <c r="Q12" s="2"/>
      <c r="R12" s="2" t="s">
        <v>22</v>
      </c>
      <c r="S12" s="2"/>
      <c r="T12" s="2" t="s">
        <v>22</v>
      </c>
      <c r="U12" s="2"/>
      <c r="V12" s="2" t="s">
        <v>22</v>
      </c>
      <c r="W12" s="2"/>
      <c r="X12" s="1">
        <v>11.856303363130683</v>
      </c>
    </row>
    <row r="13" spans="1:24" s="1" customFormat="1" ht="12.75">
      <c r="A13" s="1" t="s">
        <v>0</v>
      </c>
      <c r="B13" s="1" t="s">
        <v>4</v>
      </c>
      <c r="C13" s="6" t="s">
        <v>105</v>
      </c>
      <c r="D13" s="1" t="s">
        <v>25</v>
      </c>
      <c r="E13" s="1" t="s">
        <v>21</v>
      </c>
      <c r="F13" s="2" t="s">
        <v>26</v>
      </c>
      <c r="G13" s="4">
        <v>0.28211800987728863</v>
      </c>
      <c r="H13" s="4" t="s">
        <v>26</v>
      </c>
      <c r="I13" s="4">
        <v>0.26895422350607</v>
      </c>
      <c r="J13" s="4" t="s">
        <v>26</v>
      </c>
      <c r="K13" s="4">
        <v>0.29167941314187606</v>
      </c>
      <c r="L13" s="2">
        <v>100</v>
      </c>
      <c r="M13" s="4">
        <f t="shared" si="0"/>
        <v>0.2809172155084116</v>
      </c>
      <c r="N13" s="2" t="s">
        <v>22</v>
      </c>
      <c r="O13" s="2"/>
      <c r="P13" s="2" t="s">
        <v>22</v>
      </c>
      <c r="Q13" s="2"/>
      <c r="R13" s="2" t="s">
        <v>22</v>
      </c>
      <c r="S13" s="2"/>
      <c r="T13" s="2" t="s">
        <v>22</v>
      </c>
      <c r="U13" s="2"/>
      <c r="V13" s="2" t="s">
        <v>22</v>
      </c>
      <c r="W13" s="2"/>
      <c r="X13" s="1">
        <v>0.2809172155084116</v>
      </c>
    </row>
    <row r="14" spans="1:24" s="1" customFormat="1" ht="12.75">
      <c r="A14" s="1" t="s">
        <v>0</v>
      </c>
      <c r="B14" s="1" t="s">
        <v>5</v>
      </c>
      <c r="C14" s="6" t="s">
        <v>105</v>
      </c>
      <c r="D14" s="1" t="s">
        <v>25</v>
      </c>
      <c r="E14" s="1" t="s">
        <v>21</v>
      </c>
      <c r="F14" s="2" t="s">
        <v>22</v>
      </c>
      <c r="G14" s="4">
        <v>0.7516429834587762</v>
      </c>
      <c r="H14" s="4" t="s">
        <v>22</v>
      </c>
      <c r="I14" s="4">
        <v>5.302240406262528</v>
      </c>
      <c r="J14" s="4" t="s">
        <v>22</v>
      </c>
      <c r="K14" s="4">
        <v>14.813147338848134</v>
      </c>
      <c r="L14" s="2" t="s">
        <v>22</v>
      </c>
      <c r="M14" s="4">
        <f t="shared" si="0"/>
        <v>6.955676909523146</v>
      </c>
      <c r="N14" s="2" t="s">
        <v>22</v>
      </c>
      <c r="O14" s="2"/>
      <c r="P14" s="2" t="s">
        <v>22</v>
      </c>
      <c r="Q14" s="2"/>
      <c r="R14" s="2" t="s">
        <v>22</v>
      </c>
      <c r="S14" s="2"/>
      <c r="T14" s="2" t="s">
        <v>22</v>
      </c>
      <c r="U14" s="2"/>
      <c r="V14" s="2" t="s">
        <v>22</v>
      </c>
      <c r="W14" s="2"/>
      <c r="X14" s="1">
        <v>6.955676909523146</v>
      </c>
    </row>
    <row r="15" spans="1:24" s="1" customFormat="1" ht="12.75">
      <c r="A15" s="1" t="s">
        <v>0</v>
      </c>
      <c r="B15" s="1" t="s">
        <v>7</v>
      </c>
      <c r="C15" s="6" t="s">
        <v>105</v>
      </c>
      <c r="D15" s="1" t="s">
        <v>25</v>
      </c>
      <c r="E15" s="1" t="s">
        <v>21</v>
      </c>
      <c r="F15" s="2" t="s">
        <v>22</v>
      </c>
      <c r="G15" s="4">
        <v>54.81149906187323</v>
      </c>
      <c r="H15" s="4" t="s">
        <v>22</v>
      </c>
      <c r="I15" s="4">
        <v>60.51470028886581</v>
      </c>
      <c r="J15" s="4" t="s">
        <v>22</v>
      </c>
      <c r="K15" s="4">
        <v>91.879015139691</v>
      </c>
      <c r="L15" s="2" t="s">
        <v>22</v>
      </c>
      <c r="M15" s="4">
        <f t="shared" si="0"/>
        <v>69.06840483014335</v>
      </c>
      <c r="N15" s="2" t="s">
        <v>22</v>
      </c>
      <c r="O15" s="2"/>
      <c r="P15" s="2" t="s">
        <v>22</v>
      </c>
      <c r="Q15" s="2"/>
      <c r="R15" s="2" t="s">
        <v>22</v>
      </c>
      <c r="S15" s="2"/>
      <c r="T15" s="2" t="s">
        <v>22</v>
      </c>
      <c r="U15" s="2"/>
      <c r="V15" s="2" t="s">
        <v>22</v>
      </c>
      <c r="W15" s="2"/>
      <c r="X15" s="1">
        <v>69.06840483014335</v>
      </c>
    </row>
    <row r="16" spans="1:24" s="1" customFormat="1" ht="12.75">
      <c r="A16" s="1" t="s">
        <v>0</v>
      </c>
      <c r="B16" s="1" t="s">
        <v>9</v>
      </c>
      <c r="C16" s="6" t="s">
        <v>105</v>
      </c>
      <c r="D16" s="1" t="s">
        <v>25</v>
      </c>
      <c r="E16" s="1" t="s">
        <v>21</v>
      </c>
      <c r="F16" s="2" t="s">
        <v>22</v>
      </c>
      <c r="G16" s="4">
        <v>48.363087407535204</v>
      </c>
      <c r="H16" s="4" t="s">
        <v>22</v>
      </c>
      <c r="I16" s="4">
        <v>8.5489021043001</v>
      </c>
      <c r="J16" s="4" t="s">
        <v>22</v>
      </c>
      <c r="K16" s="4">
        <v>49.79384267207742</v>
      </c>
      <c r="L16" s="2" t="s">
        <v>22</v>
      </c>
      <c r="M16" s="4">
        <f t="shared" si="0"/>
        <v>35.568610727970906</v>
      </c>
      <c r="N16" s="2" t="s">
        <v>22</v>
      </c>
      <c r="O16" s="2"/>
      <c r="P16" s="2" t="s">
        <v>22</v>
      </c>
      <c r="Q16" s="2"/>
      <c r="R16" s="2" t="s">
        <v>22</v>
      </c>
      <c r="S16" s="2"/>
      <c r="T16" s="2" t="s">
        <v>22</v>
      </c>
      <c r="U16" s="2"/>
      <c r="V16" s="2" t="s">
        <v>22</v>
      </c>
      <c r="W16" s="2"/>
      <c r="X16" s="1">
        <v>35.568610727970906</v>
      </c>
    </row>
    <row r="17" spans="1:24" s="1" customFormat="1" ht="12.75">
      <c r="A17" s="1" t="s">
        <v>0</v>
      </c>
      <c r="B17" s="1" t="s">
        <v>10</v>
      </c>
      <c r="C17" s="6" t="s">
        <v>105</v>
      </c>
      <c r="D17" s="1" t="s">
        <v>25</v>
      </c>
      <c r="E17" s="1" t="s">
        <v>21</v>
      </c>
      <c r="F17" s="2" t="s">
        <v>22</v>
      </c>
      <c r="G17" s="4">
        <v>0.73149169703897</v>
      </c>
      <c r="H17" s="4" t="s">
        <v>22</v>
      </c>
      <c r="I17" s="4">
        <v>0.94518198546419</v>
      </c>
      <c r="J17" s="4" t="s">
        <v>22</v>
      </c>
      <c r="K17" s="4">
        <v>0.6291941626346184</v>
      </c>
      <c r="L17" s="2" t="s">
        <v>22</v>
      </c>
      <c r="M17" s="4">
        <f>AVERAGE(G17,I17,K17)</f>
        <v>0.768622615045926</v>
      </c>
      <c r="N17" s="2" t="s">
        <v>22</v>
      </c>
      <c r="O17" s="2"/>
      <c r="P17" s="2" t="s">
        <v>22</v>
      </c>
      <c r="Q17" s="2"/>
      <c r="R17" s="2" t="s">
        <v>22</v>
      </c>
      <c r="S17" s="2"/>
      <c r="T17" s="2" t="s">
        <v>22</v>
      </c>
      <c r="U17" s="2"/>
      <c r="V17" s="2" t="s">
        <v>22</v>
      </c>
      <c r="W17" s="2"/>
      <c r="X17" s="1">
        <v>0.7686226150459262</v>
      </c>
    </row>
    <row r="18" spans="1:24" s="1" customFormat="1" ht="12.75">
      <c r="A18" s="1" t="s">
        <v>0</v>
      </c>
      <c r="B18" s="1" t="s">
        <v>11</v>
      </c>
      <c r="C18" s="6" t="s">
        <v>105</v>
      </c>
      <c r="D18" s="1" t="s">
        <v>25</v>
      </c>
      <c r="E18" s="1" t="s">
        <v>21</v>
      </c>
      <c r="F18" s="2" t="s">
        <v>22</v>
      </c>
      <c r="G18" s="4">
        <v>15.194069960534</v>
      </c>
      <c r="H18" s="4" t="s">
        <v>22</v>
      </c>
      <c r="I18" s="4">
        <v>26.319091871665446</v>
      </c>
      <c r="J18" s="4" t="s">
        <v>22</v>
      </c>
      <c r="K18" s="4">
        <v>74.58659278913689</v>
      </c>
      <c r="L18" s="2" t="s">
        <v>22</v>
      </c>
      <c r="M18" s="4">
        <f>AVERAGE(G18,I18,K18)</f>
        <v>38.69991820711211</v>
      </c>
      <c r="N18" s="2" t="s">
        <v>22</v>
      </c>
      <c r="O18" s="2"/>
      <c r="P18" s="2" t="s">
        <v>22</v>
      </c>
      <c r="Q18" s="2"/>
      <c r="R18" s="2" t="s">
        <v>22</v>
      </c>
      <c r="S18" s="2"/>
      <c r="T18" s="2" t="s">
        <v>22</v>
      </c>
      <c r="U18" s="2"/>
      <c r="V18" s="2" t="s">
        <v>22</v>
      </c>
      <c r="W18" s="2"/>
      <c r="X18" s="1">
        <v>38.69991820711211</v>
      </c>
    </row>
    <row r="19" spans="1:24" s="1" customFormat="1" ht="12.75">
      <c r="A19" s="1" t="s">
        <v>0</v>
      </c>
      <c r="B19" s="1" t="s">
        <v>12</v>
      </c>
      <c r="C19" s="6" t="s">
        <v>105</v>
      </c>
      <c r="D19" s="1" t="s">
        <v>25</v>
      </c>
      <c r="E19" s="1" t="s">
        <v>21</v>
      </c>
      <c r="F19" s="2" t="s">
        <v>22</v>
      </c>
      <c r="G19" s="4">
        <v>4.916913886432746</v>
      </c>
      <c r="H19" s="4" t="s">
        <v>22</v>
      </c>
      <c r="I19" s="4">
        <v>0.3400349825755317</v>
      </c>
      <c r="J19" s="4" t="s">
        <v>22</v>
      </c>
      <c r="K19" s="4">
        <v>0.3854335102231934</v>
      </c>
      <c r="L19" s="2" t="s">
        <v>22</v>
      </c>
      <c r="M19" s="4">
        <f>AVERAGE(G19,I19,K19)</f>
        <v>1.8807941264104902</v>
      </c>
      <c r="N19" s="2" t="s">
        <v>22</v>
      </c>
      <c r="O19" s="2"/>
      <c r="P19" s="2" t="s">
        <v>22</v>
      </c>
      <c r="Q19" s="2"/>
      <c r="R19" s="2" t="s">
        <v>22</v>
      </c>
      <c r="S19" s="2"/>
      <c r="T19" s="2" t="s">
        <v>22</v>
      </c>
      <c r="U19" s="2"/>
      <c r="V19" s="2" t="s">
        <v>22</v>
      </c>
      <c r="W19" s="2"/>
      <c r="X19" s="1">
        <v>1.8807941264104902</v>
      </c>
    </row>
    <row r="20" spans="1:24" s="1" customFormat="1" ht="12.75">
      <c r="A20" s="1" t="s">
        <v>0</v>
      </c>
      <c r="B20" s="1" t="s">
        <v>13</v>
      </c>
      <c r="C20" s="6" t="s">
        <v>105</v>
      </c>
      <c r="D20" s="1" t="s">
        <v>25</v>
      </c>
      <c r="E20" s="1" t="s">
        <v>21</v>
      </c>
      <c r="F20" s="2" t="s">
        <v>26</v>
      </c>
      <c r="G20" s="4">
        <v>1.249379758028</v>
      </c>
      <c r="H20" s="4" t="s">
        <v>22</v>
      </c>
      <c r="I20" s="4">
        <v>10.854224020066408</v>
      </c>
      <c r="J20" s="4" t="s">
        <v>22</v>
      </c>
      <c r="K20" s="4">
        <v>6.1252676759794</v>
      </c>
      <c r="L20" s="2" t="s">
        <v>22</v>
      </c>
      <c r="M20" s="4">
        <f>AVERAGE(G20,I20,K20)</f>
        <v>6.0762904846912695</v>
      </c>
      <c r="N20" s="2" t="s">
        <v>22</v>
      </c>
      <c r="O20" s="2"/>
      <c r="P20" s="2" t="s">
        <v>22</v>
      </c>
      <c r="Q20" s="2"/>
      <c r="R20" s="2" t="s">
        <v>22</v>
      </c>
      <c r="S20" s="2"/>
      <c r="T20" s="2" t="s">
        <v>22</v>
      </c>
      <c r="U20" s="2"/>
      <c r="V20" s="2" t="s">
        <v>22</v>
      </c>
      <c r="W20" s="2"/>
      <c r="X20" s="1">
        <v>6.076290484691268</v>
      </c>
    </row>
    <row r="21" spans="6:23" s="1" customFormat="1" ht="12.75">
      <c r="F21" s="2"/>
      <c r="G21" s="4"/>
      <c r="H21" s="4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s="1" customFormat="1" ht="12.75">
      <c r="B22" s="6" t="s">
        <v>39</v>
      </c>
      <c r="C22" s="6" t="s">
        <v>105</v>
      </c>
      <c r="D22" s="1" t="s">
        <v>25</v>
      </c>
      <c r="E22" s="1" t="s">
        <v>21</v>
      </c>
      <c r="F22" s="2"/>
      <c r="G22" s="4">
        <f>G14+G16</f>
        <v>49.114730390993984</v>
      </c>
      <c r="H22" s="4"/>
      <c r="I22" s="4">
        <f>I14+I16</f>
        <v>13.851142510562628</v>
      </c>
      <c r="J22" s="4"/>
      <c r="K22" s="4">
        <f>K14+K16</f>
        <v>64.60699001092556</v>
      </c>
      <c r="L22" s="2"/>
      <c r="M22" s="4">
        <f>AVERAGE(G22,I22,K22)</f>
        <v>42.524287637494055</v>
      </c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s="1" customFormat="1" ht="12.75">
      <c r="B23" s="6" t="s">
        <v>40</v>
      </c>
      <c r="C23" s="6" t="s">
        <v>105</v>
      </c>
      <c r="D23" s="1" t="s">
        <v>25</v>
      </c>
      <c r="E23" s="1" t="s">
        <v>21</v>
      </c>
      <c r="F23" s="2"/>
      <c r="G23" s="4">
        <f>G11+G13+G15</f>
        <v>78.46910931872586</v>
      </c>
      <c r="H23" s="4"/>
      <c r="I23" s="4">
        <f>I11+I13+I15</f>
        <v>79.53360609393788</v>
      </c>
      <c r="J23" s="4"/>
      <c r="K23" s="4">
        <f>K11+K13+K15</f>
        <v>111.56737552676765</v>
      </c>
      <c r="L23" s="2"/>
      <c r="M23" s="4">
        <f>AVERAGE(G23,I23,K23)</f>
        <v>89.85669697981047</v>
      </c>
      <c r="N23" s="2"/>
      <c r="O23" s="2"/>
      <c r="P23" s="2"/>
      <c r="Q23" s="2"/>
      <c r="R23" s="2"/>
      <c r="S23" s="2"/>
      <c r="T23" s="2"/>
      <c r="U23" s="2"/>
      <c r="V23" s="2"/>
      <c r="W23" s="2"/>
    </row>
    <row r="25" spans="2:4" ht="12.75">
      <c r="B25" t="s">
        <v>43</v>
      </c>
      <c r="C25" s="1" t="s">
        <v>28</v>
      </c>
      <c r="D25" t="s">
        <v>104</v>
      </c>
    </row>
    <row r="26" spans="2:11" ht="12.75">
      <c r="B26" s="21" t="s">
        <v>119</v>
      </c>
      <c r="C26" s="21"/>
      <c r="D26" s="21" t="s">
        <v>107</v>
      </c>
      <c r="E26" s="1"/>
      <c r="F26" s="1"/>
      <c r="G26" s="4">
        <v>1123</v>
      </c>
      <c r="H26" s="4"/>
      <c r="I26" s="4">
        <v>1073</v>
      </c>
      <c r="J26" s="4"/>
      <c r="K26" s="4">
        <v>1053</v>
      </c>
    </row>
    <row r="27" spans="2:11" ht="12.75">
      <c r="B27" s="21" t="s">
        <v>120</v>
      </c>
      <c r="C27" s="21"/>
      <c r="D27" s="21" t="s">
        <v>41</v>
      </c>
      <c r="E27" s="1"/>
      <c r="F27" s="1"/>
      <c r="G27" s="4">
        <v>3.5</v>
      </c>
      <c r="H27" s="4"/>
      <c r="I27" s="4">
        <v>3.2</v>
      </c>
      <c r="J27" s="4"/>
      <c r="K27" s="4">
        <v>3.4</v>
      </c>
    </row>
    <row r="28" spans="1:63" s="1" customFormat="1" ht="12.75">
      <c r="A28" s="1" t="s">
        <v>0</v>
      </c>
      <c r="B28" s="21" t="s">
        <v>121</v>
      </c>
      <c r="C28" s="21"/>
      <c r="D28" s="21" t="s">
        <v>41</v>
      </c>
      <c r="G28" s="4">
        <v>2.1</v>
      </c>
      <c r="H28" s="4"/>
      <c r="I28" s="4">
        <v>1.8</v>
      </c>
      <c r="J28" s="4"/>
      <c r="K28" s="4">
        <v>2.2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2:63" s="1" customFormat="1" ht="12.75">
      <c r="B29" s="21" t="s">
        <v>122</v>
      </c>
      <c r="C29" s="21"/>
      <c r="D29" s="21" t="s">
        <v>108</v>
      </c>
      <c r="G29" s="4">
        <v>66</v>
      </c>
      <c r="H29" s="4"/>
      <c r="I29" s="4">
        <v>66</v>
      </c>
      <c r="J29" s="4"/>
      <c r="K29" s="4">
        <v>67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2:63" s="1" customFormat="1" ht="12.75"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7:63" s="1" customFormat="1" ht="12.7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2:63" s="1" customFormat="1" ht="12.75">
      <c r="B32" t="s">
        <v>43</v>
      </c>
      <c r="C32" s="1" t="s">
        <v>29</v>
      </c>
      <c r="D32" s="1" t="s">
        <v>105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2:63" s="1" customFormat="1" ht="12.75">
      <c r="B33" s="21" t="s">
        <v>119</v>
      </c>
      <c r="C33" s="21"/>
      <c r="D33" s="21" t="s">
        <v>107</v>
      </c>
      <c r="G33" s="4">
        <v>1042</v>
      </c>
      <c r="H33" s="4"/>
      <c r="I33" s="4">
        <v>1093</v>
      </c>
      <c r="J33" s="4"/>
      <c r="K33" s="4">
        <v>1043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2:63" s="1" customFormat="1" ht="12.75">
      <c r="B34" s="21" t="s">
        <v>120</v>
      </c>
      <c r="C34" s="21"/>
      <c r="D34" s="21" t="s">
        <v>41</v>
      </c>
      <c r="G34" s="4">
        <v>3.2</v>
      </c>
      <c r="H34" s="4"/>
      <c r="I34" s="4">
        <v>3.2</v>
      </c>
      <c r="J34" s="4"/>
      <c r="K34" s="4">
        <v>3.8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2:63" s="1" customFormat="1" ht="12.75">
      <c r="B35" s="21" t="s">
        <v>121</v>
      </c>
      <c r="C35" s="21"/>
      <c r="D35" s="21" t="s">
        <v>41</v>
      </c>
      <c r="G35" s="4">
        <v>1.5</v>
      </c>
      <c r="H35" s="4"/>
      <c r="I35" s="4">
        <v>1.7</v>
      </c>
      <c r="J35" s="4"/>
      <c r="K35" s="4">
        <v>1.5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s="1" customFormat="1" ht="12.75">
      <c r="B36" s="21" t="s">
        <v>122</v>
      </c>
      <c r="C36" s="21"/>
      <c r="D36" s="21" t="s">
        <v>108</v>
      </c>
      <c r="G36" s="4">
        <v>68</v>
      </c>
      <c r="H36" s="4"/>
      <c r="I36" s="4">
        <v>68</v>
      </c>
      <c r="J36" s="4"/>
      <c r="K36" s="4">
        <v>69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7:63" s="1" customFormat="1" ht="12.7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2:63" s="1" customFormat="1" ht="12.75">
      <c r="B38" t="s">
        <v>43</v>
      </c>
      <c r="C38" s="1" t="s">
        <v>30</v>
      </c>
      <c r="D38" s="1" t="s">
        <v>106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2:63" s="1" customFormat="1" ht="12.75">
      <c r="B39" s="21" t="s">
        <v>119</v>
      </c>
      <c r="C39" s="21"/>
      <c r="D39" s="21" t="s">
        <v>107</v>
      </c>
      <c r="G39" s="4">
        <v>1097</v>
      </c>
      <c r="H39" s="4"/>
      <c r="I39" s="4">
        <v>1064</v>
      </c>
      <c r="J39" s="4"/>
      <c r="K39" s="4">
        <v>1028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2:63" s="1" customFormat="1" ht="12.75">
      <c r="B40" s="21" t="s">
        <v>120</v>
      </c>
      <c r="C40" s="21"/>
      <c r="D40" s="21" t="s">
        <v>41</v>
      </c>
      <c r="G40" s="4">
        <v>3.5</v>
      </c>
      <c r="H40" s="4"/>
      <c r="I40" s="4">
        <v>3</v>
      </c>
      <c r="J40" s="4"/>
      <c r="K40" s="4">
        <v>3.2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2:63" s="1" customFormat="1" ht="12.75">
      <c r="B41" s="21" t="s">
        <v>121</v>
      </c>
      <c r="C41" s="21"/>
      <c r="D41" s="21" t="s">
        <v>41</v>
      </c>
      <c r="G41" s="4">
        <v>1.6</v>
      </c>
      <c r="H41" s="4"/>
      <c r="I41" s="4">
        <v>2</v>
      </c>
      <c r="J41" s="4"/>
      <c r="K41" s="4">
        <v>2.2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2:63" s="1" customFormat="1" ht="12.75">
      <c r="B42" s="21" t="s">
        <v>122</v>
      </c>
      <c r="C42" s="21"/>
      <c r="D42" s="21" t="s">
        <v>108</v>
      </c>
      <c r="G42" s="4">
        <v>67</v>
      </c>
      <c r="H42" s="4"/>
      <c r="I42" s="4">
        <v>68</v>
      </c>
      <c r="J42" s="4"/>
      <c r="K42" s="4">
        <v>69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5" spans="1:57" s="6" customFormat="1" ht="12.75">
      <c r="A45" s="6" t="s">
        <v>0</v>
      </c>
      <c r="B45" s="6" t="s">
        <v>52</v>
      </c>
      <c r="C45" s="6" t="s">
        <v>141</v>
      </c>
      <c r="D45" s="6" t="s">
        <v>41</v>
      </c>
      <c r="G45" s="5">
        <v>99.992</v>
      </c>
      <c r="H45" s="5"/>
      <c r="I45" s="5">
        <v>99.994</v>
      </c>
      <c r="J45" s="5"/>
      <c r="K45" s="5">
        <v>99.994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workbookViewId="0" topLeftCell="D1">
      <selection activeCell="B2" sqref="B2"/>
    </sheetView>
  </sheetViews>
  <sheetFormatPr defaultColWidth="9.140625" defaultRowHeight="12.75"/>
  <cols>
    <col min="1" max="1" width="6.57421875" style="6" hidden="1" customWidth="1"/>
    <col min="2" max="2" width="20.140625" style="6" customWidth="1"/>
    <col min="3" max="3" width="2.8515625" style="6" customWidth="1"/>
    <col min="4" max="4" width="8.00390625" style="6" customWidth="1"/>
    <col min="5" max="5" width="3.421875" style="6" customWidth="1"/>
    <col min="6" max="6" width="4.28125" style="6" customWidth="1"/>
    <col min="7" max="7" width="11.8515625" style="6" customWidth="1"/>
    <col min="8" max="8" width="4.00390625" style="6" customWidth="1"/>
    <col min="9" max="9" width="11.28125" style="6" customWidth="1"/>
    <col min="10" max="10" width="4.00390625" style="6" customWidth="1"/>
    <col min="11" max="11" width="11.7109375" style="6" customWidth="1"/>
    <col min="12" max="12" width="4.28125" style="6" customWidth="1"/>
    <col min="13" max="13" width="9.7109375" style="6" customWidth="1"/>
    <col min="14" max="14" width="4.421875" style="6" customWidth="1"/>
    <col min="15" max="15" width="9.57421875" style="6" customWidth="1"/>
    <col min="16" max="16" width="4.00390625" style="6" customWidth="1"/>
    <col min="17" max="17" width="8.7109375" style="6" customWidth="1"/>
    <col min="18" max="18" width="4.421875" style="6" customWidth="1"/>
    <col min="19" max="19" width="10.57421875" style="6" customWidth="1"/>
    <col min="20" max="20" width="4.57421875" style="6" customWidth="1"/>
    <col min="21" max="21" width="9.7109375" style="6" customWidth="1"/>
    <col min="22" max="22" width="4.7109375" style="6" customWidth="1"/>
    <col min="23" max="23" width="10.28125" style="6" customWidth="1"/>
    <col min="24" max="24" width="3.140625" style="6" customWidth="1"/>
    <col min="25" max="25" width="8.57421875" style="6" customWidth="1"/>
    <col min="26" max="26" width="3.00390625" style="6" customWidth="1"/>
    <col min="27" max="27" width="9.00390625" style="6" customWidth="1"/>
    <col min="28" max="28" width="2.7109375" style="6" customWidth="1"/>
    <col min="29" max="29" width="8.7109375" style="6" customWidth="1"/>
    <col min="30" max="30" width="3.8515625" style="6" customWidth="1"/>
    <col min="31" max="31" width="10.421875" style="6" customWidth="1"/>
    <col min="32" max="32" width="4.140625" style="6" customWidth="1"/>
    <col min="33" max="33" width="9.57421875" style="6" customWidth="1"/>
    <col min="34" max="34" width="4.00390625" style="6" customWidth="1"/>
    <col min="35" max="35" width="9.7109375" style="6" customWidth="1"/>
    <col min="36" max="36" width="4.00390625" style="6" customWidth="1"/>
    <col min="37" max="37" width="9.8515625" style="6" customWidth="1"/>
    <col min="38" max="16384" width="9.140625" style="6" customWidth="1"/>
  </cols>
  <sheetData>
    <row r="1" spans="2:3" ht="12.75">
      <c r="B1" s="9" t="s">
        <v>82</v>
      </c>
      <c r="C1" s="9"/>
    </row>
    <row r="4" spans="2:37" ht="12.75">
      <c r="B4" s="9" t="s">
        <v>0</v>
      </c>
      <c r="C4" s="9"/>
      <c r="G4" s="17" t="s">
        <v>1</v>
      </c>
      <c r="H4" s="17"/>
      <c r="I4" s="17" t="s">
        <v>17</v>
      </c>
      <c r="J4" s="17"/>
      <c r="K4" s="17" t="s">
        <v>18</v>
      </c>
      <c r="L4" s="17"/>
      <c r="M4" s="17" t="s">
        <v>1</v>
      </c>
      <c r="N4" s="17"/>
      <c r="O4" s="17" t="s">
        <v>17</v>
      </c>
      <c r="P4" s="17"/>
      <c r="Q4" s="17" t="s">
        <v>18</v>
      </c>
      <c r="R4" s="17"/>
      <c r="S4" s="17" t="s">
        <v>1</v>
      </c>
      <c r="T4" s="17"/>
      <c r="U4" s="17" t="s">
        <v>17</v>
      </c>
      <c r="V4" s="17"/>
      <c r="W4" s="17" t="s">
        <v>18</v>
      </c>
      <c r="X4" s="17"/>
      <c r="Y4" s="17" t="s">
        <v>1</v>
      </c>
      <c r="Z4" s="17"/>
      <c r="AA4" s="17" t="s">
        <v>17</v>
      </c>
      <c r="AB4" s="17"/>
      <c r="AC4" s="17" t="s">
        <v>18</v>
      </c>
      <c r="AD4" s="17"/>
      <c r="AE4" s="17" t="s">
        <v>1</v>
      </c>
      <c r="AF4" s="17"/>
      <c r="AG4" s="17" t="s">
        <v>17</v>
      </c>
      <c r="AH4" s="17"/>
      <c r="AI4" s="17" t="s">
        <v>18</v>
      </c>
      <c r="AJ4" s="17"/>
      <c r="AK4" s="17" t="s">
        <v>38</v>
      </c>
    </row>
    <row r="6" spans="2:37" ht="12.75">
      <c r="B6" s="6" t="s">
        <v>126</v>
      </c>
      <c r="G6" s="17" t="s">
        <v>127</v>
      </c>
      <c r="I6" s="17" t="s">
        <v>127</v>
      </c>
      <c r="K6" s="17" t="s">
        <v>127</v>
      </c>
      <c r="M6" s="17" t="s">
        <v>128</v>
      </c>
      <c r="O6" s="17" t="s">
        <v>128</v>
      </c>
      <c r="Q6" s="17" t="s">
        <v>128</v>
      </c>
      <c r="Y6" s="17" t="s">
        <v>129</v>
      </c>
      <c r="AA6" s="17" t="s">
        <v>129</v>
      </c>
      <c r="AC6" s="17" t="s">
        <v>129</v>
      </c>
      <c r="AE6" s="17" t="s">
        <v>130</v>
      </c>
      <c r="AG6" s="17" t="s">
        <v>130</v>
      </c>
      <c r="AI6" s="17" t="s">
        <v>130</v>
      </c>
      <c r="AK6" s="17" t="s">
        <v>130</v>
      </c>
    </row>
    <row r="7" spans="2:37" ht="12.75">
      <c r="B7" s="6" t="s">
        <v>125</v>
      </c>
      <c r="G7" s="22" t="s">
        <v>131</v>
      </c>
      <c r="H7" s="22"/>
      <c r="I7" s="22" t="s">
        <v>131</v>
      </c>
      <c r="J7" s="22"/>
      <c r="K7" s="22" t="s">
        <v>131</v>
      </c>
      <c r="L7" s="22"/>
      <c r="M7" s="22" t="s">
        <v>132</v>
      </c>
      <c r="N7" s="22"/>
      <c r="O7" s="22" t="s">
        <v>132</v>
      </c>
      <c r="P7" s="22"/>
      <c r="Q7" s="22" t="s">
        <v>132</v>
      </c>
      <c r="R7" s="22"/>
      <c r="S7" s="22"/>
      <c r="T7" s="22"/>
      <c r="U7" s="22"/>
      <c r="V7" s="22"/>
      <c r="W7" s="22"/>
      <c r="X7" s="22"/>
      <c r="Y7" s="22" t="s">
        <v>133</v>
      </c>
      <c r="Z7" s="22"/>
      <c r="AA7" s="22" t="s">
        <v>133</v>
      </c>
      <c r="AB7" s="22"/>
      <c r="AC7" s="22" t="s">
        <v>133</v>
      </c>
      <c r="AD7" s="22"/>
      <c r="AE7" s="22" t="s">
        <v>123</v>
      </c>
      <c r="AF7" s="22"/>
      <c r="AG7" s="22" t="s">
        <v>123</v>
      </c>
      <c r="AH7" s="22"/>
      <c r="AI7" s="22" t="s">
        <v>123</v>
      </c>
      <c r="AJ7" s="22"/>
      <c r="AK7" s="22" t="s">
        <v>123</v>
      </c>
    </row>
    <row r="8" spans="2:37" ht="12.75">
      <c r="B8" s="6" t="s">
        <v>137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138</v>
      </c>
      <c r="T8" s="22"/>
      <c r="U8" s="22" t="s">
        <v>138</v>
      </c>
      <c r="V8" s="22"/>
      <c r="W8" s="22" t="s">
        <v>138</v>
      </c>
      <c r="X8" s="22"/>
      <c r="Y8" s="22" t="s">
        <v>139</v>
      </c>
      <c r="Z8" s="22"/>
      <c r="AA8" s="22" t="s">
        <v>139</v>
      </c>
      <c r="AB8" s="22"/>
      <c r="AC8" s="22" t="s">
        <v>139</v>
      </c>
      <c r="AD8" s="22"/>
      <c r="AE8" s="22" t="s">
        <v>123</v>
      </c>
      <c r="AF8" s="22"/>
      <c r="AG8" s="22" t="s">
        <v>123</v>
      </c>
      <c r="AH8" s="22"/>
      <c r="AI8" s="22" t="s">
        <v>123</v>
      </c>
      <c r="AJ8" s="22"/>
      <c r="AK8" s="22" t="s">
        <v>123</v>
      </c>
    </row>
    <row r="9" spans="2:37" ht="12.75">
      <c r="B9" s="6" t="s">
        <v>124</v>
      </c>
      <c r="G9" s="17" t="s">
        <v>34</v>
      </c>
      <c r="H9" s="17"/>
      <c r="I9" s="17" t="s">
        <v>34</v>
      </c>
      <c r="J9" s="17"/>
      <c r="K9" s="17" t="s">
        <v>34</v>
      </c>
      <c r="L9" s="17"/>
      <c r="M9" s="17" t="s">
        <v>35</v>
      </c>
      <c r="N9" s="17"/>
      <c r="O9" s="17" t="s">
        <v>35</v>
      </c>
      <c r="P9" s="17"/>
      <c r="Q9" s="17" t="s">
        <v>35</v>
      </c>
      <c r="R9" s="17"/>
      <c r="S9" s="17"/>
      <c r="T9" s="17"/>
      <c r="U9" s="17"/>
      <c r="V9" s="17"/>
      <c r="W9" s="17"/>
      <c r="X9" s="17"/>
      <c r="Y9" s="17" t="s">
        <v>33</v>
      </c>
      <c r="Z9" s="17"/>
      <c r="AA9" s="17" t="s">
        <v>33</v>
      </c>
      <c r="AB9" s="17"/>
      <c r="AC9" s="17" t="s">
        <v>33</v>
      </c>
      <c r="AD9" s="17"/>
      <c r="AE9" s="17" t="s">
        <v>123</v>
      </c>
      <c r="AF9" s="17"/>
      <c r="AG9" s="17" t="s">
        <v>123</v>
      </c>
      <c r="AH9" s="17"/>
      <c r="AI9" s="17" t="s">
        <v>123</v>
      </c>
      <c r="AJ9" s="17"/>
      <c r="AK9" s="17" t="s">
        <v>123</v>
      </c>
    </row>
    <row r="10" spans="1:29" ht="12.75">
      <c r="A10" s="6" t="s">
        <v>0</v>
      </c>
      <c r="B10" s="6" t="s">
        <v>14</v>
      </c>
      <c r="D10" s="6" t="s">
        <v>32</v>
      </c>
      <c r="F10" s="5"/>
      <c r="G10" s="5">
        <v>110</v>
      </c>
      <c r="H10" s="5"/>
      <c r="I10" s="5">
        <v>118</v>
      </c>
      <c r="J10" s="5"/>
      <c r="K10" s="5">
        <v>139</v>
      </c>
      <c r="L10" s="5"/>
      <c r="M10" s="5">
        <v>660</v>
      </c>
      <c r="N10" s="5"/>
      <c r="O10" s="5">
        <v>660</v>
      </c>
      <c r="P10" s="5"/>
      <c r="Q10" s="5">
        <v>660</v>
      </c>
      <c r="R10" s="5"/>
      <c r="S10" s="5"/>
      <c r="T10" s="5"/>
      <c r="U10" s="5"/>
      <c r="V10" s="5"/>
      <c r="W10" s="5"/>
      <c r="X10" s="5"/>
      <c r="Y10" s="7">
        <v>32.31666666666667</v>
      </c>
      <c r="Z10" s="7"/>
      <c r="AA10" s="7">
        <v>31.483333333333334</v>
      </c>
      <c r="AB10" s="7"/>
      <c r="AC10" s="7">
        <v>31.566666666666666</v>
      </c>
    </row>
    <row r="11" spans="1:29" ht="12.75">
      <c r="A11" s="6" t="s">
        <v>0</v>
      </c>
      <c r="B11" s="6" t="s">
        <v>16</v>
      </c>
      <c r="D11" s="6" t="s">
        <v>36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>
      <c r="A12" s="6" t="s">
        <v>0</v>
      </c>
      <c r="B12" s="6" t="s">
        <v>15</v>
      </c>
      <c r="D12" s="6" t="s">
        <v>37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>
      <c r="A13" s="6" t="s">
        <v>0</v>
      </c>
      <c r="B13" s="6" t="s">
        <v>6</v>
      </c>
      <c r="D13" s="6" t="s">
        <v>31</v>
      </c>
      <c r="F13" s="5"/>
      <c r="G13" s="5">
        <v>131000</v>
      </c>
      <c r="H13" s="5"/>
      <c r="I13" s="5">
        <v>180000</v>
      </c>
      <c r="J13" s="5"/>
      <c r="K13" s="5">
        <v>202000</v>
      </c>
      <c r="L13" s="5"/>
      <c r="M13" s="5">
        <v>4900</v>
      </c>
      <c r="N13" s="5"/>
      <c r="O13" s="5">
        <v>6000</v>
      </c>
      <c r="P13" s="5"/>
      <c r="Q13" s="5">
        <v>4700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>
      <c r="A14" s="6" t="s">
        <v>0</v>
      </c>
      <c r="B14" s="6" t="s">
        <v>2</v>
      </c>
      <c r="D14" s="6" t="s">
        <v>31</v>
      </c>
      <c r="F14" s="5"/>
      <c r="G14" s="5">
        <v>4.8</v>
      </c>
      <c r="H14" s="5"/>
      <c r="I14" s="5">
        <v>6.2</v>
      </c>
      <c r="J14" s="5"/>
      <c r="K14" s="5">
        <v>7.6</v>
      </c>
      <c r="L14" s="5"/>
      <c r="M14" s="5">
        <v>42</v>
      </c>
      <c r="N14" s="5"/>
      <c r="O14" s="5">
        <v>39</v>
      </c>
      <c r="P14" s="5"/>
      <c r="Q14" s="5">
        <v>35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.75">
      <c r="A15" s="6" t="s">
        <v>0</v>
      </c>
      <c r="B15" s="6" t="s">
        <v>3</v>
      </c>
      <c r="D15" s="6" t="s">
        <v>31</v>
      </c>
      <c r="F15" s="5"/>
      <c r="G15" s="5">
        <v>0.61</v>
      </c>
      <c r="H15" s="5"/>
      <c r="I15" s="5">
        <v>0.8</v>
      </c>
      <c r="J15" s="5"/>
      <c r="K15" s="5">
        <v>0.8</v>
      </c>
      <c r="L15" s="5"/>
      <c r="M15" s="5">
        <v>1.1</v>
      </c>
      <c r="N15" s="5"/>
      <c r="O15" s="5">
        <v>1.5</v>
      </c>
      <c r="P15" s="5"/>
      <c r="Q15" s="5">
        <v>0.9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.75">
      <c r="A16" s="6" t="s">
        <v>0</v>
      </c>
      <c r="B16" s="6" t="s">
        <v>4</v>
      </c>
      <c r="D16" s="6" t="s">
        <v>31</v>
      </c>
      <c r="F16" s="5">
        <v>1</v>
      </c>
      <c r="G16" s="5">
        <v>0.02</v>
      </c>
      <c r="H16" s="5">
        <v>1</v>
      </c>
      <c r="I16" s="5">
        <v>0.02</v>
      </c>
      <c r="J16" s="5">
        <v>1</v>
      </c>
      <c r="K16" s="5">
        <v>0.01</v>
      </c>
      <c r="L16" s="5">
        <v>1</v>
      </c>
      <c r="M16" s="5">
        <v>0.023</v>
      </c>
      <c r="N16" s="5">
        <v>1</v>
      </c>
      <c r="O16" s="5">
        <v>0.023</v>
      </c>
      <c r="P16" s="5">
        <v>1</v>
      </c>
      <c r="Q16" s="5">
        <v>0.026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>
      <c r="A17" s="6" t="s">
        <v>0</v>
      </c>
      <c r="B17" s="6" t="s">
        <v>5</v>
      </c>
      <c r="D17" s="6" t="s">
        <v>31</v>
      </c>
      <c r="F17" s="5">
        <v>1</v>
      </c>
      <c r="G17" s="5">
        <v>0.03</v>
      </c>
      <c r="H17" s="5">
        <v>1</v>
      </c>
      <c r="I17" s="5">
        <v>0.02</v>
      </c>
      <c r="J17" s="5">
        <v>1</v>
      </c>
      <c r="K17" s="5">
        <v>0.02</v>
      </c>
      <c r="L17" s="5"/>
      <c r="M17" s="5">
        <v>0.27</v>
      </c>
      <c r="N17" s="5">
        <v>1</v>
      </c>
      <c r="O17" s="5">
        <v>0.05</v>
      </c>
      <c r="P17" s="5">
        <v>1</v>
      </c>
      <c r="Q17" s="5">
        <v>0.056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>
      <c r="A18" s="6" t="s">
        <v>0</v>
      </c>
      <c r="B18" s="6" t="s">
        <v>7</v>
      </c>
      <c r="D18" s="6" t="s">
        <v>31</v>
      </c>
      <c r="F18" s="5"/>
      <c r="G18" s="5">
        <v>0.15</v>
      </c>
      <c r="H18" s="5"/>
      <c r="I18" s="5">
        <v>0.09</v>
      </c>
      <c r="J18" s="5"/>
      <c r="K18" s="5">
        <v>0.08</v>
      </c>
      <c r="L18" s="5"/>
      <c r="M18" s="5">
        <v>21</v>
      </c>
      <c r="N18" s="5"/>
      <c r="O18" s="5">
        <v>23</v>
      </c>
      <c r="P18" s="5"/>
      <c r="Q18" s="5">
        <v>32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>
      <c r="A19" s="6" t="s">
        <v>0</v>
      </c>
      <c r="B19" s="6" t="s">
        <v>8</v>
      </c>
      <c r="D19" s="6" t="s">
        <v>31</v>
      </c>
      <c r="F19" s="5"/>
      <c r="G19" s="5">
        <v>313000</v>
      </c>
      <c r="H19" s="5"/>
      <c r="I19" s="5">
        <v>286000</v>
      </c>
      <c r="J19" s="5"/>
      <c r="K19" s="5">
        <v>270000</v>
      </c>
      <c r="L19" s="5"/>
      <c r="M19" s="5">
        <v>667000</v>
      </c>
      <c r="N19" s="5"/>
      <c r="O19" s="5">
        <v>616000</v>
      </c>
      <c r="P19" s="5"/>
      <c r="Q19" s="5">
        <v>650000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>
      <c r="A20" s="6" t="s">
        <v>0</v>
      </c>
      <c r="B20" s="6" t="s">
        <v>9</v>
      </c>
      <c r="D20" s="6" t="s">
        <v>31</v>
      </c>
      <c r="F20" s="5">
        <v>1</v>
      </c>
      <c r="G20" s="5">
        <v>0.47</v>
      </c>
      <c r="H20" s="5">
        <v>1</v>
      </c>
      <c r="I20" s="5">
        <v>0.41</v>
      </c>
      <c r="J20" s="5">
        <v>1</v>
      </c>
      <c r="K20" s="5">
        <v>0.33</v>
      </c>
      <c r="L20" s="5"/>
      <c r="M20" s="5">
        <v>2.8</v>
      </c>
      <c r="N20" s="5"/>
      <c r="O20" s="5">
        <v>3.3</v>
      </c>
      <c r="P20" s="5"/>
      <c r="Q20" s="5">
        <v>1.9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>
      <c r="A21" s="6" t="s">
        <v>0</v>
      </c>
      <c r="B21" s="6" t="s">
        <v>10</v>
      </c>
      <c r="D21" s="6" t="s">
        <v>31</v>
      </c>
      <c r="F21" s="5"/>
      <c r="G21" s="5">
        <v>0.01</v>
      </c>
      <c r="H21" s="5">
        <v>1</v>
      </c>
      <c r="I21" s="5">
        <v>0.01</v>
      </c>
      <c r="J21" s="5">
        <v>1</v>
      </c>
      <c r="K21" s="5">
        <v>0.01</v>
      </c>
      <c r="L21" s="5"/>
      <c r="M21" s="5">
        <v>0.03</v>
      </c>
      <c r="N21" s="5"/>
      <c r="O21" s="5">
        <v>0.03</v>
      </c>
      <c r="P21" s="5"/>
      <c r="Q21" s="5">
        <v>0.05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>
      <c r="A22" s="6" t="s">
        <v>0</v>
      </c>
      <c r="B22" s="6" t="s">
        <v>11</v>
      </c>
      <c r="D22" s="6" t="s">
        <v>31</v>
      </c>
      <c r="F22" s="5">
        <v>1</v>
      </c>
      <c r="G22" s="5">
        <v>0.28</v>
      </c>
      <c r="H22" s="5">
        <v>1</v>
      </c>
      <c r="I22" s="5">
        <v>0.25</v>
      </c>
      <c r="J22" s="5">
        <v>1</v>
      </c>
      <c r="K22" s="5">
        <v>0.02</v>
      </c>
      <c r="L22" s="5"/>
      <c r="M22" s="5">
        <v>54</v>
      </c>
      <c r="N22" s="5"/>
      <c r="O22" s="5">
        <v>58</v>
      </c>
      <c r="P22" s="5"/>
      <c r="Q22" s="5">
        <v>87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>
      <c r="A23" s="6" t="s">
        <v>0</v>
      </c>
      <c r="B23" s="6" t="s">
        <v>12</v>
      </c>
      <c r="D23" s="6" t="s">
        <v>31</v>
      </c>
      <c r="F23" s="5">
        <v>1</v>
      </c>
      <c r="G23" s="5">
        <v>0.02</v>
      </c>
      <c r="H23" s="5">
        <v>1</v>
      </c>
      <c r="I23" s="5">
        <v>0.02</v>
      </c>
      <c r="J23" s="5">
        <v>1</v>
      </c>
      <c r="K23" s="5">
        <v>0.01</v>
      </c>
      <c r="L23" s="5">
        <v>1</v>
      </c>
      <c r="M23" s="5">
        <v>0.029</v>
      </c>
      <c r="N23" s="5">
        <v>1</v>
      </c>
      <c r="O23" s="5">
        <v>0.028</v>
      </c>
      <c r="P23" s="5">
        <v>1</v>
      </c>
      <c r="Q23" s="5">
        <v>0.032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>
      <c r="A24" s="6" t="s">
        <v>0</v>
      </c>
      <c r="B24" s="6" t="s">
        <v>13</v>
      </c>
      <c r="D24" s="6" t="s">
        <v>31</v>
      </c>
      <c r="F24" s="5"/>
      <c r="G24" s="5">
        <v>0.12</v>
      </c>
      <c r="H24" s="5"/>
      <c r="I24" s="5">
        <v>0.14</v>
      </c>
      <c r="J24" s="5"/>
      <c r="K24" s="5">
        <v>0.31</v>
      </c>
      <c r="L24" s="5"/>
      <c r="M24" s="5">
        <v>0.45</v>
      </c>
      <c r="N24" s="5"/>
      <c r="O24" s="5">
        <v>0.57</v>
      </c>
      <c r="P24" s="5"/>
      <c r="Q24" s="5">
        <v>0.69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6" spans="2:37" ht="12.75">
      <c r="B26" s="6" t="s">
        <v>134</v>
      </c>
      <c r="D26" s="6" t="s">
        <v>107</v>
      </c>
      <c r="G26" s="6">
        <f>'emiss 2'!$G$26</f>
        <v>1123</v>
      </c>
      <c r="I26" s="6">
        <f>'emiss 2'!$I$26</f>
        <v>1073</v>
      </c>
      <c r="K26" s="6">
        <f>'emiss 2'!$K$26</f>
        <v>1053</v>
      </c>
      <c r="M26" s="6">
        <f>'emiss 2'!$G$26</f>
        <v>1123</v>
      </c>
      <c r="O26" s="6">
        <f>'emiss 2'!$I$26</f>
        <v>1073</v>
      </c>
      <c r="Q26" s="6">
        <f>'emiss 2'!$K$26</f>
        <v>1053</v>
      </c>
      <c r="Y26" s="6">
        <f>'emiss 2'!$G$26</f>
        <v>1123</v>
      </c>
      <c r="AA26" s="6">
        <f>'emiss 2'!$I$26</f>
        <v>1073</v>
      </c>
      <c r="AC26" s="6">
        <f>'emiss 2'!$K$26</f>
        <v>1053</v>
      </c>
      <c r="AK26" s="6">
        <f>'emiss 2'!K26</f>
        <v>1053</v>
      </c>
    </row>
    <row r="27" spans="2:37" ht="12.75">
      <c r="B27" s="6" t="s">
        <v>135</v>
      </c>
      <c r="D27" s="6" t="s">
        <v>41</v>
      </c>
      <c r="G27" s="6">
        <f>'emiss 2'!$G$27</f>
        <v>3.5</v>
      </c>
      <c r="I27" s="6">
        <f>'emiss 2'!$I$27</f>
        <v>3.2</v>
      </c>
      <c r="K27" s="6">
        <f>'emiss 2'!$K$27</f>
        <v>3.4</v>
      </c>
      <c r="M27" s="6">
        <f>'emiss 2'!$G$27</f>
        <v>3.5</v>
      </c>
      <c r="O27" s="6">
        <f>'emiss 2'!$I$27</f>
        <v>3.2</v>
      </c>
      <c r="Q27" s="6">
        <f>'emiss 2'!$K$27</f>
        <v>3.4</v>
      </c>
      <c r="Y27" s="6">
        <f>'emiss 2'!$G$27</f>
        <v>3.5</v>
      </c>
      <c r="AA27" s="6">
        <f>'emiss 2'!$I$27</f>
        <v>3.2</v>
      </c>
      <c r="AC27" s="6">
        <f>'emiss 2'!$K$27</f>
        <v>3.4</v>
      </c>
      <c r="AK27" s="6">
        <f>'emiss 2'!K27</f>
        <v>3.4</v>
      </c>
    </row>
    <row r="29" spans="2:37" ht="12.75">
      <c r="B29" s="6" t="s">
        <v>140</v>
      </c>
      <c r="D29" s="6" t="s">
        <v>136</v>
      </c>
      <c r="AK29" s="7">
        <f>AK26*60/9000*(21-AK27)/21</f>
        <v>5.8834285714285715</v>
      </c>
    </row>
    <row r="31" spans="2:3" ht="12.75">
      <c r="B31" s="18" t="s">
        <v>42</v>
      </c>
      <c r="C31" s="18"/>
    </row>
    <row r="32" spans="2:37" ht="12.75">
      <c r="B32" s="6" t="s">
        <v>6</v>
      </c>
      <c r="D32" s="6" t="s">
        <v>25</v>
      </c>
      <c r="E32" s="6" t="s">
        <v>21</v>
      </c>
      <c r="F32" s="5"/>
      <c r="G32" s="10">
        <f>G13*G$10/1000000*1/60*454*1000000/(0.0283*G$26)*(21-7)/(21-G$27)</f>
        <v>2744684.1761351423</v>
      </c>
      <c r="H32" s="10"/>
      <c r="I32" s="10">
        <f>I13*I$10/1000000*1/60*454*1000000/(0.0283*I$26)*(21-7)/(21-I$27)</f>
        <v>4162756.3384134565</v>
      </c>
      <c r="J32" s="10"/>
      <c r="K32" s="10">
        <f aca="true" t="shared" si="0" ref="K32:K43">K13*K$10/1000000*1/60*454*1000000/(0.0283*K$26)*(21-7)/(21-K$27)</f>
        <v>5671152.597929198</v>
      </c>
      <c r="L32" s="10"/>
      <c r="M32" s="10">
        <f aca="true" t="shared" si="1" ref="M32:M43">M13*M$10/1000000*1/60*454*1000000/(0.0283*M$26)*(21-7)/(21-M$27)</f>
        <v>615982.5555601005</v>
      </c>
      <c r="N32" s="10"/>
      <c r="O32" s="10">
        <f aca="true" t="shared" si="2" ref="O32:O43">O13*O$10/1000000*1/60*454*1000000/(0.0283*O$26)*(21-7)/(21-O$27)</f>
        <v>776107.1139414922</v>
      </c>
      <c r="P32" s="10"/>
      <c r="Q32" s="10">
        <f aca="true" t="shared" si="3" ref="Q32:Q43">Q13*Q$10/1000000*1/60*454*1000000/(0.0283*Q$26)*(21-7)/(21-Q$27)</f>
        <v>626537.3373736154</v>
      </c>
      <c r="R32" s="10">
        <f aca="true" t="shared" si="4" ref="R32:R43">(F32*G32+L32*M32)/S32</f>
        <v>0</v>
      </c>
      <c r="S32" s="10">
        <f>G32+M32</f>
        <v>3360666.7316952427</v>
      </c>
      <c r="T32" s="10">
        <f aca="true" t="shared" si="5" ref="T32:T43">(H32*I32+N32*O32)/U32</f>
        <v>0</v>
      </c>
      <c r="U32" s="10">
        <f>I32+O32</f>
        <v>4938863.452354949</v>
      </c>
      <c r="V32" s="10">
        <f aca="true" t="shared" si="6" ref="V32:V43">(J32*K32+P32*Q32)/W32</f>
        <v>0</v>
      </c>
      <c r="W32" s="10">
        <f>K32+Q32</f>
        <v>6297689.935302814</v>
      </c>
      <c r="X32" s="10"/>
      <c r="Y32" s="10"/>
      <c r="Z32" s="10"/>
      <c r="AA32" s="10"/>
      <c r="AB32" s="10"/>
      <c r="AC32" s="10"/>
      <c r="AD32" s="10">
        <f aca="true" t="shared" si="7" ref="AD32:AD43">R32</f>
        <v>0</v>
      </c>
      <c r="AE32" s="10">
        <f>G32+M32</f>
        <v>3360666.7316952427</v>
      </c>
      <c r="AF32" s="10">
        <f aca="true" t="shared" si="8" ref="AF32:AF43">T32</f>
        <v>0</v>
      </c>
      <c r="AG32" s="10">
        <f>I32+O32</f>
        <v>4938863.452354949</v>
      </c>
      <c r="AH32" s="10">
        <f aca="true" t="shared" si="9" ref="AH32:AH43">V32</f>
        <v>0</v>
      </c>
      <c r="AI32" s="10">
        <f>K32+Q32</f>
        <v>6297689.935302814</v>
      </c>
      <c r="AJ32" s="10">
        <f aca="true" t="shared" si="10" ref="AJ32:AJ43">AVERAGE(AD32*AE32,AF32*AG32,AH32*AI32)/AK32</f>
        <v>0</v>
      </c>
      <c r="AK32" s="10">
        <f aca="true" t="shared" si="11" ref="AK32:AK43">AVERAGE(AE32,AG32,AI32)</f>
        <v>4865740.039784335</v>
      </c>
    </row>
    <row r="33" spans="2:37" ht="12.75">
      <c r="B33" s="6" t="s">
        <v>2</v>
      </c>
      <c r="D33" s="6" t="s">
        <v>25</v>
      </c>
      <c r="E33" s="6" t="s">
        <v>21</v>
      </c>
      <c r="F33" s="5"/>
      <c r="G33" s="7">
        <f aca="true" t="shared" si="12" ref="G33:I43">G14*G$10/1000000*1/60*454*1000000/(0.0283*G$26)*(21-7)/(21-G$27)</f>
        <v>100.56858049960825</v>
      </c>
      <c r="H33" s="5"/>
      <c r="I33" s="7">
        <f t="shared" si="12"/>
        <v>143.3838294342413</v>
      </c>
      <c r="J33" s="5"/>
      <c r="K33" s="7">
        <f t="shared" si="0"/>
        <v>213.3700977438708</v>
      </c>
      <c r="L33" s="5"/>
      <c r="M33" s="7">
        <f t="shared" si="1"/>
        <v>5279.850476229433</v>
      </c>
      <c r="N33" s="5"/>
      <c r="O33" s="7">
        <f t="shared" si="2"/>
        <v>5044.696240619698</v>
      </c>
      <c r="P33" s="5"/>
      <c r="Q33" s="7">
        <f t="shared" si="3"/>
        <v>4665.703576186497</v>
      </c>
      <c r="R33" s="10">
        <f t="shared" si="4"/>
        <v>0</v>
      </c>
      <c r="S33" s="10">
        <f>G33+M33</f>
        <v>5380.419056729042</v>
      </c>
      <c r="T33" s="10">
        <f t="shared" si="5"/>
        <v>0</v>
      </c>
      <c r="U33" s="10">
        <f>I33+O33</f>
        <v>5188.080070053939</v>
      </c>
      <c r="V33" s="10">
        <f t="shared" si="6"/>
        <v>0</v>
      </c>
      <c r="W33" s="10">
        <f>K33+Q33</f>
        <v>4879.073673930368</v>
      </c>
      <c r="Y33" s="7"/>
      <c r="AA33" s="7"/>
      <c r="AC33" s="7"/>
      <c r="AD33" s="10">
        <f t="shared" si="7"/>
        <v>0</v>
      </c>
      <c r="AE33" s="10">
        <f aca="true" t="shared" si="13" ref="AE33:AE43">S33</f>
        <v>5380.419056729042</v>
      </c>
      <c r="AF33" s="10">
        <f t="shared" si="8"/>
        <v>0</v>
      </c>
      <c r="AG33" s="10">
        <f aca="true" t="shared" si="14" ref="AG33:AG43">U33</f>
        <v>5188.080070053939</v>
      </c>
      <c r="AH33" s="10">
        <f t="shared" si="9"/>
        <v>0</v>
      </c>
      <c r="AI33" s="10">
        <f aca="true" t="shared" si="15" ref="AI33:AI43">W33</f>
        <v>4879.073673930368</v>
      </c>
      <c r="AJ33" s="10">
        <f t="shared" si="10"/>
        <v>0</v>
      </c>
      <c r="AK33" s="10">
        <f t="shared" si="11"/>
        <v>5149.190933571116</v>
      </c>
    </row>
    <row r="34" spans="2:37" ht="12.75">
      <c r="B34" s="6" t="s">
        <v>3</v>
      </c>
      <c r="D34" s="6" t="s">
        <v>25</v>
      </c>
      <c r="E34" s="6" t="s">
        <v>21</v>
      </c>
      <c r="F34" s="5"/>
      <c r="G34" s="7">
        <f t="shared" si="12"/>
        <v>12.780590438491881</v>
      </c>
      <c r="H34" s="5"/>
      <c r="I34" s="7">
        <f t="shared" si="12"/>
        <v>18.501139281837588</v>
      </c>
      <c r="J34" s="5"/>
      <c r="K34" s="7">
        <f t="shared" si="0"/>
        <v>22.46001028882851</v>
      </c>
      <c r="L34" s="5"/>
      <c r="M34" s="7">
        <f t="shared" si="1"/>
        <v>138.28179818696137</v>
      </c>
      <c r="N34" s="5"/>
      <c r="O34" s="7">
        <f t="shared" si="2"/>
        <v>194.02677848537303</v>
      </c>
      <c r="P34" s="5"/>
      <c r="Q34" s="7">
        <f t="shared" si="3"/>
        <v>119.9752348162242</v>
      </c>
      <c r="R34" s="10">
        <f t="shared" si="4"/>
        <v>0</v>
      </c>
      <c r="S34" s="10">
        <f aca="true" t="shared" si="16" ref="S34:W46">G34+M34</f>
        <v>151.06238862545325</v>
      </c>
      <c r="T34" s="10">
        <f t="shared" si="5"/>
        <v>0</v>
      </c>
      <c r="U34" s="10">
        <f t="shared" si="16"/>
        <v>212.52791776721062</v>
      </c>
      <c r="V34" s="10">
        <f t="shared" si="6"/>
        <v>0</v>
      </c>
      <c r="W34" s="10">
        <f t="shared" si="16"/>
        <v>142.4352451050527</v>
      </c>
      <c r="Y34" s="7"/>
      <c r="AA34" s="7"/>
      <c r="AC34" s="7"/>
      <c r="AD34" s="10">
        <f t="shared" si="7"/>
        <v>0</v>
      </c>
      <c r="AE34" s="10">
        <f t="shared" si="13"/>
        <v>151.06238862545325</v>
      </c>
      <c r="AF34" s="10">
        <f t="shared" si="8"/>
        <v>0</v>
      </c>
      <c r="AG34" s="10">
        <f t="shared" si="14"/>
        <v>212.52791776721062</v>
      </c>
      <c r="AH34" s="10">
        <f t="shared" si="9"/>
        <v>0</v>
      </c>
      <c r="AI34" s="10">
        <f t="shared" si="15"/>
        <v>142.4352451050527</v>
      </c>
      <c r="AJ34" s="10">
        <f t="shared" si="10"/>
        <v>0</v>
      </c>
      <c r="AK34" s="10">
        <f t="shared" si="11"/>
        <v>168.6751838325722</v>
      </c>
    </row>
    <row r="35" spans="2:37" ht="12.75">
      <c r="B35" s="6" t="s">
        <v>4</v>
      </c>
      <c r="D35" s="6" t="s">
        <v>25</v>
      </c>
      <c r="E35" s="6" t="s">
        <v>21</v>
      </c>
      <c r="F35" s="5">
        <v>100</v>
      </c>
      <c r="G35" s="7">
        <f t="shared" si="12"/>
        <v>0.4190357520817012</v>
      </c>
      <c r="H35" s="5">
        <v>100</v>
      </c>
      <c r="I35" s="7">
        <f t="shared" si="12"/>
        <v>0.4625284820459397</v>
      </c>
      <c r="J35" s="5">
        <v>100</v>
      </c>
      <c r="K35" s="7">
        <f t="shared" si="0"/>
        <v>0.2807501286103563</v>
      </c>
      <c r="L35" s="5">
        <v>100</v>
      </c>
      <c r="M35" s="7">
        <f t="shared" si="1"/>
        <v>2.891346689363737</v>
      </c>
      <c r="N35" s="5">
        <v>100</v>
      </c>
      <c r="O35" s="7">
        <f t="shared" si="2"/>
        <v>2.975077270109053</v>
      </c>
      <c r="P35" s="5">
        <v>100</v>
      </c>
      <c r="Q35" s="7">
        <f t="shared" si="3"/>
        <v>3.465951228024256</v>
      </c>
      <c r="R35" s="10">
        <f t="shared" si="4"/>
        <v>100.00000000000001</v>
      </c>
      <c r="S35" s="10">
        <f t="shared" si="16"/>
        <v>3.310382441445438</v>
      </c>
      <c r="T35" s="10">
        <f t="shared" si="5"/>
        <v>99.99999999999999</v>
      </c>
      <c r="U35" s="10">
        <f t="shared" si="16"/>
        <v>3.437605752154993</v>
      </c>
      <c r="V35" s="10">
        <f t="shared" si="6"/>
        <v>100</v>
      </c>
      <c r="W35" s="10">
        <f t="shared" si="16"/>
        <v>3.7467013566346123</v>
      </c>
      <c r="Y35" s="7"/>
      <c r="AA35" s="7"/>
      <c r="AC35" s="7"/>
      <c r="AD35" s="10">
        <f t="shared" si="7"/>
        <v>100.00000000000001</v>
      </c>
      <c r="AE35" s="10">
        <f t="shared" si="13"/>
        <v>3.310382441445438</v>
      </c>
      <c r="AF35" s="10">
        <f t="shared" si="8"/>
        <v>99.99999999999999</v>
      </c>
      <c r="AG35" s="10">
        <f t="shared" si="14"/>
        <v>3.437605752154993</v>
      </c>
      <c r="AH35" s="10">
        <f t="shared" si="9"/>
        <v>100</v>
      </c>
      <c r="AI35" s="10">
        <f t="shared" si="15"/>
        <v>3.7467013566346123</v>
      </c>
      <c r="AJ35" s="10">
        <f t="shared" si="10"/>
        <v>100</v>
      </c>
      <c r="AK35" s="10">
        <f t="shared" si="11"/>
        <v>3.498229850078348</v>
      </c>
    </row>
    <row r="36" spans="2:37" ht="12.75">
      <c r="B36" s="6" t="s">
        <v>5</v>
      </c>
      <c r="D36" s="6" t="s">
        <v>25</v>
      </c>
      <c r="E36" s="6" t="s">
        <v>21</v>
      </c>
      <c r="F36" s="5">
        <v>100</v>
      </c>
      <c r="G36" s="7">
        <f t="shared" si="12"/>
        <v>0.6285536281225516</v>
      </c>
      <c r="H36" s="5">
        <v>100</v>
      </c>
      <c r="I36" s="7">
        <f t="shared" si="12"/>
        <v>0.4625284820459397</v>
      </c>
      <c r="J36" s="5">
        <v>100</v>
      </c>
      <c r="K36" s="7">
        <f t="shared" si="0"/>
        <v>0.5615002572207126</v>
      </c>
      <c r="L36" s="5"/>
      <c r="M36" s="7">
        <f t="shared" si="1"/>
        <v>33.941895918617796</v>
      </c>
      <c r="N36" s="5">
        <v>100</v>
      </c>
      <c r="O36" s="7">
        <f t="shared" si="2"/>
        <v>6.467559282845767</v>
      </c>
      <c r="P36" s="5">
        <v>100</v>
      </c>
      <c r="Q36" s="7">
        <f t="shared" si="3"/>
        <v>7.465125721898395</v>
      </c>
      <c r="R36" s="10">
        <f t="shared" si="4"/>
        <v>1.8181818181818175</v>
      </c>
      <c r="S36" s="10">
        <f t="shared" si="16"/>
        <v>34.57044954674035</v>
      </c>
      <c r="T36" s="10">
        <f t="shared" si="5"/>
        <v>100</v>
      </c>
      <c r="U36" s="10">
        <f t="shared" si="16"/>
        <v>6.930087764891707</v>
      </c>
      <c r="V36" s="10">
        <f t="shared" si="6"/>
        <v>100.00000000000001</v>
      </c>
      <c r="W36" s="10">
        <f t="shared" si="16"/>
        <v>8.026625979119107</v>
      </c>
      <c r="Y36" s="7"/>
      <c r="AA36" s="7"/>
      <c r="AC36" s="7"/>
      <c r="AD36" s="10">
        <f t="shared" si="7"/>
        <v>1.8181818181818175</v>
      </c>
      <c r="AE36" s="10">
        <f t="shared" si="13"/>
        <v>34.57044954674035</v>
      </c>
      <c r="AF36" s="10">
        <f t="shared" si="8"/>
        <v>100</v>
      </c>
      <c r="AG36" s="10">
        <f t="shared" si="14"/>
        <v>6.930087764891707</v>
      </c>
      <c r="AH36" s="10">
        <f t="shared" si="9"/>
        <v>100.00000000000001</v>
      </c>
      <c r="AI36" s="10">
        <f t="shared" si="15"/>
        <v>8.026625979119107</v>
      </c>
      <c r="AJ36" s="10">
        <f t="shared" si="10"/>
        <v>31.468120394134917</v>
      </c>
      <c r="AK36" s="10">
        <f t="shared" si="11"/>
        <v>16.509054430250387</v>
      </c>
    </row>
    <row r="37" spans="2:37" ht="12.75">
      <c r="B37" s="6" t="s">
        <v>7</v>
      </c>
      <c r="D37" s="6" t="s">
        <v>25</v>
      </c>
      <c r="E37" s="6" t="s">
        <v>21</v>
      </c>
      <c r="F37" s="5"/>
      <c r="G37" s="7">
        <f t="shared" si="12"/>
        <v>3.1427681406127577</v>
      </c>
      <c r="H37" s="5"/>
      <c r="I37" s="7">
        <f t="shared" si="12"/>
        <v>2.0813781692067286</v>
      </c>
      <c r="J37" s="5"/>
      <c r="K37" s="7">
        <f t="shared" si="0"/>
        <v>2.2460010288828505</v>
      </c>
      <c r="L37" s="5"/>
      <c r="M37" s="7">
        <f t="shared" si="1"/>
        <v>2639.9252381147166</v>
      </c>
      <c r="N37" s="5"/>
      <c r="O37" s="7">
        <f t="shared" si="2"/>
        <v>2975.0772701090527</v>
      </c>
      <c r="P37" s="5"/>
      <c r="Q37" s="7">
        <f t="shared" si="3"/>
        <v>4265.786126799084</v>
      </c>
      <c r="R37" s="10">
        <f t="shared" si="4"/>
        <v>0</v>
      </c>
      <c r="S37" s="10">
        <f t="shared" si="16"/>
        <v>2643.0680062553292</v>
      </c>
      <c r="T37" s="10">
        <f t="shared" si="5"/>
        <v>0</v>
      </c>
      <c r="U37" s="10">
        <f t="shared" si="16"/>
        <v>2977.1586482782595</v>
      </c>
      <c r="V37" s="10">
        <f t="shared" si="6"/>
        <v>0</v>
      </c>
      <c r="W37" s="10">
        <f t="shared" si="16"/>
        <v>4268.032127827967</v>
      </c>
      <c r="Y37" s="7"/>
      <c r="AA37" s="7"/>
      <c r="AC37" s="7"/>
      <c r="AD37" s="10">
        <f t="shared" si="7"/>
        <v>0</v>
      </c>
      <c r="AE37" s="10">
        <f t="shared" si="13"/>
        <v>2643.0680062553292</v>
      </c>
      <c r="AF37" s="10">
        <f t="shared" si="8"/>
        <v>0</v>
      </c>
      <c r="AG37" s="10">
        <f t="shared" si="14"/>
        <v>2977.1586482782595</v>
      </c>
      <c r="AH37" s="10">
        <f t="shared" si="9"/>
        <v>0</v>
      </c>
      <c r="AI37" s="10">
        <f t="shared" si="15"/>
        <v>4268.032127827967</v>
      </c>
      <c r="AJ37" s="10">
        <f t="shared" si="10"/>
        <v>0</v>
      </c>
      <c r="AK37" s="10">
        <f t="shared" si="11"/>
        <v>3296.0862607871854</v>
      </c>
    </row>
    <row r="38" spans="2:37" ht="12.75">
      <c r="B38" s="6" t="s">
        <v>8</v>
      </c>
      <c r="D38" s="6" t="s">
        <v>25</v>
      </c>
      <c r="E38" s="6" t="s">
        <v>21</v>
      </c>
      <c r="F38" s="5"/>
      <c r="G38" s="10">
        <f t="shared" si="12"/>
        <v>6557909.520078621</v>
      </c>
      <c r="H38" s="10"/>
      <c r="I38" s="10">
        <f t="shared" si="12"/>
        <v>6614157.2932569375</v>
      </c>
      <c r="J38" s="10"/>
      <c r="K38" s="10">
        <f t="shared" si="0"/>
        <v>7580253.472479622</v>
      </c>
      <c r="L38" s="10"/>
      <c r="M38" s="10">
        <f t="shared" si="1"/>
        <v>83849053.9915484</v>
      </c>
      <c r="N38" s="10"/>
      <c r="O38" s="10">
        <f t="shared" si="2"/>
        <v>79680330.36465985</v>
      </c>
      <c r="P38" s="10"/>
      <c r="Q38" s="10">
        <f t="shared" si="3"/>
        <v>86648780.7006064</v>
      </c>
      <c r="R38" s="10">
        <f t="shared" si="4"/>
        <v>0</v>
      </c>
      <c r="S38" s="10">
        <f t="shared" si="16"/>
        <v>90406963.51162702</v>
      </c>
      <c r="T38" s="10">
        <f t="shared" si="5"/>
        <v>0</v>
      </c>
      <c r="U38" s="10">
        <f t="shared" si="16"/>
        <v>86294487.65791678</v>
      </c>
      <c r="V38" s="10">
        <f t="shared" si="6"/>
        <v>0</v>
      </c>
      <c r="W38" s="10">
        <f t="shared" si="16"/>
        <v>94229034.17308603</v>
      </c>
      <c r="X38" s="10"/>
      <c r="Y38" s="10"/>
      <c r="Z38" s="10"/>
      <c r="AA38" s="10"/>
      <c r="AB38" s="10"/>
      <c r="AC38" s="10"/>
      <c r="AD38" s="10">
        <f t="shared" si="7"/>
        <v>0</v>
      </c>
      <c r="AE38" s="10">
        <f t="shared" si="13"/>
        <v>90406963.51162702</v>
      </c>
      <c r="AF38" s="10">
        <f t="shared" si="8"/>
        <v>0</v>
      </c>
      <c r="AG38" s="10">
        <f t="shared" si="14"/>
        <v>86294487.65791678</v>
      </c>
      <c r="AH38" s="10">
        <f t="shared" si="9"/>
        <v>0</v>
      </c>
      <c r="AI38" s="10">
        <f t="shared" si="15"/>
        <v>94229034.17308603</v>
      </c>
      <c r="AJ38" s="10">
        <f t="shared" si="10"/>
        <v>0</v>
      </c>
      <c r="AK38" s="10">
        <f t="shared" si="11"/>
        <v>90310161.78087662</v>
      </c>
    </row>
    <row r="39" spans="2:37" ht="12.75">
      <c r="B39" s="6" t="s">
        <v>9</v>
      </c>
      <c r="D39" s="6" t="s">
        <v>25</v>
      </c>
      <c r="E39" s="6" t="s">
        <v>21</v>
      </c>
      <c r="F39" s="5">
        <v>100</v>
      </c>
      <c r="G39" s="11">
        <f t="shared" si="12"/>
        <v>9.847340173919974</v>
      </c>
      <c r="H39" s="5">
        <v>100</v>
      </c>
      <c r="I39" s="11">
        <f t="shared" si="12"/>
        <v>9.481833881941762</v>
      </c>
      <c r="J39" s="5">
        <v>100</v>
      </c>
      <c r="K39" s="11">
        <f t="shared" si="0"/>
        <v>9.264754244141761</v>
      </c>
      <c r="L39" s="5"/>
      <c r="M39" s="11">
        <f t="shared" si="1"/>
        <v>351.99003174862884</v>
      </c>
      <c r="N39" s="5"/>
      <c r="O39" s="11">
        <f t="shared" si="2"/>
        <v>426.85891266782056</v>
      </c>
      <c r="P39" s="5"/>
      <c r="Q39" s="11">
        <f t="shared" si="3"/>
        <v>253.28105127869557</v>
      </c>
      <c r="R39" s="10">
        <f t="shared" si="4"/>
        <v>2.7214823393167347</v>
      </c>
      <c r="S39" s="10">
        <f t="shared" si="16"/>
        <v>361.8373719225488</v>
      </c>
      <c r="T39" s="10">
        <f t="shared" si="5"/>
        <v>2.1730342529128</v>
      </c>
      <c r="U39" s="10">
        <f t="shared" si="16"/>
        <v>436.34074654976234</v>
      </c>
      <c r="V39" s="10">
        <f t="shared" si="6"/>
        <v>3.52881441990353</v>
      </c>
      <c r="W39" s="10">
        <f t="shared" si="16"/>
        <v>262.5458055228373</v>
      </c>
      <c r="Y39" s="11"/>
      <c r="AA39" s="11"/>
      <c r="AC39" s="11"/>
      <c r="AD39" s="10">
        <f t="shared" si="7"/>
        <v>2.7214823393167347</v>
      </c>
      <c r="AE39" s="10">
        <f t="shared" si="13"/>
        <v>361.8373719225488</v>
      </c>
      <c r="AF39" s="10">
        <f t="shared" si="8"/>
        <v>2.1730342529128</v>
      </c>
      <c r="AG39" s="10">
        <f t="shared" si="14"/>
        <v>436.34074654976234</v>
      </c>
      <c r="AH39" s="10">
        <f t="shared" si="9"/>
        <v>3.52881441990353</v>
      </c>
      <c r="AI39" s="10">
        <f t="shared" si="15"/>
        <v>262.5458055228373</v>
      </c>
      <c r="AJ39" s="10">
        <f t="shared" si="10"/>
        <v>2.69569938540712</v>
      </c>
      <c r="AK39" s="10">
        <f t="shared" si="11"/>
        <v>353.5746413317161</v>
      </c>
    </row>
    <row r="40" spans="2:37" ht="12.75">
      <c r="B40" s="6" t="s">
        <v>10</v>
      </c>
      <c r="D40" s="6" t="s">
        <v>25</v>
      </c>
      <c r="E40" s="6" t="s">
        <v>21</v>
      </c>
      <c r="F40" s="5"/>
      <c r="G40" s="11">
        <f t="shared" si="12"/>
        <v>0.2095178760408506</v>
      </c>
      <c r="H40" s="5">
        <v>100</v>
      </c>
      <c r="I40" s="11">
        <f t="shared" si="12"/>
        <v>0.23126424102296986</v>
      </c>
      <c r="J40" s="5">
        <v>100</v>
      </c>
      <c r="K40" s="11">
        <f t="shared" si="0"/>
        <v>0.2807501286103563</v>
      </c>
      <c r="L40" s="5"/>
      <c r="M40" s="11">
        <f t="shared" si="1"/>
        <v>3.771321768735309</v>
      </c>
      <c r="N40" s="5"/>
      <c r="O40" s="11">
        <f t="shared" si="2"/>
        <v>3.88053556970746</v>
      </c>
      <c r="P40" s="5"/>
      <c r="Q40" s="11">
        <f t="shared" si="3"/>
        <v>6.665290823123567</v>
      </c>
      <c r="R40" s="10">
        <f t="shared" si="4"/>
        <v>0</v>
      </c>
      <c r="S40" s="10">
        <f t="shared" si="16"/>
        <v>3.9808396447761596</v>
      </c>
      <c r="T40" s="10">
        <f t="shared" si="5"/>
        <v>5.624404194470926</v>
      </c>
      <c r="U40" s="10">
        <f t="shared" si="16"/>
        <v>4.11179981073043</v>
      </c>
      <c r="V40" s="10">
        <f t="shared" si="6"/>
        <v>4.041872637394591</v>
      </c>
      <c r="W40" s="10">
        <f t="shared" si="16"/>
        <v>6.946040951733924</v>
      </c>
      <c r="Y40" s="11"/>
      <c r="AA40" s="11"/>
      <c r="AC40" s="11"/>
      <c r="AD40" s="10">
        <f t="shared" si="7"/>
        <v>0</v>
      </c>
      <c r="AE40" s="7">
        <f t="shared" si="13"/>
        <v>3.9808396447761596</v>
      </c>
      <c r="AF40" s="10">
        <f t="shared" si="8"/>
        <v>5.624404194470926</v>
      </c>
      <c r="AG40" s="7">
        <f t="shared" si="14"/>
        <v>4.11179981073043</v>
      </c>
      <c r="AH40" s="10">
        <f t="shared" si="9"/>
        <v>4.041872637394591</v>
      </c>
      <c r="AI40" s="7">
        <f t="shared" si="15"/>
        <v>6.946040951733924</v>
      </c>
      <c r="AJ40" s="10">
        <f t="shared" si="10"/>
        <v>3.404649582065804</v>
      </c>
      <c r="AK40" s="7">
        <f t="shared" si="11"/>
        <v>5.012893469080171</v>
      </c>
    </row>
    <row r="41" spans="2:37" ht="12.75">
      <c r="B41" s="6" t="s">
        <v>11</v>
      </c>
      <c r="D41" s="6" t="s">
        <v>25</v>
      </c>
      <c r="E41" s="6" t="s">
        <v>21</v>
      </c>
      <c r="F41" s="5">
        <v>100</v>
      </c>
      <c r="G41" s="11">
        <f t="shared" si="12"/>
        <v>5.866500529143816</v>
      </c>
      <c r="H41" s="5">
        <v>100</v>
      </c>
      <c r="I41" s="11">
        <f t="shared" si="12"/>
        <v>5.781606025574247</v>
      </c>
      <c r="J41" s="5">
        <v>100</v>
      </c>
      <c r="K41" s="11">
        <f t="shared" si="0"/>
        <v>0.5615002572207126</v>
      </c>
      <c r="L41" s="5"/>
      <c r="M41" s="11">
        <f t="shared" si="1"/>
        <v>6788.379183723558</v>
      </c>
      <c r="N41" s="5"/>
      <c r="O41" s="11">
        <f t="shared" si="2"/>
        <v>7502.36876810109</v>
      </c>
      <c r="P41" s="5"/>
      <c r="Q41" s="11">
        <f t="shared" si="3"/>
        <v>11597.606032235008</v>
      </c>
      <c r="R41" s="10">
        <f t="shared" si="4"/>
        <v>0.08634513383495745</v>
      </c>
      <c r="S41" s="10">
        <f t="shared" si="16"/>
        <v>6794.245684252702</v>
      </c>
      <c r="T41" s="10">
        <f t="shared" si="5"/>
        <v>0.07700439838682312</v>
      </c>
      <c r="U41" s="10">
        <f t="shared" si="16"/>
        <v>7508.150374126664</v>
      </c>
      <c r="V41" s="10">
        <f t="shared" si="6"/>
        <v>0.004841284242943306</v>
      </c>
      <c r="W41" s="10">
        <f t="shared" si="16"/>
        <v>11598.167532492229</v>
      </c>
      <c r="Y41" s="11"/>
      <c r="AA41" s="11"/>
      <c r="AC41" s="11"/>
      <c r="AD41" s="10">
        <f t="shared" si="7"/>
        <v>0.08634513383495745</v>
      </c>
      <c r="AE41" s="7">
        <f t="shared" si="13"/>
        <v>6794.245684252702</v>
      </c>
      <c r="AF41" s="10">
        <f t="shared" si="8"/>
        <v>0.07700439838682312</v>
      </c>
      <c r="AG41" s="7">
        <f t="shared" si="14"/>
        <v>7508.150374126664</v>
      </c>
      <c r="AH41" s="10">
        <f t="shared" si="9"/>
        <v>0.004841284242943306</v>
      </c>
      <c r="AI41" s="7">
        <f t="shared" si="15"/>
        <v>11598.167532492229</v>
      </c>
      <c r="AJ41" s="10">
        <f t="shared" si="10"/>
        <v>0.04714031325651127</v>
      </c>
      <c r="AK41" s="7">
        <f t="shared" si="11"/>
        <v>8633.5211969572</v>
      </c>
    </row>
    <row r="42" spans="2:37" ht="12.75">
      <c r="B42" s="6" t="s">
        <v>12</v>
      </c>
      <c r="D42" s="6" t="s">
        <v>25</v>
      </c>
      <c r="E42" s="6" t="s">
        <v>21</v>
      </c>
      <c r="F42" s="5">
        <v>100</v>
      </c>
      <c r="G42" s="11">
        <f t="shared" si="12"/>
        <v>0.4190357520817012</v>
      </c>
      <c r="H42" s="5">
        <v>100</v>
      </c>
      <c r="I42" s="11">
        <f t="shared" si="12"/>
        <v>0.4625284820459397</v>
      </c>
      <c r="J42" s="5">
        <v>100</v>
      </c>
      <c r="K42" s="11">
        <f t="shared" si="0"/>
        <v>0.2807501286103563</v>
      </c>
      <c r="L42" s="5">
        <v>100</v>
      </c>
      <c r="M42" s="11">
        <f t="shared" si="1"/>
        <v>3.6456110431107995</v>
      </c>
      <c r="N42" s="5">
        <v>100</v>
      </c>
      <c r="O42" s="11">
        <f t="shared" si="2"/>
        <v>3.6218331983936296</v>
      </c>
      <c r="P42" s="5">
        <v>100</v>
      </c>
      <c r="Q42" s="11">
        <f t="shared" si="3"/>
        <v>4.265786126799084</v>
      </c>
      <c r="R42" s="10">
        <f t="shared" si="4"/>
        <v>100</v>
      </c>
      <c r="S42" s="10">
        <f t="shared" si="16"/>
        <v>4.064646795192501</v>
      </c>
      <c r="T42" s="10">
        <f t="shared" si="5"/>
        <v>100.00000000000001</v>
      </c>
      <c r="U42" s="10">
        <f t="shared" si="16"/>
        <v>4.084361680439569</v>
      </c>
      <c r="V42" s="10">
        <f t="shared" si="6"/>
        <v>100</v>
      </c>
      <c r="W42" s="10">
        <f t="shared" si="16"/>
        <v>4.546536255409441</v>
      </c>
      <c r="Y42" s="11"/>
      <c r="AA42" s="11"/>
      <c r="AC42" s="11"/>
      <c r="AD42" s="10">
        <f t="shared" si="7"/>
        <v>100</v>
      </c>
      <c r="AE42" s="7">
        <f t="shared" si="13"/>
        <v>4.064646795192501</v>
      </c>
      <c r="AF42" s="10">
        <f t="shared" si="8"/>
        <v>100.00000000000001</v>
      </c>
      <c r="AG42" s="7">
        <f t="shared" si="14"/>
        <v>4.084361680439569</v>
      </c>
      <c r="AH42" s="10">
        <f t="shared" si="9"/>
        <v>100</v>
      </c>
      <c r="AI42" s="7">
        <f t="shared" si="15"/>
        <v>4.546536255409441</v>
      </c>
      <c r="AJ42" s="10">
        <f t="shared" si="10"/>
        <v>99.99999999999999</v>
      </c>
      <c r="AK42" s="7">
        <f t="shared" si="11"/>
        <v>4.231848243680504</v>
      </c>
    </row>
    <row r="43" spans="2:37" ht="12.75">
      <c r="B43" s="6" t="s">
        <v>13</v>
      </c>
      <c r="D43" s="6" t="s">
        <v>25</v>
      </c>
      <c r="E43" s="6" t="s">
        <v>21</v>
      </c>
      <c r="F43" s="5"/>
      <c r="G43" s="11">
        <f t="shared" si="12"/>
        <v>2.514214512490206</v>
      </c>
      <c r="H43" s="5"/>
      <c r="I43" s="11">
        <f t="shared" si="12"/>
        <v>3.2376993743215787</v>
      </c>
      <c r="J43" s="5"/>
      <c r="K43" s="11">
        <f t="shared" si="0"/>
        <v>8.703253986921046</v>
      </c>
      <c r="L43" s="5"/>
      <c r="M43" s="11">
        <f t="shared" si="1"/>
        <v>56.56982653102964</v>
      </c>
      <c r="N43" s="5"/>
      <c r="O43" s="11">
        <f t="shared" si="2"/>
        <v>73.73017582444174</v>
      </c>
      <c r="P43" s="5"/>
      <c r="Q43" s="11">
        <f t="shared" si="3"/>
        <v>91.98101335910522</v>
      </c>
      <c r="R43" s="10">
        <f t="shared" si="4"/>
        <v>0</v>
      </c>
      <c r="S43" s="10">
        <f t="shared" si="16"/>
        <v>59.084041043519846</v>
      </c>
      <c r="T43" s="10">
        <f t="shared" si="5"/>
        <v>0</v>
      </c>
      <c r="U43" s="10">
        <f t="shared" si="16"/>
        <v>76.96787519876332</v>
      </c>
      <c r="V43" s="10">
        <f t="shared" si="6"/>
        <v>0</v>
      </c>
      <c r="W43" s="10">
        <f t="shared" si="16"/>
        <v>100.68426734602626</v>
      </c>
      <c r="Y43" s="11"/>
      <c r="AA43" s="11"/>
      <c r="AC43" s="11"/>
      <c r="AD43" s="10">
        <f t="shared" si="7"/>
        <v>0</v>
      </c>
      <c r="AE43" s="7">
        <f t="shared" si="13"/>
        <v>59.084041043519846</v>
      </c>
      <c r="AF43" s="10">
        <f t="shared" si="8"/>
        <v>0</v>
      </c>
      <c r="AG43" s="7">
        <f t="shared" si="14"/>
        <v>76.96787519876332</v>
      </c>
      <c r="AH43" s="10">
        <f t="shared" si="9"/>
        <v>0</v>
      </c>
      <c r="AI43" s="7">
        <f t="shared" si="15"/>
        <v>100.68426734602626</v>
      </c>
      <c r="AJ43" s="10">
        <f t="shared" si="10"/>
        <v>0</v>
      </c>
      <c r="AK43" s="7">
        <f t="shared" si="11"/>
        <v>78.91206119610314</v>
      </c>
    </row>
    <row r="44" spans="30:36" ht="12.75">
      <c r="AD44" s="10"/>
      <c r="AF44" s="10"/>
      <c r="AH44" s="10"/>
      <c r="AJ44" s="10"/>
    </row>
    <row r="45" spans="2:37" ht="12.75">
      <c r="B45" s="6" t="s">
        <v>39</v>
      </c>
      <c r="D45" s="6" t="s">
        <v>25</v>
      </c>
      <c r="E45" s="6" t="s">
        <v>21</v>
      </c>
      <c r="G45" s="10">
        <f>G36+G39</f>
        <v>10.475893802042526</v>
      </c>
      <c r="I45" s="10">
        <f>I36+I39</f>
        <v>9.944362363987702</v>
      </c>
      <c r="K45" s="10">
        <f>K36+K39</f>
        <v>9.826254501362474</v>
      </c>
      <c r="M45" s="10">
        <f>M36+M39</f>
        <v>385.9319276672466</v>
      </c>
      <c r="O45" s="10">
        <f>O36+O39</f>
        <v>433.3264719506663</v>
      </c>
      <c r="Q45" s="10">
        <f>Q36+Q39</f>
        <v>260.74617700059395</v>
      </c>
      <c r="R45" s="10">
        <f>(R36*S36+R39*S39)/S45</f>
        <v>2.6427061310782243</v>
      </c>
      <c r="S45" s="10">
        <f>G45+M45</f>
        <v>396.40782146928916</v>
      </c>
      <c r="T45" s="10">
        <f>(T36*U36+T39*U39)/U45</f>
        <v>3.7024591686047033</v>
      </c>
      <c r="U45" s="10">
        <f t="shared" si="16"/>
        <v>443.270834314654</v>
      </c>
      <c r="V45" s="10">
        <f>(V36*W36+V39*W39)/W45</f>
        <v>6.390665940087041</v>
      </c>
      <c r="W45" s="10">
        <f t="shared" si="16"/>
        <v>270.57243150195643</v>
      </c>
      <c r="AD45" s="10">
        <f>R45</f>
        <v>2.6427061310782243</v>
      </c>
      <c r="AE45" s="10">
        <f>G45+M45</f>
        <v>396.40782146928916</v>
      </c>
      <c r="AF45" s="10">
        <f>T45</f>
        <v>3.7024591686047033</v>
      </c>
      <c r="AG45" s="10">
        <f>I45+O45</f>
        <v>443.270834314654</v>
      </c>
      <c r="AH45" s="10">
        <f>V45</f>
        <v>6.390665940087041</v>
      </c>
      <c r="AI45" s="10">
        <f>K45+Q45</f>
        <v>270.57243150195643</v>
      </c>
      <c r="AJ45" s="10">
        <f>AVERAGE(AD45*AE45,AF45*AG45,AH45*AI45)/AK45</f>
        <v>3.97920760250157</v>
      </c>
      <c r="AK45" s="10">
        <f>AVERAGE(AE45,AG45,AI45)</f>
        <v>370.08369576196657</v>
      </c>
    </row>
    <row r="46" spans="2:37" ht="12.75">
      <c r="B46" s="6" t="s">
        <v>40</v>
      </c>
      <c r="D46" s="6" t="s">
        <v>25</v>
      </c>
      <c r="E46" s="6" t="s">
        <v>21</v>
      </c>
      <c r="G46" s="10">
        <f>G33+G35+G37</f>
        <v>104.1303843923027</v>
      </c>
      <c r="I46" s="10">
        <f>I33+I35+I37</f>
        <v>145.92773608549396</v>
      </c>
      <c r="K46" s="10">
        <f>K33+K35+K37</f>
        <v>215.896848901364</v>
      </c>
      <c r="M46" s="10">
        <f>M33+M35+M37</f>
        <v>7922.667061033513</v>
      </c>
      <c r="O46" s="10">
        <f>O33+O35+O37</f>
        <v>8022.74858799886</v>
      </c>
      <c r="Q46" s="10">
        <f>Q33+Q35+Q37</f>
        <v>8934.955654213605</v>
      </c>
      <c r="R46" s="10">
        <f>(R33*S33+R35*S35+R37*S37)/S46</f>
        <v>0.04124163421280684</v>
      </c>
      <c r="S46" s="10">
        <f t="shared" si="16"/>
        <v>8026.797445425816</v>
      </c>
      <c r="T46" s="10">
        <f>(T33*U33+T35*U35+T37*U37)/U46</f>
        <v>0.042082775908498515</v>
      </c>
      <c r="U46" s="10">
        <f t="shared" si="16"/>
        <v>8168.676324084354</v>
      </c>
      <c r="V46" s="10">
        <f>(V33*W33+V35*W35+V37*W37)/W46</f>
        <v>0.04094374109252911</v>
      </c>
      <c r="W46" s="10">
        <f t="shared" si="16"/>
        <v>9150.85250311497</v>
      </c>
      <c r="AD46" s="10">
        <f>R46</f>
        <v>0.04124163421280684</v>
      </c>
      <c r="AE46" s="10">
        <f>G46+M46</f>
        <v>8026.797445425816</v>
      </c>
      <c r="AF46" s="10">
        <f>T46</f>
        <v>0.042082775908498515</v>
      </c>
      <c r="AG46" s="10">
        <f>I46+O46</f>
        <v>8168.676324084354</v>
      </c>
      <c r="AH46" s="10">
        <f>V46</f>
        <v>0.04094374109252911</v>
      </c>
      <c r="AI46" s="10">
        <f>K46+Q46</f>
        <v>9150.85250311497</v>
      </c>
      <c r="AJ46" s="10">
        <f>AVERAGE(AD46*AE46,AF46*AG46,AH46*AI46)/AK46</f>
        <v>0.04140517026946683</v>
      </c>
      <c r="AK46" s="10">
        <f>AVERAGE(AE46,AG46,AI46)</f>
        <v>8448.77542420838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4.7109375" style="0" customWidth="1"/>
    <col min="4" max="4" width="8.7109375" style="0" customWidth="1"/>
    <col min="5" max="5" width="8.57421875" style="0" customWidth="1"/>
  </cols>
  <sheetData>
    <row r="1" ht="12.75">
      <c r="C1" s="8" t="s">
        <v>92</v>
      </c>
    </row>
    <row r="3" spans="3:7" ht="12.75">
      <c r="C3" s="9" t="s">
        <v>0</v>
      </c>
      <c r="E3" s="15" t="s">
        <v>1</v>
      </c>
      <c r="F3" s="15" t="s">
        <v>17</v>
      </c>
      <c r="G3" s="15" t="s">
        <v>18</v>
      </c>
    </row>
    <row r="5" spans="1:31" s="6" customFormat="1" ht="12.75">
      <c r="A5" s="6" t="s">
        <v>0</v>
      </c>
      <c r="B5" s="6" t="s">
        <v>87</v>
      </c>
      <c r="C5" s="6" t="s">
        <v>88</v>
      </c>
      <c r="D5" s="6" t="s">
        <v>89</v>
      </c>
      <c r="E5" s="5">
        <v>2089</v>
      </c>
      <c r="F5" s="5">
        <v>2094</v>
      </c>
      <c r="G5" s="5">
        <v>2102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22" s="6" customFormat="1" ht="12.75">
      <c r="A6" s="6" t="s">
        <v>0</v>
      </c>
      <c r="B6" s="6" t="s">
        <v>87</v>
      </c>
      <c r="C6" s="6" t="s">
        <v>93</v>
      </c>
      <c r="D6" s="6" t="s">
        <v>89</v>
      </c>
      <c r="E6" s="5">
        <v>89</v>
      </c>
      <c r="F6" s="5">
        <v>88</v>
      </c>
      <c r="G6" s="5">
        <v>90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 s="6" customFormat="1" ht="12.75">
      <c r="A7" s="6" t="s">
        <v>0</v>
      </c>
      <c r="B7" s="6" t="s">
        <v>90</v>
      </c>
      <c r="C7" s="6" t="s">
        <v>94</v>
      </c>
      <c r="D7" s="6" t="s">
        <v>91</v>
      </c>
      <c r="E7" s="5">
        <v>62</v>
      </c>
      <c r="F7" s="5">
        <v>62</v>
      </c>
      <c r="G7" s="5">
        <v>60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2004-02-25T18:25:24Z</cp:lastPrinted>
  <dcterms:created xsi:type="dcterms:W3CDTF">2002-05-23T18:28:56Z</dcterms:created>
  <dcterms:modified xsi:type="dcterms:W3CDTF">2004-02-25T18:25:28Z</dcterms:modified>
  <cp:category/>
  <cp:version/>
  <cp:contentType/>
  <cp:contentStatus/>
</cp:coreProperties>
</file>