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00" windowHeight="654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<sst xmlns="http://schemas.openxmlformats.org/spreadsheetml/2006/main" count="582" uniqueCount="166">
  <si>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</si>
  <si>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</si>
  <si>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</si>
  <si>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</si>
  <si>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</si>
  <si>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</si>
  <si>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</si>
  <si>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</si>
  <si>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</si>
  <si>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</si>
  <si>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</si>
  <si>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</si>
  <si>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</si>
  <si>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 xml:space="preserve">    Report Prepare</t>
  </si>
  <si>
    <t xml:space="preserve">    Testing Firm</t>
  </si>
  <si>
    <t xml:space="preserve">    Condition Descr</t>
  </si>
  <si>
    <t xml:space="preserve">    Content</t>
  </si>
  <si>
    <t>Units</t>
  </si>
  <si>
    <t>PM</t>
  </si>
  <si>
    <t>gr/dscf</t>
  </si>
  <si>
    <t>y</t>
  </si>
  <si>
    <t>ppmv</t>
  </si>
  <si>
    <t>dscfm</t>
  </si>
  <si>
    <t>%</t>
  </si>
  <si>
    <t>°F</t>
  </si>
  <si>
    <t>nd</t>
  </si>
  <si>
    <t>Feedstream Description</t>
  </si>
  <si>
    <t>g/hr</t>
  </si>
  <si>
    <t>Heating Value</t>
  </si>
  <si>
    <t>Btu/lb</t>
  </si>
  <si>
    <t>Ash</t>
  </si>
  <si>
    <t>Chlorine</t>
  </si>
  <si>
    <t>Viscosity</t>
  </si>
  <si>
    <t>cps</t>
  </si>
  <si>
    <t>HCl</t>
  </si>
  <si>
    <t>Cl2</t>
  </si>
  <si>
    <t>lb/hr</t>
  </si>
  <si>
    <t>MMBtu/hr</t>
  </si>
  <si>
    <r>
      <t>o</t>
    </r>
    <r>
      <rPr>
        <sz val="10"/>
        <rFont val="Arial"/>
        <family val="2"/>
      </rPr>
      <t>F</t>
    </r>
  </si>
  <si>
    <t>Spike</t>
  </si>
  <si>
    <t>WVD005005509</t>
  </si>
  <si>
    <t>Rhone-Poulenc AG Company</t>
  </si>
  <si>
    <t>Charleston</t>
  </si>
  <si>
    <t>WV</t>
  </si>
  <si>
    <t>Boiler No. 3</t>
  </si>
  <si>
    <t>TRC Environmental Corporation</t>
  </si>
  <si>
    <t>Yes, second run</t>
  </si>
  <si>
    <t>Boiler No. 4</t>
  </si>
  <si>
    <t>CO</t>
  </si>
  <si>
    <t>CO, Cr+6/Cr</t>
  </si>
  <si>
    <t>Liq. Wastes</t>
  </si>
  <si>
    <t>Mlb/hr</t>
  </si>
  <si>
    <t>Natural Gas</t>
  </si>
  <si>
    <t>Certification of Compliance Boiler 3 Institute Plant, August 1998</t>
  </si>
  <si>
    <t>Liq</t>
  </si>
  <si>
    <t>Liquid waste</t>
  </si>
  <si>
    <t>ug/dscm</t>
  </si>
  <si>
    <t>SVM</t>
  </si>
  <si>
    <t>LVM</t>
  </si>
  <si>
    <t>mg/dscm</t>
  </si>
  <si>
    <t>Stack Gas Flowrate</t>
  </si>
  <si>
    <t>Oxygen</t>
  </si>
  <si>
    <t>Stack Gas Emissions</t>
  </si>
  <si>
    <t>HW</t>
  </si>
  <si>
    <t>µg/dscm</t>
  </si>
  <si>
    <t>819C1</t>
  </si>
  <si>
    <t>819C2</t>
  </si>
  <si>
    <t>819C3</t>
  </si>
  <si>
    <t>CoC; min comb temp</t>
  </si>
  <si>
    <t>Combustor Characteristics</t>
  </si>
  <si>
    <t>Hazardous Wastes</t>
  </si>
  <si>
    <t>Haz Waste Description</t>
  </si>
  <si>
    <t>ESP</t>
  </si>
  <si>
    <t>7% O2</t>
  </si>
  <si>
    <t xml:space="preserve">    Testing Dates</t>
  </si>
  <si>
    <t>Cond Avg</t>
  </si>
  <si>
    <t>Process Information</t>
  </si>
  <si>
    <t>Comb Temp</t>
  </si>
  <si>
    <t>ESP Power</t>
  </si>
  <si>
    <t>Liq wastes</t>
  </si>
  <si>
    <t>Feedstreams</t>
  </si>
  <si>
    <t>Capacity (MMBtu/hr)</t>
  </si>
  <si>
    <t>Feedrate MTEC Calculations</t>
  </si>
  <si>
    <t>Total</t>
  </si>
  <si>
    <t>kW</t>
  </si>
  <si>
    <t>Steam Prod Rate</t>
  </si>
  <si>
    <t>Phase II ID No.</t>
  </si>
  <si>
    <t>CoC; high haz waste feed rate</t>
  </si>
  <si>
    <t>CoC; highest Cr feed</t>
  </si>
  <si>
    <t>PM, CO, HCl/Cl2, Tier lll metals (As, Cr)</t>
  </si>
  <si>
    <t>Tier lll for metals (As, Cr) and HCl/Cl2; Tier I for other metals</t>
  </si>
  <si>
    <t>Gas</t>
  </si>
  <si>
    <t>Supplemental Fuel</t>
  </si>
  <si>
    <t xml:space="preserve">    Gas Velocity (ft/sec)</t>
  </si>
  <si>
    <t xml:space="preserve">    Gas Temperature (°F)</t>
  </si>
  <si>
    <t>Source Description</t>
  </si>
  <si>
    <t>2-stage ESP made by Research-Cottrell, Model No. G.O.2981, treat 120000 cfm @ 450F (Mechanical collector and hopper collector not used anymore)</t>
  </si>
  <si>
    <t>Soot Blowing</t>
  </si>
  <si>
    <t xml:space="preserve">   Temperature</t>
  </si>
  <si>
    <t xml:space="preserve">   Stack Gas Flowrate</t>
  </si>
  <si>
    <t>Arsenic</t>
  </si>
  <si>
    <t>Beryllium</t>
  </si>
  <si>
    <t>Cadmium</t>
  </si>
  <si>
    <t>CoC Testing</t>
  </si>
  <si>
    <t>PM, HCl,Cl2</t>
  </si>
  <si>
    <t>Tier III Metals</t>
  </si>
  <si>
    <t>Cr+6/Cr</t>
  </si>
  <si>
    <t xml:space="preserve">   O2</t>
  </si>
  <si>
    <t xml:space="preserve">   Moisture</t>
  </si>
  <si>
    <t>CO (RA)</t>
  </si>
  <si>
    <t>CO (MHRA)</t>
  </si>
  <si>
    <t>Chromium</t>
  </si>
  <si>
    <t>Total Chlorine</t>
  </si>
  <si>
    <t>Sampling Train</t>
  </si>
  <si>
    <t>Barium</t>
  </si>
  <si>
    <t>Thallium</t>
  </si>
  <si>
    <t>Antimony</t>
  </si>
  <si>
    <t>Lead</t>
  </si>
  <si>
    <t>Silver</t>
  </si>
  <si>
    <t xml:space="preserve">819C1 </t>
  </si>
  <si>
    <t>CoC testing</t>
  </si>
  <si>
    <t xml:space="preserve">819C2 </t>
  </si>
  <si>
    <t xml:space="preserve">819C3 </t>
  </si>
  <si>
    <t>*</t>
  </si>
  <si>
    <t>Thermal Feedrate</t>
  </si>
  <si>
    <t>Mercury</t>
  </si>
  <si>
    <t>Feed Rate</t>
  </si>
  <si>
    <t>HWC Burn Status (Date if Terminated)</t>
  </si>
  <si>
    <t>Sootblow</t>
  </si>
  <si>
    <t>R1</t>
  </si>
  <si>
    <t>R2</t>
  </si>
  <si>
    <t>R3</t>
  </si>
  <si>
    <t xml:space="preserve">    Cond Dates</t>
  </si>
  <si>
    <t>Cond Description</t>
  </si>
  <si>
    <t>Liquid-fired boiler</t>
  </si>
  <si>
    <t>Number of Sister Facilities</t>
  </si>
  <si>
    <t>APCS Detailed Acronym</t>
  </si>
  <si>
    <t>APCS General Class</t>
  </si>
  <si>
    <t>Combustor Class</t>
  </si>
  <si>
    <t>Liquid-fired</t>
  </si>
  <si>
    <t>Natural gas</t>
  </si>
  <si>
    <t xml:space="preserve"> Previously fired coal.  No longer does.</t>
  </si>
  <si>
    <t>Watertube boiler. Riley-Stoker design, model P1-31-WW, generating of 150000 lb/hr steam, four burners in front and arranged two by two square.</t>
  </si>
  <si>
    <t>Chromium (Hex)</t>
  </si>
  <si>
    <t>Cd only</t>
  </si>
  <si>
    <t>No Cr</t>
  </si>
  <si>
    <t>Cr Only</t>
  </si>
  <si>
    <t>E1</t>
  </si>
  <si>
    <t>E2</t>
  </si>
  <si>
    <t>Combustor Type</t>
  </si>
  <si>
    <t>source</t>
  </si>
  <si>
    <t>cond</t>
  </si>
  <si>
    <t>emiss</t>
  </si>
  <si>
    <t>feed</t>
  </si>
  <si>
    <t>process</t>
  </si>
  <si>
    <t>Feedstream Number</t>
  </si>
  <si>
    <t>Feed Class</t>
  </si>
  <si>
    <t>F1</t>
  </si>
  <si>
    <t>Liq HW</t>
  </si>
  <si>
    <t>F2</t>
  </si>
  <si>
    <t>NG</t>
  </si>
  <si>
    <t>F3</t>
  </si>
  <si>
    <t>F4</t>
  </si>
  <si>
    <t>Feed Class 2</t>
  </si>
  <si>
    <t>MF</t>
  </si>
  <si>
    <t>Estimated Firing Rate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</si>
</sst>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E+00"/>
    <numFmt numFmtId="176" formatCode="mmmm\-yy"/>
  </numFmts>
  <fonts count="8">
    <font>
      <sz val="10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vertAlign val="superscript"/>
      <sz val="10"/>
      <name val="Helv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11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0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7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E26" sqref="E26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6"/>
  <sheetViews>
    <sheetView workbookViewId="0" topLeftCell="B1">
      <selection activeCell="C2" sqref="C2"/>
    </sheetView>
  </sheetViews>
  <sheetFormatPr defaultColWidth="9.140625" defaultRowHeight="12.75"/>
  <cols>
    <col min="1" max="1" width="9.140625" style="1" hidden="1" customWidth="1"/>
    <col min="2" max="2" width="23.8515625" style="1" customWidth="1"/>
    <col min="3" max="3" width="61.28125" style="1" customWidth="1"/>
    <col min="4" max="16384" width="8.8515625" style="1" customWidth="1"/>
  </cols>
  <sheetData>
    <row r="1" spans="2:14" ht="12.75">
      <c r="B1" s="26" t="s">
        <v>95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12.75">
      <c r="B3" s="46" t="s">
        <v>86</v>
      </c>
      <c r="C3" s="47">
        <v>819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12.75">
      <c r="B4" s="46" t="s">
        <v>0</v>
      </c>
      <c r="C4" s="46" t="s">
        <v>40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14" ht="12.75">
      <c r="B5" s="46" t="s">
        <v>1</v>
      </c>
      <c r="C5" s="46" t="s">
        <v>41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2:14" ht="12.75">
      <c r="B6" s="46" t="s">
        <v>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2:14" ht="12.75">
      <c r="B7" s="46" t="s">
        <v>3</v>
      </c>
      <c r="C7" s="46" t="s">
        <v>42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2:14" ht="12.75">
      <c r="B8" s="46" t="s">
        <v>4</v>
      </c>
      <c r="C8" s="46" t="s">
        <v>43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ht="12.75">
      <c r="B9" s="46" t="s">
        <v>5</v>
      </c>
      <c r="C9" s="46" t="s">
        <v>44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2:14" ht="12.75">
      <c r="B10" s="46" t="s">
        <v>6</v>
      </c>
      <c r="C10" s="46" t="s">
        <v>47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12.75">
      <c r="B11" s="46" t="s">
        <v>135</v>
      </c>
      <c r="C11" s="47">
        <v>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2:14" ht="12.75">
      <c r="B12" s="46" t="s">
        <v>138</v>
      </c>
      <c r="C12" s="46" t="s">
        <v>134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2:14" ht="12.75">
      <c r="B13" s="46" t="s">
        <v>149</v>
      </c>
      <c r="C13" s="46" t="s">
        <v>139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2:14" s="77" customFormat="1" ht="38.25">
      <c r="B14" s="76" t="s">
        <v>69</v>
      </c>
      <c r="C14" s="76" t="s">
        <v>142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2:14" s="77" customFormat="1" ht="12.75">
      <c r="B15" s="76" t="s">
        <v>81</v>
      </c>
      <c r="C15" s="78">
        <f>feed!L28+feed!T28</f>
        <v>120.94304799999999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2:14" s="77" customFormat="1" ht="12.75">
      <c r="B16" s="46" t="s">
        <v>97</v>
      </c>
      <c r="C16" s="46" t="s">
        <v>46</v>
      </c>
      <c r="F16" s="76"/>
      <c r="G16" s="76"/>
      <c r="H16" s="76"/>
      <c r="I16" s="76"/>
      <c r="J16" s="76"/>
      <c r="K16" s="76"/>
      <c r="L16" s="76"/>
      <c r="M16" s="76"/>
      <c r="N16" s="76"/>
    </row>
    <row r="17" spans="2:14" s="77" customFormat="1" ht="12.75">
      <c r="B17" s="76" t="s">
        <v>136</v>
      </c>
      <c r="C17" s="76" t="s">
        <v>72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2:14" s="77" customFormat="1" ht="12.75">
      <c r="B18" s="76" t="s">
        <v>137</v>
      </c>
      <c r="C18" s="76" t="s">
        <v>72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2:14" ht="38.25">
      <c r="B19" s="76" t="s">
        <v>7</v>
      </c>
      <c r="C19" s="76" t="s">
        <v>96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2.75">
      <c r="B20" s="46" t="s">
        <v>70</v>
      </c>
      <c r="C20" s="46" t="s">
        <v>54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</row>
    <row r="21" spans="2:14" ht="12.75">
      <c r="B21" s="46" t="s">
        <v>71</v>
      </c>
      <c r="C21" s="46" t="s">
        <v>55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</row>
    <row r="22" spans="2:14" ht="12.75">
      <c r="B22" s="46" t="s">
        <v>92</v>
      </c>
      <c r="C22" s="46" t="s">
        <v>140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</row>
    <row r="23" spans="2:14" ht="12.75">
      <c r="B23" s="46"/>
      <c r="C23" s="46" t="s">
        <v>141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  <row r="24" spans="2:14" ht="12.75">
      <c r="B24" s="46" t="s">
        <v>8</v>
      </c>
      <c r="C24" s="47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2:14" ht="12.75">
      <c r="B25" s="46" t="s">
        <v>9</v>
      </c>
      <c r="C25" s="4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4" ht="12.75">
      <c r="B26" s="46" t="s">
        <v>10</v>
      </c>
      <c r="C26" s="47">
        <v>28.5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2:14" ht="12.75">
      <c r="B27" s="46" t="s">
        <v>93</v>
      </c>
      <c r="C27" s="48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2:14" ht="12.75">
      <c r="B28" s="46" t="s">
        <v>94</v>
      </c>
      <c r="C28" s="47">
        <v>328.4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2:14" ht="12.7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2:14" ht="12.75">
      <c r="B30" s="46" t="s">
        <v>11</v>
      </c>
      <c r="C30" s="46" t="s">
        <v>90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2:14" s="81" customFormat="1" ht="25.5">
      <c r="B31" s="80" t="s">
        <v>127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2:14" ht="12.75"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51" spans="2:14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</row>
    <row r="52" spans="2:14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</row>
    <row r="53" spans="2:14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</row>
    <row r="54" spans="2:14" ht="12.75">
      <c r="B54" s="46"/>
      <c r="C54" s="4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2.75"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2.75">
      <c r="B58" s="46"/>
      <c r="C58" s="4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2.75"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2.75"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2.75">
      <c r="B61" s="46"/>
      <c r="C61" s="49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2" spans="2:14" ht="12.75">
      <c r="B62" s="46"/>
      <c r="C62" s="4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2:14" ht="12.75"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2:14" ht="12.75"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2.75"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2.75"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2:14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</row>
    <row r="68" spans="2:14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</row>
    <row r="69" spans="2:14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</row>
    <row r="70" spans="2:14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2:14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</row>
    <row r="72" spans="2:14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</row>
    <row r="73" spans="2:14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</row>
    <row r="74" spans="2:14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</row>
    <row r="75" spans="2:14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2:14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</row>
    <row r="77" spans="2:14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</row>
    <row r="78" spans="2:14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</row>
    <row r="79" spans="2:14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</row>
    <row r="80" spans="2:14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</row>
    <row r="81" spans="2:14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</row>
    <row r="82" spans="2:14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2:14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</row>
    <row r="84" spans="2:14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</row>
    <row r="85" spans="2:14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2:14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2:14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</row>
    <row r="88" spans="2:14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</row>
    <row r="89" spans="2:14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</row>
    <row r="90" spans="2:14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</row>
    <row r="91" spans="2:14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2:14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</row>
    <row r="93" spans="2:14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</row>
    <row r="94" spans="2:14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5" spans="2:14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</row>
    <row r="96" spans="2:14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2:14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2:14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2:14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2:14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2:14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2:14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2:14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2:14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2:14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2:14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2:14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2:14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2:14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2:14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2:14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2:14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2:14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2:14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2:14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2:14" ht="12.7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2:14" ht="12.75"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2:14" ht="12.75"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2:14" ht="12.75"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2:14" ht="12.75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2:14" ht="12.75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2:14" ht="12.75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2:14" ht="12.75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2:14" ht="12.75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2:14" ht="12.75"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2:14" ht="12.75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" sqref="C2"/>
    </sheetView>
  </sheetViews>
  <sheetFormatPr defaultColWidth="9.140625" defaultRowHeight="12.75"/>
  <cols>
    <col min="1" max="1" width="9.140625" style="46" hidden="1" customWidth="1"/>
    <col min="2" max="2" width="19.28125" style="46" customWidth="1"/>
    <col min="3" max="3" width="56.28125" style="46" customWidth="1"/>
    <col min="4" max="16384" width="9.140625" style="46" customWidth="1"/>
  </cols>
  <sheetData>
    <row r="1" ht="12.75">
      <c r="B1" s="26" t="s">
        <v>133</v>
      </c>
    </row>
    <row r="3" ht="12.75">
      <c r="B3" s="82" t="s">
        <v>65</v>
      </c>
    </row>
    <row r="4" ht="12.75">
      <c r="B4" s="82"/>
    </row>
    <row r="5" spans="2:3" ht="12.75">
      <c r="B5" s="46" t="s">
        <v>12</v>
      </c>
      <c r="C5" s="46" t="s">
        <v>53</v>
      </c>
    </row>
    <row r="6" spans="2:3" ht="12.75">
      <c r="B6" s="46" t="s">
        <v>13</v>
      </c>
      <c r="C6" s="46" t="s">
        <v>45</v>
      </c>
    </row>
    <row r="7" spans="2:3" ht="12.75">
      <c r="B7" s="46" t="s">
        <v>14</v>
      </c>
      <c r="C7" s="46" t="s">
        <v>45</v>
      </c>
    </row>
    <row r="8" spans="2:3" ht="12.75">
      <c r="B8" s="46" t="s">
        <v>74</v>
      </c>
      <c r="C8" s="49">
        <v>35879</v>
      </c>
    </row>
    <row r="9" spans="2:3" ht="12.75">
      <c r="B9" s="46" t="s">
        <v>132</v>
      </c>
      <c r="C9" s="83">
        <v>35855</v>
      </c>
    </row>
    <row r="10" spans="2:3" ht="12.75">
      <c r="B10" s="46" t="s">
        <v>15</v>
      </c>
      <c r="C10" s="46" t="s">
        <v>87</v>
      </c>
    </row>
    <row r="11" spans="2:3" ht="12.75">
      <c r="B11" s="46" t="s">
        <v>16</v>
      </c>
      <c r="C11" s="49" t="s">
        <v>89</v>
      </c>
    </row>
    <row r="12" ht="12.75">
      <c r="C12" s="49"/>
    </row>
    <row r="13" ht="12.75">
      <c r="B13" s="82" t="s">
        <v>66</v>
      </c>
    </row>
    <row r="14" ht="12.75">
      <c r="B14" s="82"/>
    </row>
    <row r="15" spans="2:3" ht="12.75">
      <c r="B15" s="46" t="s">
        <v>12</v>
      </c>
      <c r="C15" s="46" t="s">
        <v>53</v>
      </c>
    </row>
    <row r="16" spans="2:3" ht="12.75">
      <c r="B16" s="46" t="s">
        <v>13</v>
      </c>
      <c r="C16" s="46" t="s">
        <v>45</v>
      </c>
    </row>
    <row r="17" spans="2:3" ht="12.75">
      <c r="B17" s="46" t="s">
        <v>14</v>
      </c>
      <c r="C17" s="46" t="s">
        <v>45</v>
      </c>
    </row>
    <row r="18" spans="2:3" ht="12.75">
      <c r="B18" s="46" t="s">
        <v>74</v>
      </c>
      <c r="C18" s="49">
        <v>35950</v>
      </c>
    </row>
    <row r="19" spans="2:3" ht="12.75">
      <c r="B19" s="46" t="s">
        <v>132</v>
      </c>
      <c r="C19" s="83">
        <v>35947</v>
      </c>
    </row>
    <row r="20" spans="2:3" ht="12.75">
      <c r="B20" s="46" t="s">
        <v>15</v>
      </c>
      <c r="C20" s="49" t="s">
        <v>88</v>
      </c>
    </row>
    <row r="21" spans="2:3" ht="12.75">
      <c r="B21" s="46" t="s">
        <v>16</v>
      </c>
      <c r="C21" s="49" t="s">
        <v>49</v>
      </c>
    </row>
    <row r="22" ht="12.75">
      <c r="C22" s="49"/>
    </row>
    <row r="23" ht="12.75">
      <c r="B23" s="82" t="s">
        <v>67</v>
      </c>
    </row>
    <row r="24" ht="12.75">
      <c r="B24" s="82"/>
    </row>
    <row r="25" spans="2:3" ht="12.75">
      <c r="B25" s="46" t="s">
        <v>12</v>
      </c>
      <c r="C25" s="46" t="s">
        <v>53</v>
      </c>
    </row>
    <row r="26" spans="2:3" ht="12.75">
      <c r="B26" s="46" t="s">
        <v>13</v>
      </c>
      <c r="C26" s="46" t="s">
        <v>45</v>
      </c>
    </row>
    <row r="27" spans="2:3" ht="12.75">
      <c r="B27" s="46" t="s">
        <v>14</v>
      </c>
      <c r="C27" s="46" t="s">
        <v>45</v>
      </c>
    </row>
    <row r="28" spans="2:3" ht="12.75">
      <c r="B28" s="46" t="s">
        <v>74</v>
      </c>
      <c r="C28" s="49">
        <v>35880</v>
      </c>
    </row>
    <row r="29" spans="2:3" ht="12.75">
      <c r="B29" s="46" t="s">
        <v>132</v>
      </c>
      <c r="C29" s="83">
        <v>35855</v>
      </c>
    </row>
    <row r="30" spans="2:3" ht="12.75">
      <c r="B30" s="46" t="s">
        <v>15</v>
      </c>
      <c r="C30" s="49" t="s">
        <v>68</v>
      </c>
    </row>
    <row r="31" spans="2:3" ht="12.75">
      <c r="B31" s="46" t="s">
        <v>16</v>
      </c>
      <c r="C31" s="46" t="s">
        <v>48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43"/>
  <sheetViews>
    <sheetView zoomScale="75" zoomScaleNormal="75" workbookViewId="0" topLeftCell="B30">
      <selection activeCell="C2" sqref="C2"/>
    </sheetView>
  </sheetViews>
  <sheetFormatPr defaultColWidth="9.140625" defaultRowHeight="12.75"/>
  <cols>
    <col min="1" max="1" width="9.140625" style="3" hidden="1" customWidth="1"/>
    <col min="2" max="2" width="21.140625" style="3" customWidth="1"/>
    <col min="3" max="3" width="11.7109375" style="3" customWidth="1"/>
    <col min="4" max="4" width="8.8515625" style="5" customWidth="1"/>
    <col min="5" max="5" width="4.7109375" style="5" customWidth="1"/>
    <col min="6" max="6" width="4.28125" style="5" customWidth="1"/>
    <col min="7" max="7" width="10.00390625" style="3" customWidth="1"/>
    <col min="8" max="8" width="3.8515625" style="3" customWidth="1"/>
    <col min="9" max="9" width="9.7109375" style="22" customWidth="1"/>
    <col min="10" max="10" width="4.00390625" style="3" customWidth="1"/>
    <col min="11" max="11" width="10.28125" style="3" customWidth="1"/>
    <col min="12" max="12" width="4.421875" style="3" customWidth="1"/>
    <col min="13" max="13" width="10.00390625" style="3" customWidth="1"/>
    <col min="14" max="14" width="8.28125" style="3" customWidth="1"/>
    <col min="15" max="16384" width="8.8515625" style="3" customWidth="1"/>
  </cols>
  <sheetData>
    <row r="1" spans="2:15" ht="12.75">
      <c r="B1" s="50" t="s">
        <v>62</v>
      </c>
      <c r="C1" s="50"/>
      <c r="D1" s="39"/>
      <c r="E1" s="39"/>
      <c r="F1" s="39"/>
      <c r="G1" s="51"/>
      <c r="H1" s="51"/>
      <c r="I1" s="52"/>
      <c r="J1" s="51"/>
      <c r="K1" s="51"/>
      <c r="L1" s="51"/>
      <c r="M1" s="51"/>
      <c r="N1" s="51"/>
      <c r="O1" s="51"/>
    </row>
    <row r="2" spans="2:15" ht="12.75">
      <c r="B2" s="40"/>
      <c r="C2" s="40"/>
      <c r="D2" s="39"/>
      <c r="E2" s="39"/>
      <c r="F2" s="39"/>
      <c r="G2" s="40"/>
      <c r="H2" s="40"/>
      <c r="I2" s="53"/>
      <c r="J2" s="40"/>
      <c r="K2" s="40"/>
      <c r="L2" s="40"/>
      <c r="M2" s="51"/>
      <c r="N2" s="51"/>
      <c r="O2" s="51"/>
    </row>
    <row r="3" spans="2:15" ht="12.75">
      <c r="B3" s="46"/>
      <c r="C3" s="46"/>
      <c r="D3" s="39" t="s">
        <v>17</v>
      </c>
      <c r="E3" s="39" t="s">
        <v>73</v>
      </c>
      <c r="F3" s="39"/>
      <c r="G3" s="40"/>
      <c r="H3" s="40"/>
      <c r="I3" s="53"/>
      <c r="J3" s="40"/>
      <c r="K3" s="40"/>
      <c r="L3" s="40"/>
      <c r="M3" s="40"/>
      <c r="N3" s="51"/>
      <c r="O3" s="40"/>
    </row>
    <row r="4" spans="2:15" ht="12.75">
      <c r="B4" s="46"/>
      <c r="C4" s="46"/>
      <c r="D4" s="39"/>
      <c r="E4" s="39"/>
      <c r="F4" s="39"/>
      <c r="G4" s="40"/>
      <c r="H4" s="40"/>
      <c r="I4" s="53" t="s">
        <v>128</v>
      </c>
      <c r="J4" s="40"/>
      <c r="K4" s="51"/>
      <c r="L4" s="40"/>
      <c r="M4" s="51"/>
      <c r="N4" s="51"/>
      <c r="O4" s="51"/>
    </row>
    <row r="5" spans="2:15" ht="12.75">
      <c r="B5" s="46"/>
      <c r="C5" s="46"/>
      <c r="D5" s="39"/>
      <c r="E5" s="39"/>
      <c r="F5" s="39"/>
      <c r="G5" s="40"/>
      <c r="H5" s="40"/>
      <c r="I5" s="53"/>
      <c r="J5" s="40"/>
      <c r="K5" s="51"/>
      <c r="L5" s="40"/>
      <c r="M5" s="51"/>
      <c r="N5" s="51"/>
      <c r="O5" s="51"/>
    </row>
    <row r="6" spans="1:15" ht="12.75">
      <c r="A6" s="3">
        <v>1</v>
      </c>
      <c r="B6" s="54" t="s">
        <v>65</v>
      </c>
      <c r="C6" s="54" t="s">
        <v>103</v>
      </c>
      <c r="D6" s="39"/>
      <c r="E6" s="39"/>
      <c r="F6" s="39"/>
      <c r="G6" s="40" t="s">
        <v>129</v>
      </c>
      <c r="H6" s="40"/>
      <c r="I6" s="53" t="s">
        <v>130</v>
      </c>
      <c r="J6" s="40"/>
      <c r="K6" s="51" t="s">
        <v>131</v>
      </c>
      <c r="L6" s="40"/>
      <c r="M6" s="51" t="s">
        <v>75</v>
      </c>
      <c r="N6" s="51"/>
      <c r="O6" s="51"/>
    </row>
    <row r="7" spans="2:15" ht="12.75">
      <c r="B7" s="39"/>
      <c r="C7" s="39"/>
      <c r="D7" s="46"/>
      <c r="E7" s="46"/>
      <c r="F7" s="46"/>
      <c r="G7" s="46"/>
      <c r="H7" s="46"/>
      <c r="I7" s="55"/>
      <c r="J7" s="46"/>
      <c r="K7" s="51"/>
      <c r="L7" s="40"/>
      <c r="M7" s="51"/>
      <c r="N7" s="51"/>
      <c r="O7" s="51"/>
    </row>
    <row r="8" spans="2:15" ht="12.75">
      <c r="B8" s="39" t="s">
        <v>18</v>
      </c>
      <c r="C8" s="39" t="s">
        <v>147</v>
      </c>
      <c r="D8" s="39" t="s">
        <v>19</v>
      </c>
      <c r="E8" s="39" t="s">
        <v>20</v>
      </c>
      <c r="F8" s="39"/>
      <c r="G8" s="46">
        <v>0.0171</v>
      </c>
      <c r="H8" s="46"/>
      <c r="I8" s="55">
        <v>0.0176</v>
      </c>
      <c r="J8" s="46"/>
      <c r="K8" s="56">
        <v>0.0187</v>
      </c>
      <c r="L8" s="40"/>
      <c r="M8" s="56">
        <v>0.0178</v>
      </c>
      <c r="N8" s="51"/>
      <c r="O8" s="56"/>
    </row>
    <row r="9" spans="2:15" ht="12.75">
      <c r="B9" s="39" t="s">
        <v>34</v>
      </c>
      <c r="C9" s="39"/>
      <c r="D9" s="39" t="s">
        <v>27</v>
      </c>
      <c r="E9" s="39"/>
      <c r="F9" s="39"/>
      <c r="G9" s="57">
        <v>4951</v>
      </c>
      <c r="H9" s="57"/>
      <c r="I9" s="58">
        <v>5623</v>
      </c>
      <c r="J9" s="57"/>
      <c r="K9" s="59">
        <v>4976</v>
      </c>
      <c r="L9" s="40"/>
      <c r="M9" s="59">
        <v>4994</v>
      </c>
      <c r="N9" s="51"/>
      <c r="O9" s="60"/>
    </row>
    <row r="10" spans="2:15" ht="12.75">
      <c r="B10" s="39" t="s">
        <v>35</v>
      </c>
      <c r="C10" s="39"/>
      <c r="D10" s="39" t="s">
        <v>27</v>
      </c>
      <c r="E10" s="39"/>
      <c r="F10" s="39"/>
      <c r="G10" s="57">
        <v>94</v>
      </c>
      <c r="H10" s="57"/>
      <c r="I10" s="58">
        <v>86</v>
      </c>
      <c r="J10" s="57"/>
      <c r="K10" s="59">
        <v>82</v>
      </c>
      <c r="L10" s="40"/>
      <c r="M10" s="59">
        <v>88</v>
      </c>
      <c r="N10" s="51"/>
      <c r="O10" s="60"/>
    </row>
    <row r="11" spans="2:15" ht="12.75">
      <c r="B11" s="39" t="s">
        <v>100</v>
      </c>
      <c r="C11" s="39"/>
      <c r="D11" s="39" t="s">
        <v>27</v>
      </c>
      <c r="E11" s="39"/>
      <c r="F11" s="39"/>
      <c r="G11" s="57">
        <v>0.45</v>
      </c>
      <c r="H11" s="57"/>
      <c r="I11" s="58">
        <v>0.48</v>
      </c>
      <c r="J11" s="57"/>
      <c r="K11" s="61">
        <v>0.44</v>
      </c>
      <c r="L11" s="40"/>
      <c r="M11" s="61">
        <v>0.45</v>
      </c>
      <c r="N11" s="51"/>
      <c r="O11" s="60"/>
    </row>
    <row r="12" spans="2:15" ht="12.75">
      <c r="B12" s="39" t="s">
        <v>101</v>
      </c>
      <c r="C12" s="39"/>
      <c r="D12" s="39" t="s">
        <v>27</v>
      </c>
      <c r="E12" s="39"/>
      <c r="F12" s="39" t="s">
        <v>25</v>
      </c>
      <c r="G12" s="57">
        <v>0.045</v>
      </c>
      <c r="H12" s="57" t="s">
        <v>25</v>
      </c>
      <c r="I12" s="58">
        <v>0.044</v>
      </c>
      <c r="J12" s="57" t="s">
        <v>25</v>
      </c>
      <c r="K12" s="62">
        <v>0.044</v>
      </c>
      <c r="L12" s="40"/>
      <c r="M12" s="62">
        <v>0.044</v>
      </c>
      <c r="N12" s="51"/>
      <c r="O12" s="60"/>
    </row>
    <row r="13" spans="2:15" ht="13.5" customHeight="1">
      <c r="B13" s="39" t="s">
        <v>102</v>
      </c>
      <c r="C13" s="39"/>
      <c r="D13" s="39" t="s">
        <v>27</v>
      </c>
      <c r="E13" s="39"/>
      <c r="F13" s="39" t="s">
        <v>25</v>
      </c>
      <c r="G13" s="57">
        <v>0.11</v>
      </c>
      <c r="H13" s="57" t="s">
        <v>25</v>
      </c>
      <c r="I13" s="58">
        <v>0.11</v>
      </c>
      <c r="J13" s="57" t="s">
        <v>25</v>
      </c>
      <c r="K13" s="62">
        <v>0.11</v>
      </c>
      <c r="L13" s="40"/>
      <c r="M13" s="61">
        <v>0.11</v>
      </c>
      <c r="N13" s="51"/>
      <c r="O13" s="60"/>
    </row>
    <row r="14" spans="2:15" ht="13.5" customHeight="1">
      <c r="B14" s="39"/>
      <c r="C14" s="39"/>
      <c r="D14" s="39"/>
      <c r="E14" s="39"/>
      <c r="F14" s="39"/>
      <c r="G14" s="57"/>
      <c r="H14" s="57"/>
      <c r="I14" s="58"/>
      <c r="J14" s="57"/>
      <c r="K14" s="62"/>
      <c r="L14" s="40"/>
      <c r="M14" s="61"/>
      <c r="N14" s="51"/>
      <c r="O14" s="60"/>
    </row>
    <row r="15" spans="2:15" ht="13.5" customHeight="1">
      <c r="B15" s="39" t="s">
        <v>34</v>
      </c>
      <c r="C15" s="39" t="s">
        <v>147</v>
      </c>
      <c r="D15" s="39" t="s">
        <v>21</v>
      </c>
      <c r="E15" s="39" t="s">
        <v>20</v>
      </c>
      <c r="F15" s="40"/>
      <c r="G15" s="41">
        <f>G9*(1/G25/60)*(1/0.0283)*(14/(21-G26))*667.8</f>
        <v>71.44811143657475</v>
      </c>
      <c r="H15" s="41"/>
      <c r="I15" s="41">
        <f>I9*(1/I25/60)*(1/0.0283)*(14/(21-I26))*667.8</f>
        <v>69.35471513414707</v>
      </c>
      <c r="J15" s="41"/>
      <c r="K15" s="41">
        <f>K9*(1/K25/60)*(1/0.0283)*(14/(21-K26))*667.8</f>
        <v>65.61504751727973</v>
      </c>
      <c r="L15" s="41"/>
      <c r="M15" s="41">
        <f>M9*(1/M25/60)*(1/0.0283)*(14/(21-M26))*667.8</f>
        <v>66.7757033603652</v>
      </c>
      <c r="N15" s="51"/>
      <c r="O15" s="60"/>
    </row>
    <row r="16" spans="2:15" ht="13.5" customHeight="1">
      <c r="B16" s="39" t="s">
        <v>35</v>
      </c>
      <c r="C16" s="39" t="s">
        <v>147</v>
      </c>
      <c r="D16" s="39" t="s">
        <v>21</v>
      </c>
      <c r="E16" s="39" t="s">
        <v>20</v>
      </c>
      <c r="F16" s="40"/>
      <c r="G16" s="41">
        <f>G10*(1/G25/60)*(1/0.0283)*(14/(21-G26))*343.4</f>
        <v>0.6975567684990227</v>
      </c>
      <c r="H16" s="41"/>
      <c r="I16" s="41">
        <f>I10*(1/I25/60)*(1/0.0283)*(14/(21-I26))*343.4</f>
        <v>0.5454566440042373</v>
      </c>
      <c r="J16" s="41"/>
      <c r="K16" s="41">
        <f>K10*(1/K25/60)*(1/0.0283)*(14/(21-K26))*343.4</f>
        <v>0.5560205006882923</v>
      </c>
      <c r="L16" s="41"/>
      <c r="M16" s="41">
        <f>M10*(1/M25/60)*(1/0.0283)*(14/(21-M26))*343.4</f>
        <v>0.6050711992418899</v>
      </c>
      <c r="N16" s="51"/>
      <c r="O16" s="60"/>
    </row>
    <row r="17" spans="2:15" ht="13.5" customHeight="1">
      <c r="B17" s="39" t="s">
        <v>112</v>
      </c>
      <c r="C17" s="39" t="s">
        <v>147</v>
      </c>
      <c r="D17" s="39" t="s">
        <v>21</v>
      </c>
      <c r="E17" s="39" t="s">
        <v>20</v>
      </c>
      <c r="F17" s="40"/>
      <c r="G17" s="41">
        <f>2*G16+G15</f>
        <v>72.84322497357279</v>
      </c>
      <c r="H17" s="41"/>
      <c r="I17" s="41">
        <f>2*I16+I15</f>
        <v>70.44562842215555</v>
      </c>
      <c r="J17" s="41"/>
      <c r="K17" s="41">
        <f>2*K16+K15</f>
        <v>66.72708851865632</v>
      </c>
      <c r="L17" s="41"/>
      <c r="M17" s="41">
        <f>2*M16+M15</f>
        <v>67.98584575884898</v>
      </c>
      <c r="N17" s="51"/>
      <c r="O17" s="60"/>
    </row>
    <row r="18" spans="2:15" ht="12.75" customHeight="1">
      <c r="B18" s="39" t="s">
        <v>100</v>
      </c>
      <c r="C18" s="39" t="s">
        <v>148</v>
      </c>
      <c r="D18" s="39" t="s">
        <v>64</v>
      </c>
      <c r="E18" s="39" t="s">
        <v>20</v>
      </c>
      <c r="F18" s="39"/>
      <c r="G18" s="41">
        <f>(G11/(G25*60*0.0283))*10^6*(14/(21-G26))</f>
        <v>9.724424894501798</v>
      </c>
      <c r="H18" s="41"/>
      <c r="I18" s="41">
        <f>(I11/(I25*60*0.0283))*10^6*(14/(21-I26))</f>
        <v>8.865489737442061</v>
      </c>
      <c r="J18" s="41"/>
      <c r="K18" s="41">
        <f>(K11/(K25*60*0.0283))*10^6*(14/(21-K26))</f>
        <v>8.688190558647692</v>
      </c>
      <c r="L18" s="41"/>
      <c r="M18" s="41">
        <f>(M11/(M25*60*0.0283))*10^6*(14/(21-M26))</f>
        <v>9.010233217916108</v>
      </c>
      <c r="N18" s="51"/>
      <c r="O18" s="60"/>
    </row>
    <row r="19" spans="2:15" ht="13.5" customHeight="1">
      <c r="B19" s="39" t="s">
        <v>101</v>
      </c>
      <c r="C19" s="39" t="s">
        <v>148</v>
      </c>
      <c r="D19" s="39" t="s">
        <v>64</v>
      </c>
      <c r="E19" s="39" t="s">
        <v>20</v>
      </c>
      <c r="F19" s="39" t="s">
        <v>25</v>
      </c>
      <c r="G19" s="41">
        <f>(G12/(G25*60*0.0283))*10^6*(14/(21-G26))</f>
        <v>0.9724424894501799</v>
      </c>
      <c r="H19" s="39" t="s">
        <v>25</v>
      </c>
      <c r="I19" s="41">
        <f>(I12/(I25*60*0.0283))*10^6*(14/(21-I26))</f>
        <v>0.8126698925988556</v>
      </c>
      <c r="J19" s="39" t="s">
        <v>25</v>
      </c>
      <c r="K19" s="41">
        <f>(K12/(K25*60*0.0283))*10^6*(14/(21-K26))</f>
        <v>0.8688190558647692</v>
      </c>
      <c r="L19" s="39">
        <v>100</v>
      </c>
      <c r="M19" s="41">
        <f>(M12/(M25*60*0.0283))*10^6*(14/(21-M26))/2</f>
        <v>0.4405002906536763</v>
      </c>
      <c r="N19" s="51"/>
      <c r="O19" s="60"/>
    </row>
    <row r="20" spans="2:15" ht="13.5" customHeight="1">
      <c r="B20" s="39" t="s">
        <v>102</v>
      </c>
      <c r="C20" s="39" t="s">
        <v>148</v>
      </c>
      <c r="D20" s="39" t="s">
        <v>64</v>
      </c>
      <c r="E20" s="39" t="s">
        <v>20</v>
      </c>
      <c r="F20" s="39" t="s">
        <v>25</v>
      </c>
      <c r="G20" s="41">
        <f>(G13/(G25*60*0.0283))*10^6*(14/(21-G26))</f>
        <v>2.377081640878217</v>
      </c>
      <c r="H20" s="39" t="s">
        <v>25</v>
      </c>
      <c r="I20" s="41">
        <f>(I13/(I25*60*0.0283))*10^6*(14/(21-I26))</f>
        <v>2.0316747314971386</v>
      </c>
      <c r="J20" s="39" t="s">
        <v>25</v>
      </c>
      <c r="K20" s="41">
        <f>(K13/(K25*60*0.0283))*10^6*(14/(21-K26))</f>
        <v>2.172047639661923</v>
      </c>
      <c r="L20" s="39">
        <v>100</v>
      </c>
      <c r="M20" s="41">
        <f>(M13/(M25*60*0.0283))*10^6*(14/(21-M26))/2</f>
        <v>1.101250726634191</v>
      </c>
      <c r="N20" s="51"/>
      <c r="O20" s="60"/>
    </row>
    <row r="21" spans="2:15" ht="13.5" customHeight="1">
      <c r="B21" s="39" t="s">
        <v>57</v>
      </c>
      <c r="C21" s="39" t="s">
        <v>148</v>
      </c>
      <c r="D21" s="39" t="s">
        <v>64</v>
      </c>
      <c r="E21" s="39" t="s">
        <v>20</v>
      </c>
      <c r="F21" s="39">
        <v>100</v>
      </c>
      <c r="G21" s="41">
        <f>(G20)</f>
        <v>2.377081640878217</v>
      </c>
      <c r="H21" s="63">
        <v>100</v>
      </c>
      <c r="I21" s="41">
        <f>(I20)</f>
        <v>2.0316747314971386</v>
      </c>
      <c r="J21" s="63">
        <v>100</v>
      </c>
      <c r="K21" s="41">
        <f>(K20)</f>
        <v>2.172047639661923</v>
      </c>
      <c r="L21" s="63">
        <v>100</v>
      </c>
      <c r="M21" s="41">
        <f>(M20)</f>
        <v>1.101250726634191</v>
      </c>
      <c r="N21" s="51" t="s">
        <v>144</v>
      </c>
      <c r="O21" s="60"/>
    </row>
    <row r="22" spans="2:15" ht="13.5" customHeight="1">
      <c r="B22" s="39" t="s">
        <v>58</v>
      </c>
      <c r="C22" s="39" t="s">
        <v>148</v>
      </c>
      <c r="D22" s="39" t="s">
        <v>64</v>
      </c>
      <c r="E22" s="39" t="s">
        <v>20</v>
      </c>
      <c r="F22" s="39">
        <f>G12/G22*100</f>
        <v>0.4206839103896104</v>
      </c>
      <c r="G22" s="41">
        <f>(G18+G19)</f>
        <v>10.696867383951977</v>
      </c>
      <c r="H22" s="39">
        <f>I12/I22*100</f>
        <v>0.4546318895528899</v>
      </c>
      <c r="I22" s="41">
        <f>(I18+I19)</f>
        <v>9.678159630040916</v>
      </c>
      <c r="J22" s="39">
        <f>K12/K22*100</f>
        <v>0.46039505844155837</v>
      </c>
      <c r="K22" s="41">
        <f>(K18+K19)</f>
        <v>9.557009614512461</v>
      </c>
      <c r="L22" s="39">
        <f>M12/M22*100</f>
        <v>0.46557232790556896</v>
      </c>
      <c r="M22" s="41">
        <f>(M18+M19)</f>
        <v>9.450733508569783</v>
      </c>
      <c r="N22" s="51" t="s">
        <v>145</v>
      </c>
      <c r="O22" s="60"/>
    </row>
    <row r="23" spans="2:15" ht="12.75">
      <c r="B23" s="39"/>
      <c r="C23" s="39"/>
      <c r="D23" s="39"/>
      <c r="E23" s="39"/>
      <c r="F23" s="39"/>
      <c r="G23" s="51"/>
      <c r="H23" s="51"/>
      <c r="I23" s="52"/>
      <c r="J23" s="51"/>
      <c r="K23" s="61"/>
      <c r="L23" s="40"/>
      <c r="M23" s="60"/>
      <c r="N23" s="51"/>
      <c r="O23" s="61"/>
    </row>
    <row r="24" spans="2:15" ht="12.75">
      <c r="B24" s="39" t="s">
        <v>113</v>
      </c>
      <c r="C24" s="39" t="s">
        <v>104</v>
      </c>
      <c r="D24" s="39" t="s">
        <v>147</v>
      </c>
      <c r="E24" s="39"/>
      <c r="F24" s="39"/>
      <c r="G24" s="51"/>
      <c r="H24" s="51"/>
      <c r="I24" s="52"/>
      <c r="J24" s="51"/>
      <c r="K24" s="61"/>
      <c r="L24" s="40"/>
      <c r="M24" s="60"/>
      <c r="N24" s="51"/>
      <c r="O24" s="61"/>
    </row>
    <row r="25" spans="2:15" ht="12.75">
      <c r="B25" s="39" t="s">
        <v>99</v>
      </c>
      <c r="C25" s="39"/>
      <c r="D25" s="39" t="s">
        <v>22</v>
      </c>
      <c r="E25" s="39"/>
      <c r="F25" s="39"/>
      <c r="G25" s="57">
        <v>88730</v>
      </c>
      <c r="H25" s="57"/>
      <c r="I25" s="58">
        <v>93001</v>
      </c>
      <c r="J25" s="63"/>
      <c r="K25" s="59">
        <v>92790</v>
      </c>
      <c r="L25" s="40"/>
      <c r="M25" s="59">
        <v>91507</v>
      </c>
      <c r="N25" s="51"/>
      <c r="O25" s="59"/>
    </row>
    <row r="26" spans="2:15" ht="12.75">
      <c r="B26" s="39" t="s">
        <v>107</v>
      </c>
      <c r="C26" s="39"/>
      <c r="D26" s="39" t="s">
        <v>23</v>
      </c>
      <c r="E26" s="39"/>
      <c r="F26" s="39"/>
      <c r="G26" s="57">
        <v>16.7</v>
      </c>
      <c r="H26" s="57"/>
      <c r="I26" s="58">
        <v>16.2</v>
      </c>
      <c r="J26" s="57"/>
      <c r="K26" s="60">
        <v>16.5</v>
      </c>
      <c r="L26" s="51"/>
      <c r="M26" s="60">
        <v>16.5</v>
      </c>
      <c r="N26" s="51"/>
      <c r="O26" s="60"/>
    </row>
    <row r="27" spans="2:15" ht="12.75">
      <c r="B27" s="39" t="s">
        <v>108</v>
      </c>
      <c r="C27" s="39"/>
      <c r="D27" s="39" t="s">
        <v>23</v>
      </c>
      <c r="E27" s="39"/>
      <c r="F27" s="39"/>
      <c r="G27" s="57">
        <v>5.5</v>
      </c>
      <c r="H27" s="57"/>
      <c r="I27" s="58">
        <v>8.2</v>
      </c>
      <c r="J27" s="57"/>
      <c r="K27" s="57">
        <v>6.1</v>
      </c>
      <c r="L27" s="51"/>
      <c r="M27" s="60">
        <v>6.6</v>
      </c>
      <c r="N27" s="51"/>
      <c r="O27" s="51"/>
    </row>
    <row r="28" spans="2:15" ht="12.75">
      <c r="B28" s="39" t="s">
        <v>98</v>
      </c>
      <c r="C28" s="39"/>
      <c r="D28" s="39" t="s">
        <v>24</v>
      </c>
      <c r="E28" s="39"/>
      <c r="F28" s="39"/>
      <c r="G28" s="57">
        <v>335.5</v>
      </c>
      <c r="H28" s="57"/>
      <c r="I28" s="58">
        <v>346.2</v>
      </c>
      <c r="J28" s="57"/>
      <c r="K28" s="57">
        <v>345.6</v>
      </c>
      <c r="L28" s="51"/>
      <c r="M28" s="60">
        <v>342.4</v>
      </c>
      <c r="N28" s="51"/>
      <c r="O28" s="51"/>
    </row>
    <row r="29" spans="2:15" ht="14.25" customHeight="1">
      <c r="B29" s="39"/>
      <c r="C29" s="39"/>
      <c r="D29" s="39"/>
      <c r="E29" s="39"/>
      <c r="F29" s="39"/>
      <c r="G29" s="57"/>
      <c r="H29" s="57"/>
      <c r="I29" s="58"/>
      <c r="J29" s="57"/>
      <c r="K29" s="57"/>
      <c r="L29" s="51"/>
      <c r="M29" s="61"/>
      <c r="N29" s="51"/>
      <c r="O29" s="51"/>
    </row>
    <row r="30" spans="2:15" ht="14.25" customHeight="1">
      <c r="B30" s="39" t="s">
        <v>113</v>
      </c>
      <c r="C30" s="39" t="s">
        <v>105</v>
      </c>
      <c r="D30" s="39" t="s">
        <v>148</v>
      </c>
      <c r="E30" s="39"/>
      <c r="F30" s="39"/>
      <c r="G30" s="57"/>
      <c r="H30" s="57"/>
      <c r="I30" s="58"/>
      <c r="J30" s="57"/>
      <c r="K30" s="57"/>
      <c r="L30" s="51"/>
      <c r="M30" s="61"/>
      <c r="N30" s="51"/>
      <c r="O30" s="51"/>
    </row>
    <row r="31" spans="2:15" ht="14.25" customHeight="1">
      <c r="B31" s="39" t="s">
        <v>99</v>
      </c>
      <c r="C31" s="39"/>
      <c r="D31" s="39" t="s">
        <v>22</v>
      </c>
      <c r="E31" s="39"/>
      <c r="F31" s="39"/>
      <c r="G31" s="57">
        <v>92955</v>
      </c>
      <c r="H31" s="57"/>
      <c r="I31" s="58">
        <v>93039</v>
      </c>
      <c r="J31" s="57"/>
      <c r="K31" s="57">
        <v>92664</v>
      </c>
      <c r="L31" s="51"/>
      <c r="M31" s="59">
        <v>92886</v>
      </c>
      <c r="N31" s="51"/>
      <c r="O31" s="51"/>
    </row>
    <row r="32" spans="2:15" ht="14.25" customHeight="1">
      <c r="B32" s="39" t="s">
        <v>107</v>
      </c>
      <c r="C32" s="39"/>
      <c r="D32" s="39" t="s">
        <v>23</v>
      </c>
      <c r="E32" s="39"/>
      <c r="F32" s="39"/>
      <c r="G32" s="57">
        <v>16.7</v>
      </c>
      <c r="H32" s="57"/>
      <c r="I32" s="58">
        <v>16.2</v>
      </c>
      <c r="J32" s="57"/>
      <c r="K32" s="57">
        <v>16.5</v>
      </c>
      <c r="L32" s="51"/>
      <c r="M32" s="60">
        <v>16.5</v>
      </c>
      <c r="N32" s="51"/>
      <c r="O32" s="51"/>
    </row>
    <row r="33" spans="2:15" ht="14.25" customHeight="1">
      <c r="B33" s="39" t="s">
        <v>108</v>
      </c>
      <c r="C33" s="39"/>
      <c r="D33" s="39" t="s">
        <v>23</v>
      </c>
      <c r="E33" s="39"/>
      <c r="F33" s="39"/>
      <c r="G33" s="57">
        <v>5.5</v>
      </c>
      <c r="H33" s="57"/>
      <c r="I33" s="58">
        <v>5.9</v>
      </c>
      <c r="J33" s="57"/>
      <c r="K33" s="57">
        <v>5.9</v>
      </c>
      <c r="L33" s="51"/>
      <c r="M33" s="60">
        <v>5.8</v>
      </c>
      <c r="N33" s="51"/>
      <c r="O33" s="51"/>
    </row>
    <row r="34" spans="2:15" ht="12.75" customHeight="1">
      <c r="B34" s="39" t="s">
        <v>98</v>
      </c>
      <c r="C34" s="39"/>
      <c r="D34" s="39" t="s">
        <v>24</v>
      </c>
      <c r="E34" s="39"/>
      <c r="F34" s="39"/>
      <c r="G34" s="57">
        <v>337</v>
      </c>
      <c r="H34" s="57"/>
      <c r="I34" s="58">
        <v>346.2</v>
      </c>
      <c r="J34" s="57"/>
      <c r="K34" s="57">
        <v>348</v>
      </c>
      <c r="L34" s="51"/>
      <c r="M34" s="60">
        <v>343.7</v>
      </c>
      <c r="N34" s="51"/>
      <c r="O34" s="51"/>
    </row>
    <row r="35" spans="2:15" ht="12.75" customHeight="1">
      <c r="B35" s="54"/>
      <c r="C35" s="54"/>
      <c r="D35" s="39"/>
      <c r="E35" s="39"/>
      <c r="F35" s="39"/>
      <c r="G35" s="40"/>
      <c r="H35" s="40"/>
      <c r="I35" s="53"/>
      <c r="J35" s="40"/>
      <c r="K35" s="40"/>
      <c r="L35" s="40"/>
      <c r="M35" s="64"/>
      <c r="N35" s="51"/>
      <c r="O35" s="51"/>
    </row>
    <row r="36" spans="1:15" ht="12.75">
      <c r="A36" s="3">
        <v>2</v>
      </c>
      <c r="B36" s="54" t="s">
        <v>66</v>
      </c>
      <c r="C36" s="54" t="s">
        <v>103</v>
      </c>
      <c r="D36" s="39"/>
      <c r="E36" s="39"/>
      <c r="F36" s="39"/>
      <c r="G36" s="40" t="s">
        <v>129</v>
      </c>
      <c r="H36" s="40"/>
      <c r="I36" s="53" t="s">
        <v>130</v>
      </c>
      <c r="J36" s="40"/>
      <c r="K36" s="51" t="s">
        <v>131</v>
      </c>
      <c r="L36" s="40"/>
      <c r="M36" s="51" t="s">
        <v>75</v>
      </c>
      <c r="N36" s="51"/>
      <c r="O36" s="51"/>
    </row>
    <row r="37" spans="2:15" ht="12.75">
      <c r="B37" s="39"/>
      <c r="C37" s="39"/>
      <c r="D37" s="39"/>
      <c r="E37" s="39"/>
      <c r="F37" s="39"/>
      <c r="G37" s="57"/>
      <c r="H37" s="57"/>
      <c r="I37" s="58"/>
      <c r="J37" s="57"/>
      <c r="K37" s="57"/>
      <c r="L37" s="51"/>
      <c r="M37" s="60"/>
      <c r="N37" s="51"/>
      <c r="O37" s="51"/>
    </row>
    <row r="38" spans="2:15" ht="12.75">
      <c r="B38" s="39" t="s">
        <v>110</v>
      </c>
      <c r="C38" s="39" t="s">
        <v>147</v>
      </c>
      <c r="D38" s="39" t="s">
        <v>21</v>
      </c>
      <c r="E38" s="39" t="s">
        <v>20</v>
      </c>
      <c r="F38" s="39"/>
      <c r="G38" s="57">
        <v>2</v>
      </c>
      <c r="H38" s="57"/>
      <c r="I38" s="58">
        <v>3</v>
      </c>
      <c r="J38" s="57"/>
      <c r="K38" s="59">
        <v>3</v>
      </c>
      <c r="L38" s="40"/>
      <c r="M38" s="59">
        <v>3</v>
      </c>
      <c r="N38" s="51"/>
      <c r="O38" s="51"/>
    </row>
    <row r="39" spans="2:15" ht="12.75">
      <c r="B39" s="39" t="s">
        <v>109</v>
      </c>
      <c r="C39" s="39" t="s">
        <v>147</v>
      </c>
      <c r="D39" s="39" t="s">
        <v>21</v>
      </c>
      <c r="E39" s="39" t="s">
        <v>20</v>
      </c>
      <c r="F39" s="39"/>
      <c r="G39" s="57">
        <v>2</v>
      </c>
      <c r="H39" s="57"/>
      <c r="I39" s="58">
        <v>2</v>
      </c>
      <c r="J39" s="57"/>
      <c r="K39" s="59">
        <v>2</v>
      </c>
      <c r="L39" s="40"/>
      <c r="M39" s="59">
        <v>2</v>
      </c>
      <c r="N39" s="51"/>
      <c r="O39" s="51"/>
    </row>
    <row r="40" spans="2:15" ht="12.75">
      <c r="B40" s="39" t="s">
        <v>143</v>
      </c>
      <c r="C40" s="39"/>
      <c r="D40" s="39" t="s">
        <v>27</v>
      </c>
      <c r="E40" s="39"/>
      <c r="F40" s="39" t="s">
        <v>25</v>
      </c>
      <c r="G40" s="57">
        <v>0.024</v>
      </c>
      <c r="H40" s="57" t="s">
        <v>25</v>
      </c>
      <c r="I40" s="58">
        <v>0.026</v>
      </c>
      <c r="J40" s="57" t="s">
        <v>25</v>
      </c>
      <c r="K40" s="62">
        <v>0.024</v>
      </c>
      <c r="L40" s="40"/>
      <c r="M40" s="62">
        <v>0.024</v>
      </c>
      <c r="N40" s="51"/>
      <c r="O40" s="60"/>
    </row>
    <row r="41" spans="2:15" ht="12.75">
      <c r="B41" s="39" t="s">
        <v>111</v>
      </c>
      <c r="C41" s="39"/>
      <c r="D41" s="39" t="s">
        <v>27</v>
      </c>
      <c r="E41" s="39"/>
      <c r="F41" s="39"/>
      <c r="G41" s="57">
        <v>0.66</v>
      </c>
      <c r="H41" s="57"/>
      <c r="I41" s="58">
        <v>0.85</v>
      </c>
      <c r="J41" s="57"/>
      <c r="K41" s="60">
        <v>1.3</v>
      </c>
      <c r="L41" s="40"/>
      <c r="M41" s="62">
        <f>AVERAGE(G41,I41,K41)</f>
        <v>0.9366666666666666</v>
      </c>
      <c r="O41" s="60"/>
    </row>
    <row r="42" spans="2:15" ht="12.75">
      <c r="B42" s="39"/>
      <c r="C42" s="39"/>
      <c r="D42" s="39"/>
      <c r="E42" s="39"/>
      <c r="F42" s="39"/>
      <c r="G42" s="57"/>
      <c r="H42" s="57"/>
      <c r="I42" s="58"/>
      <c r="J42" s="57"/>
      <c r="K42" s="60"/>
      <c r="L42" s="40"/>
      <c r="M42" s="61"/>
      <c r="N42" s="51"/>
      <c r="O42" s="60"/>
    </row>
    <row r="43" spans="2:15" ht="12.75">
      <c r="B43" s="39" t="s">
        <v>143</v>
      </c>
      <c r="C43" s="39" t="s">
        <v>147</v>
      </c>
      <c r="D43" s="39" t="s">
        <v>64</v>
      </c>
      <c r="E43" s="39" t="s">
        <v>20</v>
      </c>
      <c r="F43" s="39" t="s">
        <v>25</v>
      </c>
      <c r="G43" s="41">
        <f>(G40/(G48*60*0.0283))*10^6*(14/(21-G49))</f>
        <v>0.40669961150426304</v>
      </c>
      <c r="H43" s="41" t="s">
        <v>25</v>
      </c>
      <c r="I43" s="41">
        <f>(I40/(I48*60*0.0283))*10^6*(14/(21-I49))</f>
        <v>0.43745716516184063</v>
      </c>
      <c r="J43" s="41" t="s">
        <v>25</v>
      </c>
      <c r="K43" s="41">
        <f>(K40/(K48*60*0.0283))*10^6*(14/(21-K49))</f>
        <v>0.3958648590210436</v>
      </c>
      <c r="L43" s="63">
        <v>100</v>
      </c>
      <c r="M43" s="41">
        <f>(M40/(M48*60*0.0283))*10^6*(14/(21-M49))/2</f>
        <v>0.20212021959215554</v>
      </c>
      <c r="N43" s="51"/>
      <c r="O43" s="51"/>
    </row>
    <row r="44" spans="2:15" ht="12.75">
      <c r="B44" s="39" t="s">
        <v>111</v>
      </c>
      <c r="C44" s="39" t="s">
        <v>147</v>
      </c>
      <c r="D44" s="39" t="s">
        <v>64</v>
      </c>
      <c r="E44" s="39" t="s">
        <v>20</v>
      </c>
      <c r="F44" s="39"/>
      <c r="G44" s="41">
        <f>(G41/(G48*60*0.0283))*10^6*(14/(21-G49))</f>
        <v>11.184239316367236</v>
      </c>
      <c r="H44" s="41"/>
      <c r="I44" s="41">
        <f>(I41/(I48*60*0.0283))*10^6*(14/(21-I49))</f>
        <v>14.30148424567556</v>
      </c>
      <c r="J44" s="41"/>
      <c r="K44" s="41">
        <f>(K41/(K48*60*0.0283))*10^6*(14/(21-K49))</f>
        <v>21.442679863639867</v>
      </c>
      <c r="L44" s="41"/>
      <c r="M44" s="62">
        <f>AVERAGE(G44,I44,K44)</f>
        <v>15.64280114189422</v>
      </c>
      <c r="N44" s="51"/>
      <c r="O44" s="51"/>
    </row>
    <row r="45" spans="2:15" ht="12.75">
      <c r="B45" s="39" t="s">
        <v>58</v>
      </c>
      <c r="C45" s="39" t="s">
        <v>147</v>
      </c>
      <c r="D45" s="39" t="s">
        <v>64</v>
      </c>
      <c r="E45" s="39" t="s">
        <v>20</v>
      </c>
      <c r="F45" s="39"/>
      <c r="G45" s="41">
        <f>(G41/(G48*60*0.0283))*10^6*(14/(21-G49))</f>
        <v>11.184239316367236</v>
      </c>
      <c r="H45" s="41"/>
      <c r="I45" s="41">
        <f>(I41/(I48*60*0.0283))*10^6*(14/(21-I49))</f>
        <v>14.30148424567556</v>
      </c>
      <c r="J45" s="41"/>
      <c r="K45" s="41">
        <f>(K41/(K48*60*0.0283))*10^6*(14/(21-K49))</f>
        <v>21.442679863639867</v>
      </c>
      <c r="L45" s="41"/>
      <c r="M45" s="62">
        <f>AVERAGE(G45,I45,K45)</f>
        <v>15.64280114189422</v>
      </c>
      <c r="N45" s="51" t="s">
        <v>146</v>
      </c>
      <c r="O45" s="51"/>
    </row>
    <row r="46" spans="2:15" ht="12.75">
      <c r="B46" s="39"/>
      <c r="C46" s="39"/>
      <c r="D46" s="39"/>
      <c r="E46" s="39"/>
      <c r="F46" s="39"/>
      <c r="G46" s="57"/>
      <c r="H46" s="57"/>
      <c r="I46" s="58"/>
      <c r="J46" s="57"/>
      <c r="K46" s="57"/>
      <c r="L46" s="40"/>
      <c r="M46" s="65"/>
      <c r="N46" s="51"/>
      <c r="O46" s="51"/>
    </row>
    <row r="47" spans="2:15" ht="12.75">
      <c r="B47" s="39" t="s">
        <v>113</v>
      </c>
      <c r="C47" s="39" t="s">
        <v>106</v>
      </c>
      <c r="D47" s="39" t="s">
        <v>147</v>
      </c>
      <c r="E47" s="39"/>
      <c r="F47" s="39"/>
      <c r="G47" s="57"/>
      <c r="H47" s="57"/>
      <c r="I47" s="58"/>
      <c r="J47" s="57"/>
      <c r="K47" s="57"/>
      <c r="L47" s="51"/>
      <c r="M47" s="61"/>
      <c r="N47" s="51"/>
      <c r="O47" s="51"/>
    </row>
    <row r="48" spans="2:15" ht="12.75">
      <c r="B48" s="39" t="s">
        <v>99</v>
      </c>
      <c r="C48" s="39"/>
      <c r="D48" s="39" t="s">
        <v>22</v>
      </c>
      <c r="E48" s="39"/>
      <c r="F48" s="39"/>
      <c r="G48" s="57">
        <v>83888</v>
      </c>
      <c r="H48" s="57"/>
      <c r="I48" s="58">
        <v>84489</v>
      </c>
      <c r="J48" s="57"/>
      <c r="K48" s="57">
        <v>89262</v>
      </c>
      <c r="L48" s="51"/>
      <c r="M48" s="59">
        <v>85879</v>
      </c>
      <c r="N48" s="51"/>
      <c r="O48" s="51"/>
    </row>
    <row r="49" spans="2:15" ht="12.75">
      <c r="B49" s="39" t="s">
        <v>107</v>
      </c>
      <c r="C49" s="39"/>
      <c r="D49" s="39" t="s">
        <v>23</v>
      </c>
      <c r="E49" s="39"/>
      <c r="F49" s="39"/>
      <c r="G49" s="57">
        <v>15.2</v>
      </c>
      <c r="H49" s="57"/>
      <c r="I49" s="58">
        <v>15.2</v>
      </c>
      <c r="J49" s="57"/>
      <c r="K49" s="57">
        <v>15.4</v>
      </c>
      <c r="L49" s="51"/>
      <c r="M49" s="60">
        <v>15.3</v>
      </c>
      <c r="N49" s="51"/>
      <c r="O49" s="51"/>
    </row>
    <row r="50" spans="2:15" ht="12.75">
      <c r="B50" s="39" t="s">
        <v>108</v>
      </c>
      <c r="C50" s="39"/>
      <c r="D50" s="39" t="s">
        <v>23</v>
      </c>
      <c r="E50" s="39"/>
      <c r="F50" s="39"/>
      <c r="G50" s="57">
        <v>7.3</v>
      </c>
      <c r="H50" s="57"/>
      <c r="I50" s="58">
        <v>6.1</v>
      </c>
      <c r="J50" s="57"/>
      <c r="K50" s="57">
        <v>6.4</v>
      </c>
      <c r="L50" s="51"/>
      <c r="M50" s="60">
        <v>6.6</v>
      </c>
      <c r="N50" s="51"/>
      <c r="O50" s="51"/>
    </row>
    <row r="51" spans="2:15" ht="12.75">
      <c r="B51" s="39" t="s">
        <v>98</v>
      </c>
      <c r="C51" s="39"/>
      <c r="D51" s="39" t="s">
        <v>24</v>
      </c>
      <c r="E51" s="39"/>
      <c r="F51" s="39"/>
      <c r="G51" s="57">
        <v>296.6</v>
      </c>
      <c r="H51" s="57"/>
      <c r="I51" s="58">
        <v>301.4</v>
      </c>
      <c r="J51" s="57"/>
      <c r="K51" s="57">
        <v>301.6</v>
      </c>
      <c r="L51" s="51"/>
      <c r="M51" s="60">
        <v>299.9</v>
      </c>
      <c r="N51" s="51"/>
      <c r="O51" s="51"/>
    </row>
    <row r="52" spans="2:15" ht="12.75">
      <c r="B52" s="39"/>
      <c r="C52" s="39"/>
      <c r="D52" s="39"/>
      <c r="E52" s="39"/>
      <c r="F52" s="39"/>
      <c r="G52" s="57"/>
      <c r="H52" s="57"/>
      <c r="I52" s="58"/>
      <c r="J52" s="57"/>
      <c r="K52" s="57"/>
      <c r="L52" s="51"/>
      <c r="M52" s="60"/>
      <c r="N52" s="51"/>
      <c r="O52" s="51"/>
    </row>
    <row r="53" spans="1:15" ht="12.75">
      <c r="A53" s="3">
        <v>3</v>
      </c>
      <c r="B53" s="54" t="s">
        <v>67</v>
      </c>
      <c r="C53" s="54" t="s">
        <v>103</v>
      </c>
      <c r="D53" s="39"/>
      <c r="E53" s="39"/>
      <c r="F53" s="39"/>
      <c r="G53" s="40" t="s">
        <v>129</v>
      </c>
      <c r="H53" s="40"/>
      <c r="I53" s="53" t="s">
        <v>130</v>
      </c>
      <c r="J53" s="40"/>
      <c r="K53" s="51" t="s">
        <v>131</v>
      </c>
      <c r="L53" s="40"/>
      <c r="M53" s="51" t="s">
        <v>75</v>
      </c>
      <c r="N53" s="51"/>
      <c r="O53" s="51"/>
    </row>
    <row r="54" spans="2:15" ht="12.75">
      <c r="B54" s="39"/>
      <c r="C54" s="39"/>
      <c r="D54" s="39"/>
      <c r="E54" s="39"/>
      <c r="F54" s="39"/>
      <c r="G54" s="57"/>
      <c r="H54" s="57"/>
      <c r="I54" s="58"/>
      <c r="J54" s="57"/>
      <c r="K54" s="57"/>
      <c r="L54" s="51"/>
      <c r="M54" s="61"/>
      <c r="N54" s="51"/>
      <c r="O54" s="51"/>
    </row>
    <row r="55" spans="2:15" ht="12.75">
      <c r="B55" s="39" t="s">
        <v>109</v>
      </c>
      <c r="C55" s="39"/>
      <c r="D55" s="39" t="s">
        <v>21</v>
      </c>
      <c r="E55" s="39" t="s">
        <v>20</v>
      </c>
      <c r="F55" s="39"/>
      <c r="G55" s="46">
        <v>7</v>
      </c>
      <c r="H55" s="46"/>
      <c r="I55" s="55">
        <v>9</v>
      </c>
      <c r="J55" s="46"/>
      <c r="K55" s="59">
        <v>15</v>
      </c>
      <c r="L55" s="40"/>
      <c r="M55" s="59">
        <v>10</v>
      </c>
      <c r="N55" s="51"/>
      <c r="O55" s="51"/>
    </row>
    <row r="56" spans="2:15" ht="12.75">
      <c r="B56" s="39" t="s">
        <v>110</v>
      </c>
      <c r="C56" s="39"/>
      <c r="D56" s="39" t="s">
        <v>21</v>
      </c>
      <c r="E56" s="39" t="s">
        <v>20</v>
      </c>
      <c r="F56" s="46"/>
      <c r="G56" s="46">
        <v>9</v>
      </c>
      <c r="H56" s="46"/>
      <c r="I56" s="55">
        <v>11</v>
      </c>
      <c r="J56" s="46"/>
      <c r="K56" s="46">
        <v>15</v>
      </c>
      <c r="L56" s="40"/>
      <c r="M56" s="61">
        <v>12</v>
      </c>
      <c r="N56" s="51"/>
      <c r="O56" s="51"/>
    </row>
    <row r="57" spans="2:15" ht="12.75">
      <c r="B57" s="39"/>
      <c r="C57" s="39"/>
      <c r="D57" s="39"/>
      <c r="E57" s="39"/>
      <c r="F57" s="39"/>
      <c r="G57" s="57"/>
      <c r="H57" s="57"/>
      <c r="I57" s="58"/>
      <c r="J57" s="57"/>
      <c r="K57" s="57"/>
      <c r="L57" s="40"/>
      <c r="M57" s="61"/>
      <c r="N57" s="51"/>
      <c r="O57" s="51"/>
    </row>
    <row r="58" spans="2:15" ht="12.75">
      <c r="B58" s="39"/>
      <c r="C58" s="39"/>
      <c r="D58" s="39"/>
      <c r="E58" s="39"/>
      <c r="F58" s="39"/>
      <c r="G58" s="57"/>
      <c r="H58" s="57"/>
      <c r="I58" s="58"/>
      <c r="J58" s="57"/>
      <c r="K58" s="57"/>
      <c r="L58" s="40"/>
      <c r="M58" s="61"/>
      <c r="N58" s="51"/>
      <c r="O58" s="51"/>
    </row>
    <row r="59" spans="2:15" ht="12.75">
      <c r="B59" s="39"/>
      <c r="C59" s="39"/>
      <c r="D59" s="39"/>
      <c r="E59" s="39"/>
      <c r="F59" s="39"/>
      <c r="G59" s="57"/>
      <c r="H59" s="57"/>
      <c r="I59" s="58"/>
      <c r="J59" s="57"/>
      <c r="K59" s="57"/>
      <c r="L59" s="57"/>
      <c r="M59" s="56"/>
      <c r="N59" s="51"/>
      <c r="O59" s="51"/>
    </row>
    <row r="60" spans="2:15" ht="12.75">
      <c r="B60" s="39"/>
      <c r="C60" s="39"/>
      <c r="D60" s="39"/>
      <c r="E60" s="39"/>
      <c r="F60" s="39"/>
      <c r="G60" s="51"/>
      <c r="H60" s="57"/>
      <c r="I60" s="58"/>
      <c r="J60" s="57"/>
      <c r="K60" s="57"/>
      <c r="L60" s="57"/>
      <c r="M60" s="62"/>
      <c r="N60" s="51"/>
      <c r="O60" s="51"/>
    </row>
    <row r="61" spans="2:15" ht="12.75">
      <c r="B61" s="39"/>
      <c r="C61" s="39"/>
      <c r="D61" s="39"/>
      <c r="E61" s="39"/>
      <c r="F61" s="39"/>
      <c r="G61" s="63"/>
      <c r="H61" s="51"/>
      <c r="I61" s="52"/>
      <c r="J61" s="51"/>
      <c r="K61" s="51"/>
      <c r="L61" s="51"/>
      <c r="M61" s="56"/>
      <c r="N61" s="51"/>
      <c r="O61" s="51"/>
    </row>
    <row r="62" spans="2:15" ht="12.75">
      <c r="B62" s="39"/>
      <c r="C62" s="39"/>
      <c r="D62" s="39"/>
      <c r="E62" s="39"/>
      <c r="F62" s="39"/>
      <c r="G62" s="66"/>
      <c r="H62" s="57"/>
      <c r="I62" s="58"/>
      <c r="J62" s="57"/>
      <c r="K62" s="57"/>
      <c r="L62" s="57"/>
      <c r="M62" s="59"/>
      <c r="N62" s="51"/>
      <c r="O62" s="51"/>
    </row>
    <row r="63" spans="2:15" ht="12.75">
      <c r="B63" s="39"/>
      <c r="C63" s="39"/>
      <c r="D63" s="39"/>
      <c r="E63" s="39"/>
      <c r="F63" s="39"/>
      <c r="G63" s="42"/>
      <c r="H63" s="57"/>
      <c r="I63" s="58"/>
      <c r="J63" s="57"/>
      <c r="K63" s="57"/>
      <c r="L63" s="57"/>
      <c r="M63" s="61"/>
      <c r="N63" s="51"/>
      <c r="O63" s="51"/>
    </row>
    <row r="64" spans="2:15" ht="12.75">
      <c r="B64" s="39"/>
      <c r="C64" s="39"/>
      <c r="D64" s="39"/>
      <c r="E64" s="39"/>
      <c r="F64" s="39"/>
      <c r="G64" s="67"/>
      <c r="H64" s="57"/>
      <c r="I64" s="58"/>
      <c r="J64" s="57"/>
      <c r="K64" s="57"/>
      <c r="L64" s="57"/>
      <c r="M64" s="61"/>
      <c r="N64" s="51"/>
      <c r="O64" s="51"/>
    </row>
    <row r="65" spans="2:15" ht="12.75">
      <c r="B65" s="39"/>
      <c r="C65" s="39"/>
      <c r="D65" s="39"/>
      <c r="E65" s="39"/>
      <c r="F65" s="39"/>
      <c r="G65" s="67"/>
      <c r="H65" s="57"/>
      <c r="I65" s="58"/>
      <c r="J65" s="57"/>
      <c r="K65" s="57"/>
      <c r="L65" s="57"/>
      <c r="M65" s="62"/>
      <c r="N65" s="51"/>
      <c r="O65" s="51"/>
    </row>
    <row r="66" spans="2:15" ht="12.75">
      <c r="B66" s="39"/>
      <c r="C66" s="39"/>
      <c r="D66" s="39"/>
      <c r="E66" s="39"/>
      <c r="F66" s="39"/>
      <c r="G66" s="42"/>
      <c r="H66" s="57"/>
      <c r="I66" s="58"/>
      <c r="J66" s="57"/>
      <c r="K66" s="57"/>
      <c r="L66" s="57"/>
      <c r="M66" s="59"/>
      <c r="N66" s="51"/>
      <c r="O66" s="51"/>
    </row>
    <row r="67" spans="2:13" ht="12.75">
      <c r="B67" s="5"/>
      <c r="C67" s="5"/>
      <c r="G67" s="30"/>
      <c r="H67" s="7"/>
      <c r="I67" s="21"/>
      <c r="J67" s="7"/>
      <c r="K67" s="7"/>
      <c r="L67" s="7"/>
      <c r="M67" s="35"/>
    </row>
    <row r="68" spans="2:13" ht="12.75">
      <c r="B68" s="5"/>
      <c r="C68" s="5"/>
      <c r="G68" s="31"/>
      <c r="H68" s="7"/>
      <c r="I68" s="21"/>
      <c r="J68" s="7"/>
      <c r="K68" s="7"/>
      <c r="L68" s="7"/>
      <c r="M68" s="37"/>
    </row>
    <row r="69" spans="2:13" ht="12.75">
      <c r="B69" s="5"/>
      <c r="C69" s="5"/>
      <c r="G69" s="30"/>
      <c r="H69" s="7"/>
      <c r="I69" s="21"/>
      <c r="J69" s="7"/>
      <c r="K69" s="7"/>
      <c r="L69" s="7"/>
      <c r="M69" s="33"/>
    </row>
    <row r="70" spans="2:13" ht="12.75">
      <c r="B70" s="5"/>
      <c r="C70" s="5"/>
      <c r="G70" s="31"/>
      <c r="H70" s="7"/>
      <c r="I70" s="21"/>
      <c r="J70" s="7"/>
      <c r="K70" s="7"/>
      <c r="L70" s="7"/>
      <c r="M70" s="33"/>
    </row>
    <row r="71" spans="2:13" ht="12.75">
      <c r="B71" s="5"/>
      <c r="C71" s="5"/>
      <c r="G71" s="31"/>
      <c r="H71" s="7"/>
      <c r="I71" s="21"/>
      <c r="J71" s="7"/>
      <c r="K71" s="7"/>
      <c r="L71" s="7"/>
      <c r="M71" s="37"/>
    </row>
    <row r="72" spans="2:13" ht="12.75">
      <c r="B72" s="5"/>
      <c r="C72" s="5"/>
      <c r="G72" s="30"/>
      <c r="H72" s="7"/>
      <c r="I72" s="21"/>
      <c r="J72" s="7"/>
      <c r="K72" s="7"/>
      <c r="L72" s="7"/>
      <c r="M72" s="37"/>
    </row>
    <row r="73" spans="2:13" ht="12.75">
      <c r="B73" s="5"/>
      <c r="C73" s="5"/>
      <c r="G73" s="30"/>
      <c r="H73" s="7"/>
      <c r="I73" s="21"/>
      <c r="J73" s="7"/>
      <c r="K73" s="7"/>
      <c r="L73" s="7"/>
      <c r="M73" s="37"/>
    </row>
    <row r="74" spans="2:13" ht="12.75">
      <c r="B74" s="5"/>
      <c r="C74" s="5"/>
      <c r="I74" s="21"/>
      <c r="M74" s="37"/>
    </row>
    <row r="75" spans="2:13" ht="12.75">
      <c r="B75" s="5"/>
      <c r="C75" s="5"/>
      <c r="G75" s="30"/>
      <c r="H75" s="4"/>
      <c r="J75" s="4"/>
      <c r="K75" s="7"/>
      <c r="L75" s="4"/>
      <c r="M75" s="37"/>
    </row>
    <row r="76" spans="2:13" ht="12.75">
      <c r="B76" s="5"/>
      <c r="C76" s="5"/>
      <c r="G76" s="7"/>
      <c r="H76" s="7"/>
      <c r="I76" s="21"/>
      <c r="J76" s="7"/>
      <c r="K76" s="7"/>
      <c r="M76" s="33"/>
    </row>
    <row r="77" spans="2:13" ht="12.75">
      <c r="B77" s="5"/>
      <c r="C77" s="5"/>
      <c r="G77" s="9"/>
      <c r="H77" s="9"/>
      <c r="I77" s="25"/>
      <c r="J77" s="9"/>
      <c r="K77" s="9"/>
      <c r="M77" s="33"/>
    </row>
    <row r="78" spans="2:13" ht="12.75">
      <c r="B78" s="5"/>
      <c r="C78" s="5"/>
      <c r="G78" s="9"/>
      <c r="H78" s="9"/>
      <c r="I78" s="25"/>
      <c r="J78" s="9"/>
      <c r="K78" s="9"/>
      <c r="M78" s="36"/>
    </row>
    <row r="79" spans="2:13" ht="12.75">
      <c r="B79" s="5"/>
      <c r="C79" s="5"/>
      <c r="G79" s="9"/>
      <c r="H79" s="9"/>
      <c r="I79" s="25"/>
      <c r="J79" s="9"/>
      <c r="K79" s="9"/>
      <c r="M79" s="33"/>
    </row>
    <row r="80" spans="2:13" ht="12.75">
      <c r="B80" s="5"/>
      <c r="C80" s="5"/>
      <c r="G80" s="7"/>
      <c r="H80" s="7"/>
      <c r="I80" s="21"/>
      <c r="J80" s="7"/>
      <c r="K80" s="7"/>
      <c r="M80" s="33"/>
    </row>
    <row r="81" spans="2:13" ht="12.75">
      <c r="B81" s="5"/>
      <c r="C81" s="5"/>
      <c r="G81" s="7"/>
      <c r="H81" s="7"/>
      <c r="I81" s="21"/>
      <c r="J81" s="7"/>
      <c r="K81" s="7"/>
      <c r="M81" s="33"/>
    </row>
    <row r="82" spans="2:13" ht="12.75">
      <c r="B82" s="5"/>
      <c r="C82" s="5"/>
      <c r="G82" s="7"/>
      <c r="H82" s="7"/>
      <c r="I82" s="21"/>
      <c r="J82" s="7"/>
      <c r="K82" s="7"/>
      <c r="M82" s="33"/>
    </row>
    <row r="83" spans="2:13" ht="12.75">
      <c r="B83" s="5"/>
      <c r="C83" s="5"/>
      <c r="G83" s="7"/>
      <c r="H83" s="7"/>
      <c r="I83" s="21"/>
      <c r="J83" s="7"/>
      <c r="K83" s="7"/>
      <c r="M83" s="33"/>
    </row>
    <row r="84" spans="2:13" ht="12.75">
      <c r="B84" s="5"/>
      <c r="C84" s="5"/>
      <c r="G84" s="7"/>
      <c r="H84" s="7"/>
      <c r="I84" s="21"/>
      <c r="J84" s="7"/>
      <c r="K84" s="7"/>
      <c r="M84" s="36"/>
    </row>
    <row r="85" spans="2:13" ht="12.75">
      <c r="B85" s="5"/>
      <c r="C85" s="5"/>
      <c r="G85" s="7"/>
      <c r="H85" s="7"/>
      <c r="I85" s="21"/>
      <c r="J85" s="7"/>
      <c r="K85" s="7"/>
      <c r="M85" s="36"/>
    </row>
    <row r="86" spans="2:11" ht="12.75">
      <c r="B86" s="5"/>
      <c r="C86" s="5"/>
      <c r="G86" s="7"/>
      <c r="H86" s="7"/>
      <c r="I86" s="21"/>
      <c r="J86" s="8"/>
      <c r="K86" s="7"/>
    </row>
    <row r="87" spans="2:11" ht="12.75">
      <c r="B87" s="5"/>
      <c r="C87" s="5"/>
      <c r="G87" s="7"/>
      <c r="H87" s="7"/>
      <c r="I87" s="21"/>
      <c r="J87" s="7"/>
      <c r="K87" s="7"/>
    </row>
    <row r="88" spans="2:11" ht="12.75">
      <c r="B88" s="5"/>
      <c r="C88" s="5"/>
      <c r="G88" s="7"/>
      <c r="H88" s="7"/>
      <c r="I88" s="21"/>
      <c r="J88" s="7"/>
      <c r="K88" s="7"/>
    </row>
    <row r="89" spans="2:11" ht="12.75">
      <c r="B89" s="5"/>
      <c r="C89" s="5"/>
      <c r="G89" s="7"/>
      <c r="H89" s="7"/>
      <c r="I89" s="21"/>
      <c r="J89" s="7"/>
      <c r="K89" s="7"/>
    </row>
    <row r="90" spans="2:3" ht="12.75">
      <c r="B90" s="5"/>
      <c r="C90" s="5"/>
    </row>
    <row r="91" spans="2:11" ht="12.75">
      <c r="B91" s="6"/>
      <c r="C91" s="6"/>
      <c r="G91" s="4"/>
      <c r="H91" s="4"/>
      <c r="I91" s="23"/>
      <c r="J91" s="4"/>
      <c r="K91" s="4"/>
    </row>
    <row r="92" spans="2:11" ht="12.75">
      <c r="B92" s="5"/>
      <c r="C92" s="5"/>
      <c r="D92"/>
      <c r="E92"/>
      <c r="F92"/>
      <c r="G92"/>
      <c r="H92"/>
      <c r="I92" s="24"/>
      <c r="J92"/>
      <c r="K92"/>
    </row>
    <row r="93" spans="2:11" ht="12.75">
      <c r="B93" s="5"/>
      <c r="C93" s="5"/>
      <c r="G93" s="7"/>
      <c r="H93" s="7"/>
      <c r="I93" s="21"/>
      <c r="J93" s="7"/>
      <c r="K93" s="7"/>
    </row>
    <row r="94" spans="2:11" ht="12.75">
      <c r="B94" s="5"/>
      <c r="C94" s="5"/>
      <c r="G94" s="7"/>
      <c r="H94" s="7"/>
      <c r="I94" s="21"/>
      <c r="J94" s="7"/>
      <c r="K94" s="7"/>
    </row>
    <row r="95" spans="2:11" ht="12.75">
      <c r="B95" s="5"/>
      <c r="C95" s="5"/>
      <c r="G95" s="7"/>
      <c r="H95" s="7"/>
      <c r="I95" s="21"/>
      <c r="J95" s="7"/>
      <c r="K95" s="7"/>
    </row>
    <row r="96" spans="2:11" ht="12.75">
      <c r="B96" s="5"/>
      <c r="C96" s="5"/>
      <c r="G96" s="7"/>
      <c r="H96" s="7"/>
      <c r="I96" s="21"/>
      <c r="J96" s="7"/>
      <c r="K96" s="7"/>
    </row>
    <row r="97" spans="2:11" ht="12.75">
      <c r="B97" s="5"/>
      <c r="C97" s="5"/>
      <c r="G97" s="7"/>
      <c r="H97" s="7"/>
      <c r="I97" s="21"/>
      <c r="J97" s="7"/>
      <c r="K97" s="7"/>
    </row>
    <row r="98" spans="2:11" ht="12.75">
      <c r="B98" s="5"/>
      <c r="C98" s="5"/>
      <c r="G98" s="7"/>
      <c r="H98" s="7"/>
      <c r="I98" s="21"/>
      <c r="J98" s="7"/>
      <c r="K98" s="7"/>
    </row>
    <row r="99" spans="2:11" ht="12.75">
      <c r="B99" s="5"/>
      <c r="C99" s="5"/>
      <c r="G99" s="7"/>
      <c r="H99" s="7"/>
      <c r="I99" s="21"/>
      <c r="J99" s="7"/>
      <c r="K99" s="7"/>
    </row>
    <row r="100" spans="2:11" ht="12.75">
      <c r="B100" s="5"/>
      <c r="C100" s="5"/>
      <c r="G100" s="7"/>
      <c r="H100" s="7"/>
      <c r="I100" s="21"/>
      <c r="J100" s="7"/>
      <c r="K100" s="7"/>
    </row>
    <row r="101" spans="2:11" ht="12.75">
      <c r="B101" s="5"/>
      <c r="C101" s="5"/>
      <c r="G101" s="7"/>
      <c r="H101" s="7"/>
      <c r="I101" s="21"/>
      <c r="J101" s="8"/>
      <c r="K101" s="7"/>
    </row>
    <row r="102" spans="2:11" ht="12.75">
      <c r="B102" s="5"/>
      <c r="C102" s="5"/>
      <c r="G102" s="7"/>
      <c r="H102" s="7"/>
      <c r="I102" s="21"/>
      <c r="J102" s="7"/>
      <c r="K102" s="7"/>
    </row>
    <row r="103" spans="2:11" ht="12.75">
      <c r="B103" s="5"/>
      <c r="C103" s="5"/>
      <c r="G103" s="7"/>
      <c r="H103" s="7"/>
      <c r="I103" s="21"/>
      <c r="J103" s="7"/>
      <c r="K103" s="7"/>
    </row>
    <row r="104" spans="2:11" ht="12.75">
      <c r="B104" s="5"/>
      <c r="C104" s="5"/>
      <c r="G104" s="7"/>
      <c r="H104" s="7"/>
      <c r="I104" s="21"/>
      <c r="J104" s="7"/>
      <c r="K104" s="7"/>
    </row>
    <row r="105" spans="2:3" ht="12.75">
      <c r="B105" s="5"/>
      <c r="C105" s="5"/>
    </row>
    <row r="106" spans="2:11" ht="12.75">
      <c r="B106" s="5"/>
      <c r="C106" s="5"/>
      <c r="G106" s="7"/>
      <c r="H106" s="7"/>
      <c r="I106" s="21"/>
      <c r="J106" s="7"/>
      <c r="K106" s="7"/>
    </row>
    <row r="107" spans="2:11" ht="12.75">
      <c r="B107" s="5"/>
      <c r="C107" s="5"/>
      <c r="G107" s="7"/>
      <c r="H107" s="7"/>
      <c r="I107" s="21"/>
      <c r="J107" s="8"/>
      <c r="K107" s="7"/>
    </row>
    <row r="108" spans="2:11" ht="12.75">
      <c r="B108" s="5"/>
      <c r="C108" s="5"/>
      <c r="G108" s="7"/>
      <c r="H108" s="7"/>
      <c r="I108" s="21"/>
      <c r="J108" s="7"/>
      <c r="K108" s="7"/>
    </row>
    <row r="109" spans="2:11" ht="12.75">
      <c r="B109" s="5"/>
      <c r="C109" s="5"/>
      <c r="G109" s="7"/>
      <c r="H109" s="7"/>
      <c r="I109" s="21"/>
      <c r="J109" s="7"/>
      <c r="K109" s="7"/>
    </row>
    <row r="110" spans="2:11" ht="12.75">
      <c r="B110" s="5"/>
      <c r="C110" s="5"/>
      <c r="G110" s="7"/>
      <c r="H110" s="7"/>
      <c r="I110" s="21"/>
      <c r="J110" s="7"/>
      <c r="K110" s="7"/>
    </row>
    <row r="111" spans="7:11" ht="12.75">
      <c r="G111" s="19"/>
      <c r="K111" s="19"/>
    </row>
    <row r="113" spans="2:3" ht="12.75">
      <c r="B113" s="2"/>
      <c r="C113" s="2"/>
    </row>
    <row r="114" spans="2:3" ht="12.75">
      <c r="B114" s="5"/>
      <c r="C114" s="5"/>
    </row>
    <row r="115" spans="2:3" ht="12.75">
      <c r="B115" s="6"/>
      <c r="C115" s="6"/>
    </row>
    <row r="116" spans="2:3" ht="12.75">
      <c r="B116" s="5"/>
      <c r="C116" s="5"/>
    </row>
    <row r="117" spans="2:9" ht="12.75">
      <c r="B117" s="5"/>
      <c r="C117" s="5"/>
      <c r="G117" s="7"/>
      <c r="I117" s="21"/>
    </row>
    <row r="118" spans="2:9" ht="12.75">
      <c r="B118" s="5"/>
      <c r="C118" s="5"/>
      <c r="G118" s="7"/>
      <c r="I118" s="21"/>
    </row>
    <row r="119" spans="7:9" ht="12.75">
      <c r="G119" s="7"/>
      <c r="I119" s="21"/>
    </row>
    <row r="120" spans="2:11" ht="12.75">
      <c r="B120" s="5"/>
      <c r="C120" s="5"/>
      <c r="G120" s="7"/>
      <c r="H120" s="4"/>
      <c r="I120" s="21"/>
      <c r="J120" s="4"/>
      <c r="K120" s="7"/>
    </row>
    <row r="121" spans="7:9" ht="12.75">
      <c r="G121" s="7"/>
      <c r="I121" s="21"/>
    </row>
    <row r="122" spans="2:9" ht="12.75">
      <c r="B122" s="5"/>
      <c r="C122" s="5"/>
      <c r="G122" s="7"/>
      <c r="I122" s="21"/>
    </row>
    <row r="123" spans="2:9" ht="12.75">
      <c r="B123" s="5"/>
      <c r="C123" s="5"/>
      <c r="G123" s="7"/>
      <c r="I123" s="21"/>
    </row>
    <row r="124" spans="2:9" ht="12.75">
      <c r="B124" s="5"/>
      <c r="C124" s="5"/>
      <c r="G124" s="7"/>
      <c r="I124" s="21"/>
    </row>
    <row r="125" spans="2:9" ht="12.75">
      <c r="B125" s="5"/>
      <c r="C125" s="5"/>
      <c r="G125" s="7"/>
      <c r="I125" s="21"/>
    </row>
    <row r="126" spans="7:9" ht="12.75">
      <c r="G126" s="7"/>
      <c r="I126" s="21"/>
    </row>
    <row r="127" spans="2:11" ht="12.75">
      <c r="B127" s="2"/>
      <c r="C127" s="2"/>
      <c r="G127" s="4"/>
      <c r="H127" s="4"/>
      <c r="I127" s="23"/>
      <c r="J127" s="4"/>
      <c r="K127" s="4"/>
    </row>
    <row r="130" spans="7:11" ht="12.75">
      <c r="G130" s="19"/>
      <c r="K130" s="19"/>
    </row>
    <row r="131" spans="7:11" ht="12.75">
      <c r="G131" s="19"/>
      <c r="K131" s="19"/>
    </row>
    <row r="132" spans="7:11" ht="12.75">
      <c r="G132" s="19"/>
      <c r="K132" s="19"/>
    </row>
    <row r="133" spans="7:11" ht="12.75">
      <c r="G133" s="19"/>
      <c r="K133" s="19"/>
    </row>
    <row r="134" spans="7:11" ht="12.75">
      <c r="G134" s="19"/>
      <c r="K134" s="19"/>
    </row>
    <row r="135" spans="7:11" ht="12.75">
      <c r="G135" s="19"/>
      <c r="K135" s="19"/>
    </row>
    <row r="136" spans="7:11" ht="12.75">
      <c r="G136" s="19"/>
      <c r="K136" s="19"/>
    </row>
    <row r="137" spans="7:11" ht="12.75">
      <c r="G137" s="19"/>
      <c r="K137" s="19"/>
    </row>
    <row r="138" spans="7:11" ht="12.75">
      <c r="G138" s="19"/>
      <c r="K138" s="19"/>
    </row>
    <row r="139" spans="7:11" ht="12.75">
      <c r="G139" s="19"/>
      <c r="K139" s="19"/>
    </row>
    <row r="140" spans="7:11" ht="12.75">
      <c r="G140" s="19"/>
      <c r="K140" s="19"/>
    </row>
    <row r="141" spans="7:11" ht="12.75">
      <c r="G141" s="19"/>
      <c r="K141" s="19"/>
    </row>
    <row r="143" spans="7:11" ht="12.75">
      <c r="G143" s="19"/>
      <c r="K143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7"/>
  <sheetViews>
    <sheetView zoomScale="75" zoomScaleNormal="75" workbookViewId="0" topLeftCell="B56">
      <selection activeCell="C2" sqref="C2"/>
    </sheetView>
  </sheetViews>
  <sheetFormatPr defaultColWidth="9.140625" defaultRowHeight="12.75"/>
  <cols>
    <col min="1" max="1" width="9.140625" style="11" hidden="1" customWidth="1"/>
    <col min="2" max="2" width="21.00390625" style="10" customWidth="1"/>
    <col min="3" max="3" width="4.421875" style="10" customWidth="1"/>
    <col min="4" max="4" width="8.57421875" style="10" customWidth="1"/>
    <col min="5" max="5" width="4.140625" style="11" customWidth="1"/>
    <col min="6" max="6" width="11.140625" style="11" customWidth="1"/>
    <col min="7" max="7" width="5.00390625" style="11" customWidth="1"/>
    <col min="8" max="8" width="11.140625" style="11" customWidth="1"/>
    <col min="9" max="9" width="4.7109375" style="11" customWidth="1"/>
    <col min="10" max="10" width="12.421875" style="11" customWidth="1"/>
    <col min="11" max="11" width="4.00390625" style="11" customWidth="1"/>
    <col min="12" max="12" width="11.8515625" style="13" customWidth="1"/>
    <col min="13" max="13" width="2.28125" style="11" customWidth="1"/>
    <col min="14" max="14" width="11.8515625" style="11" customWidth="1"/>
    <col min="15" max="15" width="2.28125" style="11" customWidth="1"/>
    <col min="16" max="16" width="9.57421875" style="11" customWidth="1"/>
    <col min="17" max="17" width="2.28125" style="11" customWidth="1"/>
    <col min="18" max="18" width="8.7109375" style="11" customWidth="1"/>
    <col min="19" max="19" width="2.28125" style="11" customWidth="1"/>
    <col min="20" max="20" width="10.7109375" style="11" customWidth="1"/>
    <col min="21" max="21" width="2.57421875" style="11" customWidth="1"/>
    <col min="22" max="22" width="10.8515625" style="11" customWidth="1"/>
    <col min="23" max="23" width="2.57421875" style="11" customWidth="1"/>
    <col min="24" max="24" width="10.57421875" style="11" customWidth="1"/>
    <col min="25" max="25" width="2.57421875" style="11" customWidth="1"/>
    <col min="26" max="26" width="9.28125" style="11" customWidth="1"/>
    <col min="27" max="27" width="2.57421875" style="11" customWidth="1"/>
    <col min="28" max="28" width="9.00390625" style="11" customWidth="1"/>
    <col min="29" max="29" width="5.140625" style="11" customWidth="1"/>
    <col min="30" max="30" width="8.140625" style="11" customWidth="1"/>
    <col min="31" max="31" width="5.00390625" style="11" customWidth="1"/>
    <col min="32" max="32" width="8.28125" style="11" customWidth="1"/>
    <col min="33" max="33" width="4.8515625" style="11" customWidth="1"/>
    <col min="34" max="34" width="8.421875" style="11" customWidth="1"/>
    <col min="35" max="35" width="4.421875" style="11" customWidth="1"/>
    <col min="36" max="36" width="9.28125" style="11" customWidth="1"/>
    <col min="37" max="37" width="12.8515625" style="11" customWidth="1"/>
    <col min="38" max="38" width="3.28125" style="11" customWidth="1"/>
    <col min="39" max="16384" width="8.8515625" style="11" customWidth="1"/>
  </cols>
  <sheetData>
    <row r="1" spans="2:36" ht="12.75">
      <c r="B1" s="68" t="s">
        <v>80</v>
      </c>
      <c r="C1" s="68"/>
      <c r="D1" s="43"/>
      <c r="E1" s="69"/>
      <c r="F1" s="69"/>
      <c r="G1" s="69"/>
      <c r="H1" s="69"/>
      <c r="I1" s="69"/>
      <c r="J1" s="69"/>
      <c r="K1" s="69"/>
      <c r="L1" s="70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2:36" ht="12.75">
      <c r="B2" s="43"/>
      <c r="C2" s="43"/>
      <c r="D2" s="43"/>
      <c r="E2" s="69"/>
      <c r="F2" s="69"/>
      <c r="G2" s="69"/>
      <c r="H2" s="69"/>
      <c r="I2" s="69"/>
      <c r="J2" s="69"/>
      <c r="K2" s="69"/>
      <c r="L2" s="7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2:36" ht="12.75">
      <c r="B3" s="68" t="s">
        <v>119</v>
      </c>
      <c r="C3" s="68" t="s">
        <v>120</v>
      </c>
      <c r="D3" s="43"/>
      <c r="E3" s="69"/>
      <c r="F3" s="69" t="s">
        <v>129</v>
      </c>
      <c r="G3" s="69"/>
      <c r="H3" s="69" t="s">
        <v>130</v>
      </c>
      <c r="I3" s="69"/>
      <c r="J3" s="69" t="s">
        <v>131</v>
      </c>
      <c r="K3" s="69"/>
      <c r="L3" s="43" t="s">
        <v>75</v>
      </c>
      <c r="M3" s="69"/>
      <c r="N3" s="69" t="s">
        <v>129</v>
      </c>
      <c r="O3" s="69"/>
      <c r="P3" s="69" t="s">
        <v>130</v>
      </c>
      <c r="Q3" s="69"/>
      <c r="R3" s="69" t="s">
        <v>131</v>
      </c>
      <c r="S3" s="69"/>
      <c r="T3" s="43" t="s">
        <v>75</v>
      </c>
      <c r="U3" s="69"/>
      <c r="V3" s="69" t="s">
        <v>129</v>
      </c>
      <c r="W3" s="69"/>
      <c r="X3" s="69" t="s">
        <v>130</v>
      </c>
      <c r="Y3" s="69"/>
      <c r="Z3" s="69" t="s">
        <v>131</v>
      </c>
      <c r="AA3" s="69"/>
      <c r="AB3" s="43" t="s">
        <v>75</v>
      </c>
      <c r="AC3" s="69"/>
      <c r="AD3" s="69" t="s">
        <v>129</v>
      </c>
      <c r="AE3" s="69"/>
      <c r="AF3" s="69" t="s">
        <v>130</v>
      </c>
      <c r="AG3" s="69"/>
      <c r="AH3" s="69" t="s">
        <v>131</v>
      </c>
      <c r="AI3" s="69"/>
      <c r="AJ3" s="43" t="s">
        <v>75</v>
      </c>
    </row>
    <row r="4" spans="1:36" ht="12.75">
      <c r="A4" s="11" t="s">
        <v>123</v>
      </c>
      <c r="D4" s="43"/>
      <c r="E4" s="71"/>
      <c r="F4" s="71"/>
      <c r="G4" s="71"/>
      <c r="H4" s="71"/>
      <c r="I4" s="71"/>
      <c r="J4" s="71"/>
      <c r="K4" s="71"/>
      <c r="L4" s="70"/>
      <c r="M4" s="71"/>
      <c r="N4" s="71"/>
      <c r="O4" s="71"/>
      <c r="P4" s="71"/>
      <c r="Q4" s="71"/>
      <c r="R4" s="71"/>
      <c r="S4" s="71"/>
      <c r="T4" s="70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</row>
    <row r="5" spans="2:36" ht="12.75">
      <c r="B5" s="10" t="s">
        <v>155</v>
      </c>
      <c r="D5" s="43"/>
      <c r="E5" s="71"/>
      <c r="F5" s="71" t="s">
        <v>157</v>
      </c>
      <c r="G5" s="71"/>
      <c r="H5" s="71" t="s">
        <v>157</v>
      </c>
      <c r="I5" s="71"/>
      <c r="J5" s="71" t="s">
        <v>157</v>
      </c>
      <c r="K5" s="71"/>
      <c r="L5" s="71" t="s">
        <v>157</v>
      </c>
      <c r="M5" s="71"/>
      <c r="N5" s="71" t="s">
        <v>159</v>
      </c>
      <c r="O5" s="71"/>
      <c r="P5" s="71" t="s">
        <v>159</v>
      </c>
      <c r="Q5" s="71"/>
      <c r="R5" s="71" t="s">
        <v>159</v>
      </c>
      <c r="S5" s="71"/>
      <c r="T5" s="71" t="s">
        <v>159</v>
      </c>
      <c r="U5" s="69"/>
      <c r="V5" s="71" t="s">
        <v>161</v>
      </c>
      <c r="W5" s="69"/>
      <c r="X5" s="71" t="s">
        <v>161</v>
      </c>
      <c r="Y5" s="69"/>
      <c r="Z5" s="71" t="s">
        <v>161</v>
      </c>
      <c r="AA5" s="69"/>
      <c r="AB5" s="71" t="s">
        <v>161</v>
      </c>
      <c r="AC5" s="69"/>
      <c r="AD5" s="71" t="s">
        <v>162</v>
      </c>
      <c r="AE5" s="69"/>
      <c r="AF5" s="71" t="s">
        <v>162</v>
      </c>
      <c r="AG5" s="69"/>
      <c r="AH5" s="71" t="s">
        <v>162</v>
      </c>
      <c r="AI5" s="69"/>
      <c r="AJ5" s="71" t="s">
        <v>162</v>
      </c>
    </row>
    <row r="6" spans="2:36" ht="12.75">
      <c r="B6" s="43" t="s">
        <v>156</v>
      </c>
      <c r="C6" s="43"/>
      <c r="D6" s="43"/>
      <c r="E6" s="71"/>
      <c r="F6" s="71" t="s">
        <v>158</v>
      </c>
      <c r="G6" s="71"/>
      <c r="H6" s="71" t="s">
        <v>158</v>
      </c>
      <c r="I6" s="71"/>
      <c r="J6" s="71" t="s">
        <v>158</v>
      </c>
      <c r="K6" s="71"/>
      <c r="L6" s="71" t="s">
        <v>158</v>
      </c>
      <c r="M6" s="71"/>
      <c r="N6" s="71" t="s">
        <v>160</v>
      </c>
      <c r="O6" s="71"/>
      <c r="P6" s="71" t="s">
        <v>160</v>
      </c>
      <c r="Q6" s="71"/>
      <c r="R6" s="71" t="s">
        <v>160</v>
      </c>
      <c r="S6" s="71"/>
      <c r="T6" s="71" t="s">
        <v>160</v>
      </c>
      <c r="U6" s="69"/>
      <c r="V6" s="71" t="s">
        <v>39</v>
      </c>
      <c r="W6" s="69"/>
      <c r="X6" s="71" t="s">
        <v>39</v>
      </c>
      <c r="Y6" s="69"/>
      <c r="Z6" s="71" t="s">
        <v>39</v>
      </c>
      <c r="AA6" s="69"/>
      <c r="AB6" s="71" t="s">
        <v>39</v>
      </c>
      <c r="AC6" s="69"/>
      <c r="AD6" s="71" t="s">
        <v>83</v>
      </c>
      <c r="AE6" s="69"/>
      <c r="AF6" s="71" t="s">
        <v>83</v>
      </c>
      <c r="AG6" s="69"/>
      <c r="AH6" s="71" t="s">
        <v>83</v>
      </c>
      <c r="AI6" s="69"/>
      <c r="AJ6" s="71" t="s">
        <v>83</v>
      </c>
    </row>
    <row r="7" spans="2:36" ht="12.75">
      <c r="B7" s="43" t="s">
        <v>163</v>
      </c>
      <c r="C7" s="43"/>
      <c r="D7" s="43"/>
      <c r="E7" s="71"/>
      <c r="F7" s="71" t="s">
        <v>63</v>
      </c>
      <c r="G7" s="71"/>
      <c r="H7" s="71" t="s">
        <v>63</v>
      </c>
      <c r="I7" s="71"/>
      <c r="J7" s="71" t="s">
        <v>63</v>
      </c>
      <c r="K7" s="71"/>
      <c r="L7" s="71" t="s">
        <v>63</v>
      </c>
      <c r="M7" s="71"/>
      <c r="N7" s="71" t="s">
        <v>164</v>
      </c>
      <c r="O7" s="71"/>
      <c r="P7" s="71" t="s">
        <v>164</v>
      </c>
      <c r="Q7" s="71"/>
      <c r="R7" s="71" t="s">
        <v>164</v>
      </c>
      <c r="S7" s="71"/>
      <c r="T7" s="71" t="s">
        <v>164</v>
      </c>
      <c r="U7" s="69"/>
      <c r="V7" s="71" t="s">
        <v>39</v>
      </c>
      <c r="W7" s="69"/>
      <c r="X7" s="71" t="s">
        <v>39</v>
      </c>
      <c r="Y7" s="69"/>
      <c r="Z7" s="71" t="s">
        <v>39</v>
      </c>
      <c r="AA7" s="69"/>
      <c r="AB7" s="71" t="s">
        <v>39</v>
      </c>
      <c r="AC7" s="69"/>
      <c r="AD7" s="71" t="s">
        <v>83</v>
      </c>
      <c r="AE7" s="69"/>
      <c r="AF7" s="71" t="s">
        <v>83</v>
      </c>
      <c r="AG7" s="69"/>
      <c r="AH7" s="71" t="s">
        <v>83</v>
      </c>
      <c r="AI7" s="69"/>
      <c r="AJ7" s="71" t="s">
        <v>83</v>
      </c>
    </row>
    <row r="8" spans="2:39" ht="12.75">
      <c r="B8" s="43" t="s">
        <v>26</v>
      </c>
      <c r="C8" s="43"/>
      <c r="D8" s="43"/>
      <c r="E8" s="69"/>
      <c r="F8" s="71" t="s">
        <v>50</v>
      </c>
      <c r="G8" s="69"/>
      <c r="H8" s="71" t="s">
        <v>50</v>
      </c>
      <c r="I8" s="69"/>
      <c r="J8" s="71" t="s">
        <v>50</v>
      </c>
      <c r="K8" s="69"/>
      <c r="L8" s="71" t="s">
        <v>50</v>
      </c>
      <c r="M8" s="71"/>
      <c r="N8" s="71" t="s">
        <v>52</v>
      </c>
      <c r="O8" s="71"/>
      <c r="P8" s="71" t="s">
        <v>52</v>
      </c>
      <c r="Q8" s="71"/>
      <c r="R8" s="71" t="s">
        <v>52</v>
      </c>
      <c r="S8" s="71"/>
      <c r="T8" s="71" t="s">
        <v>52</v>
      </c>
      <c r="U8" s="71"/>
      <c r="V8" s="71" t="s">
        <v>39</v>
      </c>
      <c r="W8" s="71"/>
      <c r="X8" s="71" t="s">
        <v>39</v>
      </c>
      <c r="Y8" s="71"/>
      <c r="Z8" s="71" t="s">
        <v>39</v>
      </c>
      <c r="AA8" s="71"/>
      <c r="AB8" s="71" t="s">
        <v>39</v>
      </c>
      <c r="AC8" s="71"/>
      <c r="AD8" s="71" t="s">
        <v>83</v>
      </c>
      <c r="AE8" s="71"/>
      <c r="AF8" s="71" t="s">
        <v>83</v>
      </c>
      <c r="AG8" s="71"/>
      <c r="AH8" s="71" t="s">
        <v>83</v>
      </c>
      <c r="AI8" s="71"/>
      <c r="AJ8" s="71" t="s">
        <v>83</v>
      </c>
      <c r="AK8" s="13"/>
      <c r="AM8" s="13"/>
    </row>
    <row r="9" spans="2:37" ht="12.75">
      <c r="B9" s="43" t="s">
        <v>126</v>
      </c>
      <c r="C9" s="43"/>
      <c r="D9" s="43" t="s">
        <v>36</v>
      </c>
      <c r="E9" s="69"/>
      <c r="F9" s="45">
        <v>5056</v>
      </c>
      <c r="G9" s="69"/>
      <c r="H9" s="45">
        <v>5056</v>
      </c>
      <c r="I9" s="69"/>
      <c r="J9" s="45">
        <v>5056</v>
      </c>
      <c r="K9" s="69"/>
      <c r="L9" s="45">
        <v>5056</v>
      </c>
      <c r="M9" s="69"/>
      <c r="N9" s="69">
        <f>78000/24</f>
        <v>3250</v>
      </c>
      <c r="O9" s="69"/>
      <c r="P9" s="72">
        <f>76000/24</f>
        <v>3166.6666666666665</v>
      </c>
      <c r="Q9" s="69"/>
      <c r="R9" s="69">
        <f>72000/24</f>
        <v>3000</v>
      </c>
      <c r="S9" s="69"/>
      <c r="T9" s="72">
        <f>75300/24</f>
        <v>3137.5</v>
      </c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15"/>
    </row>
    <row r="10" spans="2:36" ht="12.75">
      <c r="B10" s="43" t="s">
        <v>32</v>
      </c>
      <c r="C10" s="43"/>
      <c r="D10" s="43" t="s">
        <v>33</v>
      </c>
      <c r="E10" s="69"/>
      <c r="F10" s="70">
        <v>6.5</v>
      </c>
      <c r="G10" s="69"/>
      <c r="H10" s="70">
        <v>6.5</v>
      </c>
      <c r="I10" s="69"/>
      <c r="J10" s="70">
        <v>6.5</v>
      </c>
      <c r="K10" s="69"/>
      <c r="L10" s="70">
        <v>6.5</v>
      </c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2:36" ht="12.75">
      <c r="B11" s="43" t="s">
        <v>28</v>
      </c>
      <c r="C11" s="43"/>
      <c r="D11" s="43" t="s">
        <v>29</v>
      </c>
      <c r="E11" s="69"/>
      <c r="F11" s="70">
        <v>15233</v>
      </c>
      <c r="G11" s="69"/>
      <c r="H11" s="70">
        <v>15233</v>
      </c>
      <c r="I11" s="69"/>
      <c r="J11" s="70">
        <v>15233</v>
      </c>
      <c r="K11" s="69"/>
      <c r="L11" s="70">
        <v>15233</v>
      </c>
      <c r="M11" s="69"/>
      <c r="N11" s="69">
        <v>14000</v>
      </c>
      <c r="O11" s="69"/>
      <c r="P11" s="69">
        <v>14000</v>
      </c>
      <c r="Q11" s="69"/>
      <c r="R11" s="69">
        <v>14000</v>
      </c>
      <c r="S11" s="69"/>
      <c r="T11" s="69">
        <v>14000</v>
      </c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2:39" ht="12.75">
      <c r="B12" s="43" t="s">
        <v>30</v>
      </c>
      <c r="C12" s="43"/>
      <c r="D12" s="43" t="s">
        <v>27</v>
      </c>
      <c r="E12" s="69"/>
      <c r="F12" s="45">
        <v>2752</v>
      </c>
      <c r="G12" s="69"/>
      <c r="H12" s="45">
        <v>2752</v>
      </c>
      <c r="I12" s="69"/>
      <c r="J12" s="45">
        <v>2752</v>
      </c>
      <c r="K12" s="69"/>
      <c r="L12" s="45">
        <v>2752</v>
      </c>
      <c r="M12" s="69"/>
      <c r="N12" s="69"/>
      <c r="O12" s="69"/>
      <c r="P12" s="69"/>
      <c r="Q12" s="69"/>
      <c r="R12" s="69"/>
      <c r="S12" s="69"/>
      <c r="T12" s="70"/>
      <c r="U12" s="71"/>
      <c r="V12" s="71">
        <v>56708</v>
      </c>
      <c r="W12" s="71"/>
      <c r="X12" s="71">
        <v>56701</v>
      </c>
      <c r="Y12" s="71"/>
      <c r="Z12" s="71">
        <v>56697</v>
      </c>
      <c r="AA12" s="71"/>
      <c r="AB12" s="70">
        <v>56702</v>
      </c>
      <c r="AC12" s="70"/>
      <c r="AD12" s="70"/>
      <c r="AE12" s="70"/>
      <c r="AF12" s="70"/>
      <c r="AG12" s="70"/>
      <c r="AH12" s="70"/>
      <c r="AI12" s="70"/>
      <c r="AJ12" s="71"/>
      <c r="AK12" s="13"/>
      <c r="AM12" s="13"/>
    </row>
    <row r="13" spans="2:39" ht="12.75">
      <c r="B13" s="43" t="s">
        <v>31</v>
      </c>
      <c r="C13" s="43"/>
      <c r="D13" s="43" t="s">
        <v>27</v>
      </c>
      <c r="E13" s="69"/>
      <c r="F13" s="45">
        <v>605</v>
      </c>
      <c r="G13" s="69"/>
      <c r="H13" s="45">
        <v>626</v>
      </c>
      <c r="I13" s="69"/>
      <c r="J13" s="45">
        <v>576</v>
      </c>
      <c r="K13" s="69"/>
      <c r="L13" s="45">
        <v>602</v>
      </c>
      <c r="M13" s="69"/>
      <c r="N13" s="69"/>
      <c r="O13" s="69"/>
      <c r="P13" s="69"/>
      <c r="Q13" s="69"/>
      <c r="R13" s="69"/>
      <c r="S13" s="69"/>
      <c r="T13" s="70"/>
      <c r="U13" s="71"/>
      <c r="V13" s="71">
        <v>5034</v>
      </c>
      <c r="W13" s="71"/>
      <c r="X13" s="71">
        <v>5035</v>
      </c>
      <c r="Y13" s="71"/>
      <c r="Z13" s="71">
        <v>5034</v>
      </c>
      <c r="AA13" s="71"/>
      <c r="AB13" s="70">
        <v>5034</v>
      </c>
      <c r="AC13" s="70"/>
      <c r="AD13" s="70"/>
      <c r="AE13" s="70"/>
      <c r="AF13" s="70"/>
      <c r="AG13" s="70"/>
      <c r="AH13" s="70"/>
      <c r="AI13" s="70"/>
      <c r="AJ13" s="71"/>
      <c r="AK13" s="13"/>
      <c r="AM13" s="13"/>
    </row>
    <row r="14" spans="2:39" ht="12.75">
      <c r="B14" s="43" t="s">
        <v>116</v>
      </c>
      <c r="C14" s="43"/>
      <c r="D14" s="43" t="s">
        <v>27</v>
      </c>
      <c r="E14" s="69" t="s">
        <v>25</v>
      </c>
      <c r="F14" s="45">
        <v>2</v>
      </c>
      <c r="G14" s="69" t="s">
        <v>25</v>
      </c>
      <c r="H14" s="45">
        <v>2</v>
      </c>
      <c r="I14" s="69" t="s">
        <v>25</v>
      </c>
      <c r="J14" s="45">
        <v>2</v>
      </c>
      <c r="K14" s="69"/>
      <c r="L14" s="45">
        <v>2</v>
      </c>
      <c r="M14" s="69"/>
      <c r="N14" s="69"/>
      <c r="O14" s="69"/>
      <c r="P14" s="69"/>
      <c r="Q14" s="69"/>
      <c r="R14" s="69"/>
      <c r="S14" s="69"/>
      <c r="T14" s="70"/>
      <c r="U14" s="71"/>
      <c r="V14" s="71"/>
      <c r="W14" s="71"/>
      <c r="X14" s="71"/>
      <c r="Y14" s="71"/>
      <c r="Z14" s="71"/>
      <c r="AA14" s="71"/>
      <c r="AB14" s="70"/>
      <c r="AC14" s="70"/>
      <c r="AD14" s="70"/>
      <c r="AE14" s="70"/>
      <c r="AF14" s="70"/>
      <c r="AG14" s="70"/>
      <c r="AH14" s="70"/>
      <c r="AI14" s="70"/>
      <c r="AJ14" s="71"/>
      <c r="AK14" s="13"/>
      <c r="AM14" s="13"/>
    </row>
    <row r="15" spans="2:36" ht="12.75">
      <c r="B15" s="43" t="s">
        <v>100</v>
      </c>
      <c r="C15" s="43"/>
      <c r="D15" s="43" t="s">
        <v>27</v>
      </c>
      <c r="E15" s="69" t="s">
        <v>25</v>
      </c>
      <c r="F15" s="45">
        <v>0</v>
      </c>
      <c r="G15" s="69" t="s">
        <v>25</v>
      </c>
      <c r="H15" s="45">
        <v>0</v>
      </c>
      <c r="I15" s="69" t="s">
        <v>25</v>
      </c>
      <c r="J15" s="45">
        <v>0</v>
      </c>
      <c r="K15" s="69"/>
      <c r="L15" s="45">
        <v>0</v>
      </c>
      <c r="M15" s="69"/>
      <c r="N15" s="69"/>
      <c r="O15" s="69"/>
      <c r="P15" s="69"/>
      <c r="Q15" s="69"/>
      <c r="R15" s="69"/>
      <c r="S15" s="69"/>
      <c r="T15" s="69"/>
      <c r="U15" s="71"/>
      <c r="V15" s="71">
        <v>6.8</v>
      </c>
      <c r="W15" s="71"/>
      <c r="X15" s="71">
        <v>6.8</v>
      </c>
      <c r="Y15" s="71"/>
      <c r="Z15" s="71">
        <v>6.8</v>
      </c>
      <c r="AA15" s="71"/>
      <c r="AB15" s="69">
        <v>6.8</v>
      </c>
      <c r="AC15" s="69"/>
      <c r="AD15" s="69"/>
      <c r="AE15" s="69"/>
      <c r="AF15" s="69"/>
      <c r="AG15" s="69"/>
      <c r="AH15" s="69"/>
      <c r="AI15" s="69"/>
      <c r="AJ15" s="71"/>
    </row>
    <row r="16" spans="2:36" ht="12.75">
      <c r="B16" s="43" t="s">
        <v>114</v>
      </c>
      <c r="C16" s="43"/>
      <c r="D16" s="43" t="s">
        <v>27</v>
      </c>
      <c r="E16" s="71" t="s">
        <v>25</v>
      </c>
      <c r="F16" s="45">
        <v>2</v>
      </c>
      <c r="G16" s="71" t="s">
        <v>25</v>
      </c>
      <c r="H16" s="45">
        <v>2</v>
      </c>
      <c r="I16" s="71" t="s">
        <v>25</v>
      </c>
      <c r="J16" s="45">
        <v>2</v>
      </c>
      <c r="K16" s="71"/>
      <c r="L16" s="45">
        <v>2</v>
      </c>
      <c r="M16" s="71"/>
      <c r="N16" s="71"/>
      <c r="O16" s="71"/>
      <c r="P16" s="71"/>
      <c r="Q16" s="71"/>
      <c r="R16" s="71"/>
      <c r="S16" s="71"/>
      <c r="T16" s="70"/>
      <c r="U16" s="71"/>
      <c r="V16" s="71"/>
      <c r="W16" s="71"/>
      <c r="X16" s="71"/>
      <c r="Y16" s="71"/>
      <c r="Z16" s="71"/>
      <c r="AA16" s="71"/>
      <c r="AB16" s="70"/>
      <c r="AC16" s="70"/>
      <c r="AD16" s="70"/>
      <c r="AE16" s="70"/>
      <c r="AF16" s="70"/>
      <c r="AG16" s="70"/>
      <c r="AH16" s="70"/>
      <c r="AI16" s="70"/>
      <c r="AJ16" s="71"/>
    </row>
    <row r="17" spans="2:36" ht="12.75">
      <c r="B17" s="43" t="s">
        <v>101</v>
      </c>
      <c r="C17" s="43"/>
      <c r="D17" s="43" t="s">
        <v>27</v>
      </c>
      <c r="E17" s="71" t="s">
        <v>25</v>
      </c>
      <c r="F17" s="45">
        <v>2</v>
      </c>
      <c r="G17" s="71" t="s">
        <v>25</v>
      </c>
      <c r="H17" s="45">
        <v>2</v>
      </c>
      <c r="I17" s="71" t="s">
        <v>25</v>
      </c>
      <c r="J17" s="45">
        <v>2</v>
      </c>
      <c r="K17" s="71"/>
      <c r="L17" s="45">
        <v>2</v>
      </c>
      <c r="M17" s="71"/>
      <c r="N17" s="71"/>
      <c r="O17" s="71"/>
      <c r="P17" s="71"/>
      <c r="Q17" s="71"/>
      <c r="R17" s="71"/>
      <c r="S17" s="71"/>
      <c r="T17" s="70"/>
      <c r="U17" s="71"/>
      <c r="V17" s="71"/>
      <c r="W17" s="71"/>
      <c r="X17" s="71"/>
      <c r="Y17" s="71"/>
      <c r="Z17" s="71"/>
      <c r="AA17" s="71"/>
      <c r="AB17" s="70"/>
      <c r="AC17" s="70"/>
      <c r="AD17" s="70"/>
      <c r="AE17" s="70"/>
      <c r="AF17" s="70"/>
      <c r="AG17" s="70"/>
      <c r="AH17" s="70"/>
      <c r="AI17" s="70"/>
      <c r="AJ17" s="71"/>
    </row>
    <row r="18" spans="2:36" ht="12.75">
      <c r="B18" s="43" t="s">
        <v>102</v>
      </c>
      <c r="C18" s="43"/>
      <c r="D18" s="43" t="s">
        <v>27</v>
      </c>
      <c r="E18" s="71" t="s">
        <v>25</v>
      </c>
      <c r="F18" s="45">
        <v>2</v>
      </c>
      <c r="G18" s="71" t="s">
        <v>25</v>
      </c>
      <c r="H18" s="45">
        <v>2</v>
      </c>
      <c r="I18" s="71" t="s">
        <v>25</v>
      </c>
      <c r="J18" s="45">
        <v>2</v>
      </c>
      <c r="K18" s="71"/>
      <c r="L18" s="45">
        <v>2</v>
      </c>
      <c r="M18" s="71"/>
      <c r="N18" s="71"/>
      <c r="O18" s="71"/>
      <c r="P18" s="71"/>
      <c r="Q18" s="71"/>
      <c r="R18" s="71"/>
      <c r="S18" s="71"/>
      <c r="T18" s="70"/>
      <c r="U18" s="71"/>
      <c r="V18" s="71"/>
      <c r="W18" s="71"/>
      <c r="X18" s="71"/>
      <c r="Y18" s="71"/>
      <c r="Z18" s="71"/>
      <c r="AA18" s="71"/>
      <c r="AB18" s="70"/>
      <c r="AC18" s="70"/>
      <c r="AD18" s="70"/>
      <c r="AE18" s="70"/>
      <c r="AF18" s="70"/>
      <c r="AG18" s="70"/>
      <c r="AH18" s="70"/>
      <c r="AI18" s="70"/>
      <c r="AJ18" s="71"/>
    </row>
    <row r="19" spans="2:36" ht="12.75">
      <c r="B19" s="43" t="s">
        <v>111</v>
      </c>
      <c r="C19" s="43"/>
      <c r="D19" s="43" t="s">
        <v>27</v>
      </c>
      <c r="E19" s="71"/>
      <c r="F19" s="44">
        <v>38.3</v>
      </c>
      <c r="G19" s="71"/>
      <c r="H19" s="44">
        <v>37.8</v>
      </c>
      <c r="I19" s="71"/>
      <c r="J19" s="44">
        <v>39.7</v>
      </c>
      <c r="K19" s="71"/>
      <c r="L19" s="44">
        <v>38.6</v>
      </c>
      <c r="M19" s="71"/>
      <c r="N19" s="71"/>
      <c r="O19" s="71"/>
      <c r="P19" s="71"/>
      <c r="Q19" s="71"/>
      <c r="R19" s="71"/>
      <c r="S19" s="71"/>
      <c r="T19" s="70"/>
      <c r="U19" s="71"/>
      <c r="V19" s="71">
        <v>680</v>
      </c>
      <c r="W19" s="71"/>
      <c r="X19" s="71">
        <v>680</v>
      </c>
      <c r="Y19" s="71"/>
      <c r="Z19" s="71">
        <v>680</v>
      </c>
      <c r="AA19" s="71"/>
      <c r="AB19" s="70">
        <v>680</v>
      </c>
      <c r="AC19" s="70"/>
      <c r="AD19" s="70"/>
      <c r="AE19" s="70"/>
      <c r="AF19" s="70"/>
      <c r="AG19" s="70"/>
      <c r="AH19" s="70"/>
      <c r="AI19" s="70"/>
      <c r="AJ19" s="71"/>
    </row>
    <row r="20" spans="2:36" ht="12.75">
      <c r="B20" s="43" t="s">
        <v>117</v>
      </c>
      <c r="C20" s="43"/>
      <c r="D20" s="43" t="s">
        <v>27</v>
      </c>
      <c r="E20" s="69" t="s">
        <v>25</v>
      </c>
      <c r="F20" s="45">
        <v>2</v>
      </c>
      <c r="G20" s="69" t="s">
        <v>25</v>
      </c>
      <c r="H20" s="45">
        <v>2</v>
      </c>
      <c r="I20" s="69" t="s">
        <v>25</v>
      </c>
      <c r="J20" s="45">
        <v>2</v>
      </c>
      <c r="K20" s="69"/>
      <c r="L20" s="45">
        <v>2</v>
      </c>
      <c r="M20" s="69"/>
      <c r="N20" s="69"/>
      <c r="O20" s="69"/>
      <c r="P20" s="69"/>
      <c r="Q20" s="69"/>
      <c r="R20" s="69"/>
      <c r="S20" s="69"/>
      <c r="T20" s="70"/>
      <c r="U20" s="71"/>
      <c r="V20" s="71"/>
      <c r="W20" s="71"/>
      <c r="X20" s="71"/>
      <c r="Y20" s="71"/>
      <c r="Z20" s="71"/>
      <c r="AA20" s="71"/>
      <c r="AB20" s="70"/>
      <c r="AC20" s="70"/>
      <c r="AD20" s="70"/>
      <c r="AE20" s="70"/>
      <c r="AF20" s="70"/>
      <c r="AG20" s="70"/>
      <c r="AH20" s="70"/>
      <c r="AI20" s="70"/>
      <c r="AJ20" s="71"/>
    </row>
    <row r="21" spans="2:37" ht="12.75">
      <c r="B21" s="43" t="s">
        <v>125</v>
      </c>
      <c r="C21" s="43"/>
      <c r="D21" s="43" t="s">
        <v>27</v>
      </c>
      <c r="E21" s="69" t="s">
        <v>25</v>
      </c>
      <c r="F21" s="45">
        <v>2</v>
      </c>
      <c r="G21" s="69" t="s">
        <v>25</v>
      </c>
      <c r="H21" s="45">
        <v>2</v>
      </c>
      <c r="I21" s="69" t="s">
        <v>25</v>
      </c>
      <c r="J21" s="45">
        <v>2</v>
      </c>
      <c r="K21" s="69"/>
      <c r="L21" s="45">
        <v>2</v>
      </c>
      <c r="M21" s="69"/>
      <c r="N21" s="69"/>
      <c r="O21" s="69"/>
      <c r="P21" s="69"/>
      <c r="Q21" s="69"/>
      <c r="R21" s="69"/>
      <c r="S21" s="69"/>
      <c r="T21" s="69"/>
      <c r="U21" s="71"/>
      <c r="V21" s="71"/>
      <c r="W21" s="71"/>
      <c r="X21" s="71"/>
      <c r="Y21" s="71"/>
      <c r="Z21" s="71"/>
      <c r="AA21" s="71"/>
      <c r="AB21" s="70"/>
      <c r="AC21" s="70"/>
      <c r="AD21" s="70"/>
      <c r="AE21" s="70"/>
      <c r="AF21" s="70"/>
      <c r="AG21" s="70"/>
      <c r="AH21" s="70"/>
      <c r="AI21" s="70"/>
      <c r="AJ21" s="71"/>
      <c r="AK21" s="13"/>
    </row>
    <row r="22" spans="2:36" ht="12.75">
      <c r="B22" s="43" t="s">
        <v>118</v>
      </c>
      <c r="C22" s="43"/>
      <c r="D22" s="43" t="s">
        <v>27</v>
      </c>
      <c r="E22" s="69" t="s">
        <v>25</v>
      </c>
      <c r="F22" s="45">
        <v>2</v>
      </c>
      <c r="G22" s="69" t="s">
        <v>25</v>
      </c>
      <c r="H22" s="45">
        <v>2</v>
      </c>
      <c r="I22" s="69" t="s">
        <v>25</v>
      </c>
      <c r="J22" s="45">
        <v>2</v>
      </c>
      <c r="K22" s="69"/>
      <c r="L22" s="45">
        <v>2</v>
      </c>
      <c r="M22" s="69"/>
      <c r="N22" s="69"/>
      <c r="O22" s="69"/>
      <c r="P22" s="69"/>
      <c r="Q22" s="69"/>
      <c r="R22" s="69"/>
      <c r="S22" s="69"/>
      <c r="T22" s="69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9"/>
    </row>
    <row r="23" spans="2:36" ht="12.75">
      <c r="B23" s="43" t="s">
        <v>115</v>
      </c>
      <c r="C23" s="43"/>
      <c r="D23" s="43" t="s">
        <v>27</v>
      </c>
      <c r="E23" s="69" t="s">
        <v>25</v>
      </c>
      <c r="F23" s="45">
        <v>2</v>
      </c>
      <c r="G23" s="69" t="s">
        <v>25</v>
      </c>
      <c r="H23" s="45">
        <v>2</v>
      </c>
      <c r="I23" s="69" t="s">
        <v>25</v>
      </c>
      <c r="J23" s="45">
        <v>2</v>
      </c>
      <c r="K23" s="69"/>
      <c r="L23" s="45">
        <v>2</v>
      </c>
      <c r="M23" s="69"/>
      <c r="N23" s="69"/>
      <c r="O23" s="69"/>
      <c r="P23" s="69"/>
      <c r="Q23" s="69"/>
      <c r="R23" s="69"/>
      <c r="S23" s="69"/>
      <c r="T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69"/>
    </row>
    <row r="24" spans="2:36" ht="12.75">
      <c r="B24" s="43"/>
      <c r="C24" s="43"/>
      <c r="D24" s="43"/>
      <c r="E24" s="69"/>
      <c r="F24" s="69"/>
      <c r="G24" s="69"/>
      <c r="H24" s="69"/>
      <c r="I24" s="69"/>
      <c r="J24" s="69"/>
      <c r="K24" s="69"/>
      <c r="L24" s="45"/>
      <c r="M24" s="69"/>
      <c r="N24" s="69"/>
      <c r="O24" s="69"/>
      <c r="P24" s="69"/>
      <c r="Q24" s="69"/>
      <c r="R24" s="69"/>
      <c r="S24" s="69"/>
      <c r="T24" s="69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69"/>
    </row>
    <row r="25" spans="2:36" ht="12.75">
      <c r="B25" s="43" t="s">
        <v>60</v>
      </c>
      <c r="C25" s="43"/>
      <c r="D25" s="43" t="s">
        <v>22</v>
      </c>
      <c r="E25" s="69"/>
      <c r="F25" s="69">
        <f>emiss!$G$25</f>
        <v>88730</v>
      </c>
      <c r="G25" s="69"/>
      <c r="H25" s="69">
        <f>emiss!$I$25</f>
        <v>93001</v>
      </c>
      <c r="I25" s="69"/>
      <c r="J25" s="72">
        <f>emiss!$K$25</f>
        <v>92790</v>
      </c>
      <c r="K25" s="69"/>
      <c r="L25" s="72">
        <f>emiss!$M$25</f>
        <v>91507</v>
      </c>
      <c r="M25" s="69"/>
      <c r="N25" s="69"/>
      <c r="O25" s="69"/>
      <c r="P25" s="69"/>
      <c r="Q25" s="69"/>
      <c r="R25" s="69"/>
      <c r="S25" s="69"/>
      <c r="T25" s="69"/>
      <c r="U25" s="71"/>
      <c r="V25" s="69">
        <f>emiss!$G$25</f>
        <v>88730</v>
      </c>
      <c r="W25" s="69"/>
      <c r="X25" s="69">
        <f>emiss!$I$25</f>
        <v>93001</v>
      </c>
      <c r="Y25" s="69"/>
      <c r="Z25" s="72">
        <f>emiss!$K$25</f>
        <v>92790</v>
      </c>
      <c r="AA25" s="69"/>
      <c r="AB25" s="72">
        <f>emiss!$M$25</f>
        <v>91507</v>
      </c>
      <c r="AC25" s="71"/>
      <c r="AD25" s="71">
        <f>V25</f>
        <v>88730</v>
      </c>
      <c r="AE25" s="71"/>
      <c r="AF25" s="71">
        <f>X25</f>
        <v>93001</v>
      </c>
      <c r="AG25" s="71"/>
      <c r="AH25" s="71">
        <f>Z25</f>
        <v>92790</v>
      </c>
      <c r="AI25" s="71"/>
      <c r="AJ25" s="69">
        <f>AVERAGE(AD25,AF25,AH25)</f>
        <v>91507</v>
      </c>
    </row>
    <row r="26" spans="2:36" ht="12.75">
      <c r="B26" s="43" t="s">
        <v>61</v>
      </c>
      <c r="C26" s="43"/>
      <c r="D26" s="43" t="s">
        <v>23</v>
      </c>
      <c r="E26" s="69"/>
      <c r="F26" s="69">
        <f>emiss!$G$26</f>
        <v>16.7</v>
      </c>
      <c r="G26" s="69"/>
      <c r="H26" s="69">
        <f>emiss!$I$26</f>
        <v>16.2</v>
      </c>
      <c r="I26" s="69"/>
      <c r="J26" s="69">
        <f>emiss!$K$26</f>
        <v>16.5</v>
      </c>
      <c r="K26" s="69"/>
      <c r="L26" s="69">
        <f>emiss!$M$26</f>
        <v>16.5</v>
      </c>
      <c r="M26" s="69"/>
      <c r="N26" s="69"/>
      <c r="O26" s="69"/>
      <c r="P26" s="69"/>
      <c r="Q26" s="69"/>
      <c r="R26" s="69"/>
      <c r="S26" s="69"/>
      <c r="T26" s="69"/>
      <c r="U26" s="71"/>
      <c r="V26" s="69">
        <f>emiss!$G$26</f>
        <v>16.7</v>
      </c>
      <c r="W26" s="69"/>
      <c r="X26" s="69">
        <f>emiss!$I$26</f>
        <v>16.2</v>
      </c>
      <c r="Y26" s="69"/>
      <c r="Z26" s="69">
        <f>emiss!$K$26</f>
        <v>16.5</v>
      </c>
      <c r="AA26" s="69"/>
      <c r="AB26" s="69">
        <f>emiss!$M$26</f>
        <v>16.5</v>
      </c>
      <c r="AC26" s="71"/>
      <c r="AD26" s="71">
        <f>V26</f>
        <v>16.7</v>
      </c>
      <c r="AE26" s="71"/>
      <c r="AF26" s="71">
        <f>X26</f>
        <v>16.2</v>
      </c>
      <c r="AG26" s="71"/>
      <c r="AH26" s="71">
        <f>Z26</f>
        <v>16.5</v>
      </c>
      <c r="AI26" s="71"/>
      <c r="AJ26" s="73">
        <f>AVERAGE(AD26,AF26,AH26)</f>
        <v>16.466666666666665</v>
      </c>
    </row>
    <row r="27" spans="2:36" ht="12.75">
      <c r="B27" s="43"/>
      <c r="C27" s="43"/>
      <c r="D27" s="43"/>
      <c r="E27" s="69"/>
      <c r="F27" s="69"/>
      <c r="G27" s="69"/>
      <c r="H27" s="69"/>
      <c r="I27" s="69"/>
      <c r="J27" s="69"/>
      <c r="K27" s="69"/>
      <c r="L27" s="45"/>
      <c r="M27" s="69"/>
      <c r="N27" s="69"/>
      <c r="O27" s="69"/>
      <c r="P27" s="69"/>
      <c r="Q27" s="69"/>
      <c r="R27" s="69"/>
      <c r="S27" s="69"/>
      <c r="T27" s="69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69"/>
    </row>
    <row r="28" spans="2:36" ht="12.75">
      <c r="B28" s="43" t="s">
        <v>124</v>
      </c>
      <c r="C28" s="43"/>
      <c r="D28" s="43" t="s">
        <v>37</v>
      </c>
      <c r="E28" s="69"/>
      <c r="F28" s="44">
        <f>(F9*F11)/1000000</f>
        <v>77.018048</v>
      </c>
      <c r="G28" s="69"/>
      <c r="H28" s="44">
        <f>(H9*H11)/1000000</f>
        <v>77.018048</v>
      </c>
      <c r="I28" s="69"/>
      <c r="J28" s="44">
        <f>(J9*J11)/1000000</f>
        <v>77.018048</v>
      </c>
      <c r="K28" s="69"/>
      <c r="L28" s="44">
        <f>(L9*L11)/1000000</f>
        <v>77.018048</v>
      </c>
      <c r="M28" s="69"/>
      <c r="N28" s="44">
        <f>(N9*N11)/1000000</f>
        <v>45.5</v>
      </c>
      <c r="O28" s="69"/>
      <c r="P28" s="44">
        <f>(P9*P11)/1000000</f>
        <v>44.33333333333333</v>
      </c>
      <c r="Q28" s="69"/>
      <c r="R28" s="44">
        <f>(R9*R11)/1000000</f>
        <v>42</v>
      </c>
      <c r="S28" s="69"/>
      <c r="T28" s="44">
        <f>(T9*T11)/1000000</f>
        <v>43.925</v>
      </c>
      <c r="U28" s="71"/>
      <c r="V28" s="71"/>
      <c r="W28" s="71"/>
      <c r="X28" s="71"/>
      <c r="Y28" s="71"/>
      <c r="Z28" s="71"/>
      <c r="AA28" s="71"/>
      <c r="AB28" s="71"/>
      <c r="AC28" s="71"/>
      <c r="AD28" s="73">
        <f>SUM(F28,N28,V28)</f>
        <v>122.518048</v>
      </c>
      <c r="AE28" s="45"/>
      <c r="AF28" s="73">
        <f>SUM(H28,P28,X28)</f>
        <v>121.35138133333332</v>
      </c>
      <c r="AG28" s="45"/>
      <c r="AH28" s="73">
        <f>SUM(J28,R28,Z28)</f>
        <v>119.018048</v>
      </c>
      <c r="AI28" s="45"/>
      <c r="AJ28" s="73">
        <f>AVERAGE(AD28,AF28,AH28)</f>
        <v>120.96249244444444</v>
      </c>
    </row>
    <row r="29" spans="2:36" ht="12.75">
      <c r="B29" s="43" t="s">
        <v>165</v>
      </c>
      <c r="C29" s="43"/>
      <c r="D29" s="43" t="s">
        <v>37</v>
      </c>
      <c r="E29" s="69"/>
      <c r="G29" s="69"/>
      <c r="I29" s="69"/>
      <c r="K29" s="69"/>
      <c r="L29" s="11"/>
      <c r="M29" s="69"/>
      <c r="N29" s="69"/>
      <c r="O29" s="69"/>
      <c r="P29" s="69"/>
      <c r="Q29" s="69"/>
      <c r="R29" s="69"/>
      <c r="S29" s="69"/>
      <c r="T29" s="69"/>
      <c r="U29" s="71"/>
      <c r="V29" s="71"/>
      <c r="W29" s="71"/>
      <c r="X29" s="71"/>
      <c r="Y29" s="71"/>
      <c r="Z29" s="71"/>
      <c r="AA29" s="71"/>
      <c r="AB29" s="71"/>
      <c r="AC29" s="71"/>
      <c r="AD29" s="73">
        <f>AD25*60/9000*(21-AD26)/21</f>
        <v>121.12349206349208</v>
      </c>
      <c r="AE29" s="45"/>
      <c r="AF29" s="73">
        <f>AF25*60/9000*(21-AF26)/21</f>
        <v>141.71580952380955</v>
      </c>
      <c r="AG29" s="45"/>
      <c r="AH29" s="73">
        <f>AH25*60/9000*(21-AH26)/21</f>
        <v>132.55714285714288</v>
      </c>
      <c r="AI29" s="45"/>
      <c r="AJ29" s="73">
        <f>AVERAGE(AD29,AF29,AH29)</f>
        <v>131.79881481481485</v>
      </c>
    </row>
    <row r="30" spans="2:36" ht="12.75">
      <c r="B30" s="43"/>
      <c r="C30" s="43"/>
      <c r="D30" s="43"/>
      <c r="E30" s="69"/>
      <c r="F30" s="44"/>
      <c r="G30" s="69"/>
      <c r="H30" s="44"/>
      <c r="I30" s="69"/>
      <c r="J30" s="44"/>
      <c r="K30" s="69"/>
      <c r="L30" s="44"/>
      <c r="M30" s="69"/>
      <c r="N30" s="69"/>
      <c r="O30" s="69"/>
      <c r="P30" s="69"/>
      <c r="Q30" s="69"/>
      <c r="R30" s="69"/>
      <c r="S30" s="69"/>
      <c r="T30" s="69"/>
      <c r="U30" s="71"/>
      <c r="V30" s="71"/>
      <c r="W30" s="71"/>
      <c r="X30" s="71"/>
      <c r="Y30" s="71"/>
      <c r="Z30" s="71"/>
      <c r="AA30" s="71"/>
      <c r="AB30" s="71"/>
      <c r="AC30" s="71"/>
      <c r="AD30" s="69"/>
      <c r="AE30" s="71"/>
      <c r="AF30" s="69"/>
      <c r="AG30" s="71"/>
      <c r="AH30" s="69"/>
      <c r="AI30" s="71"/>
      <c r="AJ30" s="69"/>
    </row>
    <row r="31" spans="2:36" ht="12.75">
      <c r="B31" s="79" t="s">
        <v>82</v>
      </c>
      <c r="C31" s="79"/>
      <c r="D31" s="43"/>
      <c r="E31" s="69"/>
      <c r="F31" s="44"/>
      <c r="G31" s="69"/>
      <c r="H31" s="44"/>
      <c r="I31" s="69"/>
      <c r="J31" s="44"/>
      <c r="K31" s="69"/>
      <c r="L31" s="44"/>
      <c r="M31" s="69"/>
      <c r="N31" s="69"/>
      <c r="O31" s="69"/>
      <c r="P31" s="69"/>
      <c r="Q31" s="69"/>
      <c r="R31" s="69"/>
      <c r="S31" s="69"/>
      <c r="T31" s="69"/>
      <c r="U31" s="71"/>
      <c r="V31" s="71"/>
      <c r="W31" s="71"/>
      <c r="X31" s="71"/>
      <c r="Y31" s="71"/>
      <c r="Z31" s="71"/>
      <c r="AA31" s="71"/>
      <c r="AB31" s="71"/>
      <c r="AC31" s="71"/>
      <c r="AD31" s="69"/>
      <c r="AE31" s="71"/>
      <c r="AF31" s="69"/>
      <c r="AG31" s="71"/>
      <c r="AH31" s="69"/>
      <c r="AI31" s="71"/>
      <c r="AJ31" s="69"/>
    </row>
    <row r="32" spans="2:36" ht="12.75">
      <c r="B32" s="43" t="s">
        <v>30</v>
      </c>
      <c r="C32" s="43"/>
      <c r="D32" s="43" t="s">
        <v>59</v>
      </c>
      <c r="E32" s="69"/>
      <c r="F32" s="45">
        <f>(F12/(F25*60*0.0283))*(14/(21-F26))*1000</f>
        <v>59.47026068815322</v>
      </c>
      <c r="G32" s="69"/>
      <c r="H32" s="45">
        <f>(H12/(H25*60*0.0283))*(14/(21-H26))*1000</f>
        <v>50.828807828001146</v>
      </c>
      <c r="I32" s="69"/>
      <c r="J32" s="45">
        <f>(J12/(J25*60*0.0283))*(14/(21-J26))*1000</f>
        <v>54.34068276681465</v>
      </c>
      <c r="K32" s="69"/>
      <c r="L32" s="45">
        <f>AVERAGE(F32,H32,J32)</f>
        <v>54.87991709432301</v>
      </c>
      <c r="M32" s="69"/>
      <c r="N32" s="69"/>
      <c r="O32" s="69"/>
      <c r="P32" s="69"/>
      <c r="Q32" s="69"/>
      <c r="R32" s="69"/>
      <c r="S32" s="69"/>
      <c r="T32" s="69"/>
      <c r="U32" s="71"/>
      <c r="V32" s="45">
        <f>(V12/(V25*60*0.0283))*(14/(21-V26))*1000</f>
        <v>1225.4504153720177</v>
      </c>
      <c r="W32" s="71"/>
      <c r="X32" s="45">
        <f>(X12/(X25*60*0.0283))*(14/(21-X26))*1000</f>
        <v>1047.2544450056298</v>
      </c>
      <c r="Y32" s="71"/>
      <c r="Z32" s="45">
        <f>(Z12/(Z25*60*0.0283))*(14/(21-Z26))*1000</f>
        <v>1119.532591144655</v>
      </c>
      <c r="AA32" s="71"/>
      <c r="AB32" s="45">
        <f>(AB12/(AB25*60*0.0283))*(14/(21-AB26))*1000</f>
        <v>1135.3294309383982</v>
      </c>
      <c r="AC32" s="72">
        <f aca="true" t="shared" si="0" ref="AC32:AC43">SUM(E32*F32,U32*V32)/AD32</f>
        <v>0</v>
      </c>
      <c r="AD32" s="73">
        <f aca="true" t="shared" si="1" ref="AD32:AD43">SUM(F32,V32)</f>
        <v>1284.920676060171</v>
      </c>
      <c r="AE32" s="72">
        <f aca="true" t="shared" si="2" ref="AE32:AE43">SUM(G32*H32,W32*X32)/AF32</f>
        <v>0</v>
      </c>
      <c r="AF32" s="73">
        <f aca="true" t="shared" si="3" ref="AF32:AF43">SUM(H32,X32)</f>
        <v>1098.083252833631</v>
      </c>
      <c r="AG32" s="72">
        <f aca="true" t="shared" si="4" ref="AG32:AI43">SUM(I32*J32,Y32*Z32)/AH32</f>
        <v>0</v>
      </c>
      <c r="AH32" s="73">
        <f aca="true" t="shared" si="5" ref="AH32:AH43">SUM(J32,Z32)</f>
        <v>1173.8732739114696</v>
      </c>
      <c r="AI32" s="45"/>
      <c r="AJ32" s="73">
        <f>SUM(L32,AB32)</f>
        <v>1190.2093480327212</v>
      </c>
    </row>
    <row r="33" spans="2:36" ht="12.75">
      <c r="B33" s="43" t="s">
        <v>31</v>
      </c>
      <c r="C33" s="43"/>
      <c r="D33" s="43" t="s">
        <v>56</v>
      </c>
      <c r="E33" s="69"/>
      <c r="F33" s="45">
        <f>(F13/(F25*60*0.0283))*(14/(21-F26))*1000000</f>
        <v>13073.949024830197</v>
      </c>
      <c r="G33" s="69"/>
      <c r="H33" s="45">
        <f>(H13/(H25*60*0.0283))*(14/(21-H26))*1000000</f>
        <v>11562.076199247353</v>
      </c>
      <c r="I33" s="69"/>
      <c r="J33" s="45">
        <f>(J13/(J25*60*0.0283))*(14/(21-J26))*1000000</f>
        <v>11373.63127677516</v>
      </c>
      <c r="K33" s="69"/>
      <c r="L33" s="45">
        <f aca="true" t="shared" si="6" ref="L33:L43">AVERAGE(F33,H33,J33)</f>
        <v>12003.21883361757</v>
      </c>
      <c r="M33" s="69"/>
      <c r="N33" s="69"/>
      <c r="O33" s="69"/>
      <c r="P33" s="69"/>
      <c r="Q33" s="69"/>
      <c r="R33" s="69"/>
      <c r="S33" s="69"/>
      <c r="T33" s="69"/>
      <c r="U33" s="71"/>
      <c r="V33" s="45">
        <f>(V13/(V25*60*0.0283))*(14/(21-V26))*1000000</f>
        <v>108783.8998198268</v>
      </c>
      <c r="W33" s="71"/>
      <c r="X33" s="45">
        <f>(X13/(X25*60*0.0283))*(14/(21-X26))*1000000</f>
        <v>92995.29339170993</v>
      </c>
      <c r="Y33" s="71"/>
      <c r="Z33" s="45">
        <f>(Z13/(Z25*60*0.0283))*(14/(21-Z26))*1000000</f>
        <v>99400.79834598293</v>
      </c>
      <c r="AA33" s="71"/>
      <c r="AB33" s="45">
        <f>(AB13/(AB25*60*0.0283))*(14/(21-AB26))*1000000</f>
        <v>100794.47559775486</v>
      </c>
      <c r="AC33" s="72">
        <f t="shared" si="0"/>
        <v>0</v>
      </c>
      <c r="AD33" s="73">
        <f t="shared" si="1"/>
        <v>121857.848844657</v>
      </c>
      <c r="AE33" s="72">
        <f t="shared" si="2"/>
        <v>0</v>
      </c>
      <c r="AF33" s="73">
        <f t="shared" si="3"/>
        <v>104557.36959095729</v>
      </c>
      <c r="AG33" s="72">
        <f t="shared" si="4"/>
        <v>0</v>
      </c>
      <c r="AH33" s="73">
        <f t="shared" si="5"/>
        <v>110774.42962275809</v>
      </c>
      <c r="AI33" s="45"/>
      <c r="AJ33" s="73">
        <f aca="true" t="shared" si="7" ref="AJ33:AJ43">SUM(L33,AB33)</f>
        <v>112797.69443137244</v>
      </c>
    </row>
    <row r="34" spans="2:36" ht="12.75">
      <c r="B34" s="43" t="s">
        <v>116</v>
      </c>
      <c r="C34" s="43"/>
      <c r="D34" s="43" t="s">
        <v>56</v>
      </c>
      <c r="E34" s="69">
        <v>100</v>
      </c>
      <c r="F34" s="44">
        <f>(F14/(F$25*60*0.0283))*(14/(21-F$26))*1000000</f>
        <v>43.21966619778577</v>
      </c>
      <c r="G34" s="69">
        <v>100</v>
      </c>
      <c r="H34" s="44">
        <f>(H14/(H$25*60*0.0283))*(14/(21-H$26))*1000000</f>
        <v>36.93954057267525</v>
      </c>
      <c r="I34" s="69">
        <v>100</v>
      </c>
      <c r="J34" s="44">
        <f aca="true" t="shared" si="8" ref="J34:J43">(J14/(J$25*60*0.0283))*(14/(21-J$26))*1000000</f>
        <v>39.49177526658042</v>
      </c>
      <c r="K34" s="69">
        <v>100</v>
      </c>
      <c r="L34" s="45">
        <f t="shared" si="6"/>
        <v>39.883660679013815</v>
      </c>
      <c r="M34" s="69"/>
      <c r="N34" s="69"/>
      <c r="O34" s="69"/>
      <c r="P34" s="69"/>
      <c r="Q34" s="69"/>
      <c r="R34" s="69"/>
      <c r="S34" s="69"/>
      <c r="T34" s="69"/>
      <c r="U34" s="71"/>
      <c r="V34" s="71"/>
      <c r="W34" s="71"/>
      <c r="X34" s="71"/>
      <c r="Y34" s="71"/>
      <c r="Z34" s="71"/>
      <c r="AA34" s="71"/>
      <c r="AB34" s="71"/>
      <c r="AC34" s="72">
        <f t="shared" si="0"/>
        <v>100</v>
      </c>
      <c r="AD34" s="73">
        <f t="shared" si="1"/>
        <v>43.21966619778577</v>
      </c>
      <c r="AE34" s="72">
        <f t="shared" si="2"/>
        <v>100</v>
      </c>
      <c r="AF34" s="73">
        <f t="shared" si="3"/>
        <v>36.93954057267525</v>
      </c>
      <c r="AG34" s="72">
        <f t="shared" si="4"/>
        <v>100</v>
      </c>
      <c r="AH34" s="73">
        <f t="shared" si="5"/>
        <v>39.49177526658042</v>
      </c>
      <c r="AI34" s="72">
        <f t="shared" si="4"/>
        <v>100</v>
      </c>
      <c r="AJ34" s="73">
        <f t="shared" si="7"/>
        <v>39.883660679013815</v>
      </c>
    </row>
    <row r="35" spans="2:36" ht="12.75">
      <c r="B35" s="43" t="s">
        <v>100</v>
      </c>
      <c r="C35" s="43"/>
      <c r="D35" s="43" t="s">
        <v>56</v>
      </c>
      <c r="E35" s="69">
        <v>100</v>
      </c>
      <c r="F35" s="44">
        <f aca="true" t="shared" si="9" ref="F35:H43">(F15/(F$25*60*0.0283))*(14/(21-F$26))*1000000</f>
        <v>0</v>
      </c>
      <c r="G35" s="69">
        <v>100</v>
      </c>
      <c r="H35" s="44">
        <f t="shared" si="9"/>
        <v>0</v>
      </c>
      <c r="I35" s="69">
        <v>100</v>
      </c>
      <c r="J35" s="44">
        <f t="shared" si="8"/>
        <v>0</v>
      </c>
      <c r="K35" s="69">
        <v>100</v>
      </c>
      <c r="L35" s="45">
        <f t="shared" si="6"/>
        <v>0</v>
      </c>
      <c r="M35" s="69"/>
      <c r="N35" s="69"/>
      <c r="O35" s="69"/>
      <c r="P35" s="69"/>
      <c r="Q35" s="69"/>
      <c r="R35" s="69"/>
      <c r="S35" s="69"/>
      <c r="T35" s="69"/>
      <c r="U35" s="71"/>
      <c r="V35" s="44">
        <f>(V15/(V$25*60*0.0283))*(14/(21-V$26))*1000000</f>
        <v>146.9468650724716</v>
      </c>
      <c r="W35" s="71"/>
      <c r="X35" s="44">
        <f>(X15/(X$25*60*0.0283))*(14/(21-X$26))*1000000</f>
        <v>125.59443794709586</v>
      </c>
      <c r="Y35" s="71"/>
      <c r="Z35" s="44">
        <f>(Z15/(Z$25*60*0.0283))*(14/(21-Z$26))*1000000</f>
        <v>134.27203590637342</v>
      </c>
      <c r="AA35" s="71"/>
      <c r="AB35" s="44">
        <f>(AB15/(AB$25*60*0.0283))*(14/(21-AB$26))*1000000</f>
        <v>136.1546352929545</v>
      </c>
      <c r="AC35" s="72">
        <f t="shared" si="0"/>
        <v>0</v>
      </c>
      <c r="AD35" s="73">
        <f t="shared" si="1"/>
        <v>146.9468650724716</v>
      </c>
      <c r="AE35" s="72">
        <f t="shared" si="2"/>
        <v>0</v>
      </c>
      <c r="AF35" s="73">
        <f t="shared" si="3"/>
        <v>125.59443794709586</v>
      </c>
      <c r="AG35" s="72">
        <f t="shared" si="4"/>
        <v>0</v>
      </c>
      <c r="AH35" s="73">
        <f t="shared" si="5"/>
        <v>134.27203590637342</v>
      </c>
      <c r="AI35" s="72">
        <f t="shared" si="4"/>
        <v>0</v>
      </c>
      <c r="AJ35" s="73">
        <f t="shared" si="7"/>
        <v>136.1546352929545</v>
      </c>
    </row>
    <row r="36" spans="2:36" ht="12.75">
      <c r="B36" s="43" t="s">
        <v>114</v>
      </c>
      <c r="C36" s="43"/>
      <c r="D36" s="43" t="s">
        <v>56</v>
      </c>
      <c r="E36" s="69">
        <v>100</v>
      </c>
      <c r="F36" s="44">
        <f t="shared" si="9"/>
        <v>43.21966619778577</v>
      </c>
      <c r="G36" s="69">
        <v>100</v>
      </c>
      <c r="H36" s="44">
        <f t="shared" si="9"/>
        <v>36.93954057267525</v>
      </c>
      <c r="I36" s="69">
        <v>100</v>
      </c>
      <c r="J36" s="44">
        <f t="shared" si="8"/>
        <v>39.49177526658042</v>
      </c>
      <c r="K36" s="69">
        <v>100</v>
      </c>
      <c r="L36" s="45">
        <f t="shared" si="6"/>
        <v>39.883660679013815</v>
      </c>
      <c r="M36" s="69"/>
      <c r="N36" s="69"/>
      <c r="O36" s="69"/>
      <c r="P36" s="69"/>
      <c r="Q36" s="69"/>
      <c r="R36" s="69"/>
      <c r="S36" s="69"/>
      <c r="T36" s="69"/>
      <c r="U36" s="71"/>
      <c r="V36" s="71"/>
      <c r="W36" s="71"/>
      <c r="X36" s="71"/>
      <c r="Y36" s="71"/>
      <c r="Z36" s="71"/>
      <c r="AA36" s="71"/>
      <c r="AB36" s="71"/>
      <c r="AC36" s="72">
        <f t="shared" si="0"/>
        <v>100</v>
      </c>
      <c r="AD36" s="73">
        <f t="shared" si="1"/>
        <v>43.21966619778577</v>
      </c>
      <c r="AE36" s="72">
        <f t="shared" si="2"/>
        <v>100</v>
      </c>
      <c r="AF36" s="73">
        <f t="shared" si="3"/>
        <v>36.93954057267525</v>
      </c>
      <c r="AG36" s="72">
        <f t="shared" si="4"/>
        <v>100</v>
      </c>
      <c r="AH36" s="73">
        <f t="shared" si="5"/>
        <v>39.49177526658042</v>
      </c>
      <c r="AI36" s="72">
        <f t="shared" si="4"/>
        <v>100</v>
      </c>
      <c r="AJ36" s="73">
        <f t="shared" si="7"/>
        <v>39.883660679013815</v>
      </c>
    </row>
    <row r="37" spans="2:36" ht="12.75">
      <c r="B37" s="43" t="s">
        <v>101</v>
      </c>
      <c r="C37" s="43"/>
      <c r="D37" s="43" t="s">
        <v>56</v>
      </c>
      <c r="E37" s="69">
        <v>100</v>
      </c>
      <c r="F37" s="44">
        <f t="shared" si="9"/>
        <v>43.21966619778577</v>
      </c>
      <c r="G37" s="69">
        <v>100</v>
      </c>
      <c r="H37" s="44">
        <f t="shared" si="9"/>
        <v>36.93954057267525</v>
      </c>
      <c r="I37" s="69">
        <v>100</v>
      </c>
      <c r="J37" s="44">
        <f t="shared" si="8"/>
        <v>39.49177526658042</v>
      </c>
      <c r="K37" s="69">
        <v>100</v>
      </c>
      <c r="L37" s="45">
        <f t="shared" si="6"/>
        <v>39.883660679013815</v>
      </c>
      <c r="M37" s="69"/>
      <c r="N37" s="69"/>
      <c r="O37" s="69"/>
      <c r="P37" s="69"/>
      <c r="Q37" s="69"/>
      <c r="R37" s="69"/>
      <c r="S37" s="69"/>
      <c r="T37" s="69"/>
      <c r="U37" s="71"/>
      <c r="V37" s="71"/>
      <c r="W37" s="71"/>
      <c r="X37" s="71"/>
      <c r="Y37" s="71"/>
      <c r="Z37" s="71"/>
      <c r="AA37" s="71"/>
      <c r="AB37" s="71"/>
      <c r="AC37" s="72">
        <f t="shared" si="0"/>
        <v>100</v>
      </c>
      <c r="AD37" s="73">
        <f t="shared" si="1"/>
        <v>43.21966619778577</v>
      </c>
      <c r="AE37" s="72">
        <f t="shared" si="2"/>
        <v>100</v>
      </c>
      <c r="AF37" s="73">
        <f t="shared" si="3"/>
        <v>36.93954057267525</v>
      </c>
      <c r="AG37" s="72">
        <f t="shared" si="4"/>
        <v>100</v>
      </c>
      <c r="AH37" s="73">
        <f t="shared" si="5"/>
        <v>39.49177526658042</v>
      </c>
      <c r="AI37" s="72">
        <f t="shared" si="4"/>
        <v>100</v>
      </c>
      <c r="AJ37" s="73">
        <f t="shared" si="7"/>
        <v>39.883660679013815</v>
      </c>
    </row>
    <row r="38" spans="2:36" ht="12.75">
      <c r="B38" s="43" t="s">
        <v>102</v>
      </c>
      <c r="C38" s="43"/>
      <c r="D38" s="43" t="s">
        <v>56</v>
      </c>
      <c r="E38" s="69">
        <v>100</v>
      </c>
      <c r="F38" s="44">
        <f t="shared" si="9"/>
        <v>43.21966619778577</v>
      </c>
      <c r="G38" s="69">
        <v>100</v>
      </c>
      <c r="H38" s="44">
        <f t="shared" si="9"/>
        <v>36.93954057267525</v>
      </c>
      <c r="I38" s="69">
        <v>100</v>
      </c>
      <c r="J38" s="44">
        <f t="shared" si="8"/>
        <v>39.49177526658042</v>
      </c>
      <c r="K38" s="69">
        <v>100</v>
      </c>
      <c r="L38" s="45">
        <f t="shared" si="6"/>
        <v>39.883660679013815</v>
      </c>
      <c r="M38" s="69"/>
      <c r="N38" s="69"/>
      <c r="O38" s="69"/>
      <c r="P38" s="69"/>
      <c r="Q38" s="69"/>
      <c r="R38" s="69"/>
      <c r="S38" s="69"/>
      <c r="T38" s="69"/>
      <c r="U38" s="71"/>
      <c r="V38" s="71"/>
      <c r="W38" s="71"/>
      <c r="X38" s="71"/>
      <c r="Y38" s="71"/>
      <c r="Z38" s="71"/>
      <c r="AA38" s="71"/>
      <c r="AB38" s="71"/>
      <c r="AC38" s="72">
        <f t="shared" si="0"/>
        <v>100</v>
      </c>
      <c r="AD38" s="73">
        <f t="shared" si="1"/>
        <v>43.21966619778577</v>
      </c>
      <c r="AE38" s="72">
        <f t="shared" si="2"/>
        <v>100</v>
      </c>
      <c r="AF38" s="73">
        <f t="shared" si="3"/>
        <v>36.93954057267525</v>
      </c>
      <c r="AG38" s="72">
        <f t="shared" si="4"/>
        <v>100</v>
      </c>
      <c r="AH38" s="73">
        <f t="shared" si="5"/>
        <v>39.49177526658042</v>
      </c>
      <c r="AI38" s="72">
        <f t="shared" si="4"/>
        <v>100</v>
      </c>
      <c r="AJ38" s="73">
        <f t="shared" si="7"/>
        <v>39.883660679013815</v>
      </c>
    </row>
    <row r="39" spans="2:36" ht="12.75">
      <c r="B39" s="43" t="s">
        <v>111</v>
      </c>
      <c r="C39" s="43"/>
      <c r="D39" s="43" t="s">
        <v>56</v>
      </c>
      <c r="E39" s="71"/>
      <c r="F39" s="44">
        <f t="shared" si="9"/>
        <v>827.6566076875974</v>
      </c>
      <c r="G39" s="71"/>
      <c r="H39" s="44">
        <f t="shared" si="9"/>
        <v>698.1573168235622</v>
      </c>
      <c r="I39" s="71"/>
      <c r="J39" s="44">
        <f t="shared" si="8"/>
        <v>783.9117390416214</v>
      </c>
      <c r="K39" s="71"/>
      <c r="L39" s="45">
        <f t="shared" si="6"/>
        <v>769.9085545175936</v>
      </c>
      <c r="M39" s="69"/>
      <c r="N39" s="69"/>
      <c r="O39" s="69"/>
      <c r="P39" s="69"/>
      <c r="Q39" s="69"/>
      <c r="R39" s="69"/>
      <c r="S39" s="69"/>
      <c r="T39" s="69"/>
      <c r="U39" s="71"/>
      <c r="V39" s="44">
        <f>(V19/(V$25*60*0.0283))*(14/(21-V$26))*1000000</f>
        <v>14694.686507247163</v>
      </c>
      <c r="W39" s="71"/>
      <c r="X39" s="44">
        <f>(X19/(X$25*60*0.0283))*(14/(21-X$26))*1000000</f>
        <v>12559.443794709585</v>
      </c>
      <c r="Y39" s="71"/>
      <c r="Z39" s="44">
        <f>(Z19/(Z$25*60*0.0283))*(14/(21-Z$26))*1000000</f>
        <v>13427.203590637342</v>
      </c>
      <c r="AA39" s="71"/>
      <c r="AB39" s="44">
        <f>(AB19/(AB$25*60*0.0283))*(14/(21-AB$26))*1000000</f>
        <v>13615.463529295452</v>
      </c>
      <c r="AC39" s="72">
        <f t="shared" si="0"/>
        <v>0</v>
      </c>
      <c r="AD39" s="73">
        <f t="shared" si="1"/>
        <v>15522.34311493476</v>
      </c>
      <c r="AE39" s="72">
        <f t="shared" si="2"/>
        <v>0</v>
      </c>
      <c r="AF39" s="73">
        <f t="shared" si="3"/>
        <v>13257.601111533148</v>
      </c>
      <c r="AG39" s="72">
        <f t="shared" si="4"/>
        <v>0</v>
      </c>
      <c r="AH39" s="73">
        <f t="shared" si="5"/>
        <v>14211.115329678963</v>
      </c>
      <c r="AI39" s="72">
        <f t="shared" si="4"/>
        <v>0</v>
      </c>
      <c r="AJ39" s="73">
        <f t="shared" si="7"/>
        <v>14385.372083813045</v>
      </c>
    </row>
    <row r="40" spans="2:36" ht="12.75">
      <c r="B40" s="43" t="s">
        <v>117</v>
      </c>
      <c r="C40" s="43"/>
      <c r="D40" s="43" t="s">
        <v>56</v>
      </c>
      <c r="E40" s="69">
        <v>100</v>
      </c>
      <c r="F40" s="44">
        <f t="shared" si="9"/>
        <v>43.21966619778577</v>
      </c>
      <c r="G40" s="69">
        <v>100</v>
      </c>
      <c r="H40" s="44">
        <f t="shared" si="9"/>
        <v>36.93954057267525</v>
      </c>
      <c r="I40" s="69">
        <v>100</v>
      </c>
      <c r="J40" s="44">
        <f t="shared" si="8"/>
        <v>39.49177526658042</v>
      </c>
      <c r="K40" s="69">
        <v>100</v>
      </c>
      <c r="L40" s="45">
        <f t="shared" si="6"/>
        <v>39.883660679013815</v>
      </c>
      <c r="M40" s="69"/>
      <c r="N40" s="69"/>
      <c r="O40" s="69"/>
      <c r="P40" s="69"/>
      <c r="Q40" s="69"/>
      <c r="R40" s="69"/>
      <c r="S40" s="69"/>
      <c r="T40" s="69"/>
      <c r="U40" s="71"/>
      <c r="V40" s="71"/>
      <c r="W40" s="71"/>
      <c r="X40" s="71"/>
      <c r="Y40" s="71"/>
      <c r="Z40" s="71"/>
      <c r="AA40" s="71"/>
      <c r="AB40" s="71"/>
      <c r="AC40" s="72">
        <f t="shared" si="0"/>
        <v>100</v>
      </c>
      <c r="AD40" s="73">
        <f t="shared" si="1"/>
        <v>43.21966619778577</v>
      </c>
      <c r="AE40" s="72">
        <f t="shared" si="2"/>
        <v>100</v>
      </c>
      <c r="AF40" s="73">
        <f t="shared" si="3"/>
        <v>36.93954057267525</v>
      </c>
      <c r="AG40" s="72">
        <f t="shared" si="4"/>
        <v>100</v>
      </c>
      <c r="AH40" s="73">
        <f t="shared" si="5"/>
        <v>39.49177526658042</v>
      </c>
      <c r="AI40" s="72">
        <f t="shared" si="4"/>
        <v>100</v>
      </c>
      <c r="AJ40" s="73">
        <f t="shared" si="7"/>
        <v>39.883660679013815</v>
      </c>
    </row>
    <row r="41" spans="2:36" ht="12.75">
      <c r="B41" s="43" t="s">
        <v>125</v>
      </c>
      <c r="C41" s="43"/>
      <c r="D41" s="43" t="s">
        <v>56</v>
      </c>
      <c r="E41" s="69">
        <v>100</v>
      </c>
      <c r="F41" s="44">
        <f t="shared" si="9"/>
        <v>43.21966619778577</v>
      </c>
      <c r="G41" s="69">
        <v>100</v>
      </c>
      <c r="H41" s="44">
        <f t="shared" si="9"/>
        <v>36.93954057267525</v>
      </c>
      <c r="I41" s="69">
        <v>100</v>
      </c>
      <c r="J41" s="44">
        <f t="shared" si="8"/>
        <v>39.49177526658042</v>
      </c>
      <c r="K41" s="69">
        <v>100</v>
      </c>
      <c r="L41" s="45">
        <f t="shared" si="6"/>
        <v>39.883660679013815</v>
      </c>
      <c r="M41" s="69"/>
      <c r="N41" s="69"/>
      <c r="O41" s="69"/>
      <c r="P41" s="69"/>
      <c r="Q41" s="69"/>
      <c r="R41" s="69"/>
      <c r="S41" s="69"/>
      <c r="T41" s="69"/>
      <c r="U41" s="71"/>
      <c r="V41" s="71"/>
      <c r="W41" s="71"/>
      <c r="X41" s="71"/>
      <c r="Y41" s="71"/>
      <c r="Z41" s="71"/>
      <c r="AA41" s="71"/>
      <c r="AB41" s="71"/>
      <c r="AC41" s="72">
        <f t="shared" si="0"/>
        <v>100</v>
      </c>
      <c r="AD41" s="73">
        <f t="shared" si="1"/>
        <v>43.21966619778577</v>
      </c>
      <c r="AE41" s="72">
        <f t="shared" si="2"/>
        <v>100</v>
      </c>
      <c r="AF41" s="73">
        <f t="shared" si="3"/>
        <v>36.93954057267525</v>
      </c>
      <c r="AG41" s="72">
        <f t="shared" si="4"/>
        <v>100</v>
      </c>
      <c r="AH41" s="73">
        <f t="shared" si="5"/>
        <v>39.49177526658042</v>
      </c>
      <c r="AI41" s="72">
        <f t="shared" si="4"/>
        <v>100</v>
      </c>
      <c r="AJ41" s="73">
        <f t="shared" si="7"/>
        <v>39.883660679013815</v>
      </c>
    </row>
    <row r="42" spans="2:36" ht="12.75">
      <c r="B42" s="43" t="s">
        <v>118</v>
      </c>
      <c r="C42" s="43"/>
      <c r="D42" s="43" t="s">
        <v>56</v>
      </c>
      <c r="E42" s="69">
        <v>100</v>
      </c>
      <c r="F42" s="44">
        <f t="shared" si="9"/>
        <v>43.21966619778577</v>
      </c>
      <c r="G42" s="69">
        <v>100</v>
      </c>
      <c r="H42" s="44">
        <f t="shared" si="9"/>
        <v>36.93954057267525</v>
      </c>
      <c r="I42" s="69">
        <v>100</v>
      </c>
      <c r="J42" s="44">
        <f t="shared" si="8"/>
        <v>39.49177526658042</v>
      </c>
      <c r="K42" s="69">
        <v>100</v>
      </c>
      <c r="L42" s="45">
        <f t="shared" si="6"/>
        <v>39.883660679013815</v>
      </c>
      <c r="M42" s="69"/>
      <c r="N42" s="69"/>
      <c r="O42" s="69"/>
      <c r="P42" s="69"/>
      <c r="Q42" s="69"/>
      <c r="R42" s="69"/>
      <c r="S42" s="69"/>
      <c r="T42" s="69"/>
      <c r="U42" s="71"/>
      <c r="V42" s="71"/>
      <c r="W42" s="71"/>
      <c r="X42" s="71"/>
      <c r="Y42" s="71"/>
      <c r="Z42" s="71"/>
      <c r="AA42" s="71"/>
      <c r="AB42" s="71"/>
      <c r="AC42" s="72">
        <f t="shared" si="0"/>
        <v>100</v>
      </c>
      <c r="AD42" s="73">
        <f t="shared" si="1"/>
        <v>43.21966619778577</v>
      </c>
      <c r="AE42" s="72">
        <f t="shared" si="2"/>
        <v>100</v>
      </c>
      <c r="AF42" s="73">
        <f t="shared" si="3"/>
        <v>36.93954057267525</v>
      </c>
      <c r="AG42" s="72">
        <f t="shared" si="4"/>
        <v>100</v>
      </c>
      <c r="AH42" s="73">
        <f t="shared" si="5"/>
        <v>39.49177526658042</v>
      </c>
      <c r="AI42" s="72">
        <f t="shared" si="4"/>
        <v>100</v>
      </c>
      <c r="AJ42" s="73">
        <f t="shared" si="7"/>
        <v>39.883660679013815</v>
      </c>
    </row>
    <row r="43" spans="2:36" ht="12.75">
      <c r="B43" s="43" t="s">
        <v>115</v>
      </c>
      <c r="C43" s="43"/>
      <c r="D43" s="43" t="s">
        <v>56</v>
      </c>
      <c r="E43" s="69">
        <v>100</v>
      </c>
      <c r="F43" s="44">
        <f t="shared" si="9"/>
        <v>43.21966619778577</v>
      </c>
      <c r="G43" s="69">
        <v>100</v>
      </c>
      <c r="H43" s="44">
        <f t="shared" si="9"/>
        <v>36.93954057267525</v>
      </c>
      <c r="I43" s="69">
        <v>100</v>
      </c>
      <c r="J43" s="44">
        <f t="shared" si="8"/>
        <v>39.49177526658042</v>
      </c>
      <c r="K43" s="69">
        <v>100</v>
      </c>
      <c r="L43" s="45">
        <f t="shared" si="6"/>
        <v>39.883660679013815</v>
      </c>
      <c r="M43" s="69"/>
      <c r="N43" s="69"/>
      <c r="O43" s="69"/>
      <c r="P43" s="69"/>
      <c r="Q43" s="69"/>
      <c r="R43" s="69"/>
      <c r="S43" s="69"/>
      <c r="T43" s="69"/>
      <c r="U43" s="71"/>
      <c r="V43" s="71"/>
      <c r="W43" s="71"/>
      <c r="X43" s="71"/>
      <c r="Y43" s="71"/>
      <c r="Z43" s="71"/>
      <c r="AA43" s="71"/>
      <c r="AB43" s="71"/>
      <c r="AC43" s="72">
        <f t="shared" si="0"/>
        <v>100</v>
      </c>
      <c r="AD43" s="73">
        <f t="shared" si="1"/>
        <v>43.21966619778577</v>
      </c>
      <c r="AE43" s="72">
        <f t="shared" si="2"/>
        <v>100</v>
      </c>
      <c r="AF43" s="73">
        <f t="shared" si="3"/>
        <v>36.93954057267525</v>
      </c>
      <c r="AG43" s="72">
        <f t="shared" si="4"/>
        <v>100</v>
      </c>
      <c r="AH43" s="73">
        <f t="shared" si="5"/>
        <v>39.49177526658042</v>
      </c>
      <c r="AI43" s="72">
        <f t="shared" si="4"/>
        <v>100</v>
      </c>
      <c r="AJ43" s="73">
        <f t="shared" si="7"/>
        <v>39.883660679013815</v>
      </c>
    </row>
    <row r="44" spans="2:36" ht="12.75">
      <c r="B44" s="43"/>
      <c r="C44" s="43"/>
      <c r="D44" s="43"/>
      <c r="E44" s="69"/>
      <c r="F44" s="44"/>
      <c r="G44" s="69"/>
      <c r="H44" s="44"/>
      <c r="I44" s="69"/>
      <c r="J44" s="44"/>
      <c r="K44" s="69"/>
      <c r="L44" s="44"/>
      <c r="M44" s="69"/>
      <c r="N44" s="69"/>
      <c r="O44" s="69"/>
      <c r="P44" s="69"/>
      <c r="Q44" s="69"/>
      <c r="R44" s="69"/>
      <c r="S44" s="69"/>
      <c r="T44" s="69"/>
      <c r="U44" s="71"/>
      <c r="V44" s="71"/>
      <c r="W44" s="71"/>
      <c r="X44" s="71"/>
      <c r="Y44" s="71"/>
      <c r="Z44" s="71"/>
      <c r="AA44" s="71"/>
      <c r="AB44" s="71"/>
      <c r="AC44" s="72"/>
      <c r="AD44" s="73"/>
      <c r="AE44" s="45"/>
      <c r="AF44" s="73"/>
      <c r="AG44" s="45"/>
      <c r="AH44" s="73"/>
      <c r="AI44" s="45"/>
      <c r="AJ44" s="69"/>
    </row>
    <row r="45" spans="2:36" ht="12.75">
      <c r="B45" s="43" t="s">
        <v>57</v>
      </c>
      <c r="C45" s="43"/>
      <c r="D45" s="43" t="s">
        <v>56</v>
      </c>
      <c r="E45" s="45">
        <f>(E38*F38+E40*F40)/F45</f>
        <v>100</v>
      </c>
      <c r="F45" s="45">
        <f>(F38+F40)</f>
        <v>86.43933239557154</v>
      </c>
      <c r="G45" s="45">
        <f>(G38*H38+G40*H40)/H45</f>
        <v>100</v>
      </c>
      <c r="H45" s="45">
        <f>(H38+H40)</f>
        <v>73.8790811453505</v>
      </c>
      <c r="I45" s="45">
        <f>(I38*J38+I40*J40)/J45</f>
        <v>100</v>
      </c>
      <c r="J45" s="45">
        <f>(J38+J40)</f>
        <v>78.98355053316084</v>
      </c>
      <c r="K45" s="45">
        <f>(K38*L38+K40*L40)/L45</f>
        <v>100.00000000000001</v>
      </c>
      <c r="L45" s="45">
        <f>AVERAGE(J45,H45,F45)</f>
        <v>79.76732135802762</v>
      </c>
      <c r="M45" s="69"/>
      <c r="N45" s="69"/>
      <c r="O45" s="69"/>
      <c r="P45" s="69"/>
      <c r="Q45" s="69"/>
      <c r="R45" s="69"/>
      <c r="S45" s="69"/>
      <c r="T45" s="69"/>
      <c r="U45" s="71"/>
      <c r="V45" s="71"/>
      <c r="W45" s="71"/>
      <c r="X45" s="71"/>
      <c r="Y45" s="71"/>
      <c r="Z45" s="71"/>
      <c r="AA45" s="71"/>
      <c r="AB45" s="71"/>
      <c r="AC45" s="45">
        <f>(AC38*AD38+AC40*AD40)/AD45</f>
        <v>100</v>
      </c>
      <c r="AD45" s="73">
        <f>SUM(F45,V45)</f>
        <v>86.43933239557154</v>
      </c>
      <c r="AE45" s="45">
        <f>(AE38*AF38+AE40*AF40)/AF45</f>
        <v>100</v>
      </c>
      <c r="AF45" s="73">
        <f>SUM(H45,X45)</f>
        <v>73.8790811453505</v>
      </c>
      <c r="AG45" s="45">
        <f>(AG38*AH38+AG40*AH40)/AH45</f>
        <v>100</v>
      </c>
      <c r="AH45" s="73">
        <f>SUM(J45,Z45)</f>
        <v>78.98355053316084</v>
      </c>
      <c r="AI45" s="45">
        <f>(AI38*AJ38+AI40*AJ40)/AJ45</f>
        <v>100.00000000000001</v>
      </c>
      <c r="AJ45" s="73">
        <f>SUM(L45,AB45)</f>
        <v>79.76732135802762</v>
      </c>
    </row>
    <row r="46" spans="2:36" ht="12.75">
      <c r="B46" s="43" t="s">
        <v>58</v>
      </c>
      <c r="C46" s="43"/>
      <c r="D46" s="43" t="s">
        <v>56</v>
      </c>
      <c r="E46" s="45">
        <f>(E35*F35+E37*F37+E39*F39)/F46</f>
        <v>4.962779156327544</v>
      </c>
      <c r="F46" s="45">
        <f>(F35+F37+F39)</f>
        <v>870.8762738853832</v>
      </c>
      <c r="G46" s="45">
        <f>(G35*H35+G37*H37+G39*H39)/H46</f>
        <v>5.025125628140704</v>
      </c>
      <c r="H46" s="45">
        <f>(H35+H37+H39)</f>
        <v>735.0968573962374</v>
      </c>
      <c r="I46" s="45">
        <f>(I35*J35+I37*J37+I39*J39)/J46</f>
        <v>4.796163069544363</v>
      </c>
      <c r="J46" s="45">
        <f>(J35+J37+J39)</f>
        <v>823.4035143082019</v>
      </c>
      <c r="K46" s="45">
        <f>(K35*L35+K37*L37+K39*L39)/L46</f>
        <v>4.925172152875113</v>
      </c>
      <c r="L46" s="45">
        <f>AVERAGE(J46,H46,F46)</f>
        <v>809.7922151966073</v>
      </c>
      <c r="M46" s="69"/>
      <c r="N46" s="69"/>
      <c r="O46" s="69"/>
      <c r="P46" s="69"/>
      <c r="Q46" s="69"/>
      <c r="R46" s="69"/>
      <c r="S46" s="69"/>
      <c r="T46" s="69"/>
      <c r="U46" s="71"/>
      <c r="V46" s="44">
        <f>V39+V35</f>
        <v>14841.633372319635</v>
      </c>
      <c r="W46" s="71"/>
      <c r="X46" s="44">
        <f>X39+X35</f>
        <v>12685.038232656681</v>
      </c>
      <c r="Y46" s="71"/>
      <c r="Z46" s="44">
        <f>Z39+Z35</f>
        <v>13561.475626543715</v>
      </c>
      <c r="AA46" s="71"/>
      <c r="AB46" s="44">
        <f>AB39+AB35</f>
        <v>13751.618164588406</v>
      </c>
      <c r="AC46" s="45">
        <f>(AC35*AD35+AC37*AD37+AC39*AD39)/AD46</f>
        <v>0.2750653280154036</v>
      </c>
      <c r="AD46" s="73">
        <f>SUM(F46,V46)</f>
        <v>15712.509646205019</v>
      </c>
      <c r="AE46" s="45">
        <f>(AE35*AF35+AE37*AF37+AE39*AF39)/AF46</f>
        <v>0.2752546105147261</v>
      </c>
      <c r="AF46" s="73">
        <f>SUM(H46,X46)</f>
        <v>13420.13509005292</v>
      </c>
      <c r="AG46" s="45">
        <f>(AG35*AH35+AG37*AH37+AG39*AH39)/AH46</f>
        <v>0.27453671928620454</v>
      </c>
      <c r="AH46" s="73">
        <f>SUM(J46,Z46)</f>
        <v>14384.879140851917</v>
      </c>
      <c r="AI46" s="44"/>
      <c r="AJ46" s="73">
        <f>SUM(L46,AB46)</f>
        <v>14561.410379785013</v>
      </c>
    </row>
    <row r="47" spans="2:36" ht="12.75">
      <c r="B47" s="43"/>
      <c r="C47" s="43"/>
      <c r="D47" s="43"/>
      <c r="E47" s="69"/>
      <c r="F47" s="45"/>
      <c r="G47" s="69"/>
      <c r="H47" s="45"/>
      <c r="I47" s="69"/>
      <c r="J47" s="45"/>
      <c r="K47" s="69"/>
      <c r="L47" s="45"/>
      <c r="M47" s="69"/>
      <c r="N47" s="69"/>
      <c r="O47" s="69"/>
      <c r="P47" s="69"/>
      <c r="Q47" s="69"/>
      <c r="R47" s="69"/>
      <c r="S47" s="69"/>
      <c r="T47" s="69"/>
      <c r="U47" s="71"/>
      <c r="V47" s="44"/>
      <c r="W47" s="71"/>
      <c r="X47" s="44"/>
      <c r="Y47" s="71"/>
      <c r="Z47" s="44"/>
      <c r="AA47" s="71"/>
      <c r="AB47" s="44"/>
      <c r="AC47" s="44"/>
      <c r="AD47" s="73"/>
      <c r="AE47" s="44"/>
      <c r="AF47" s="73"/>
      <c r="AG47" s="44"/>
      <c r="AH47" s="73"/>
      <c r="AI47" s="44"/>
      <c r="AJ47" s="73"/>
    </row>
    <row r="48" spans="2:36" ht="12.75">
      <c r="B48" s="43"/>
      <c r="C48" s="43"/>
      <c r="D48" s="43"/>
      <c r="E48" s="71"/>
      <c r="F48" s="71"/>
      <c r="G48" s="71"/>
      <c r="H48" s="71"/>
      <c r="I48" s="71"/>
      <c r="J48" s="71"/>
      <c r="K48" s="71"/>
      <c r="L48" s="70"/>
      <c r="M48" s="71"/>
      <c r="N48" s="71"/>
      <c r="O48" s="71"/>
      <c r="P48" s="71"/>
      <c r="Q48" s="71"/>
      <c r="R48" s="71"/>
      <c r="S48" s="71"/>
      <c r="T48" s="70"/>
      <c r="U48" s="71"/>
      <c r="V48" s="71"/>
      <c r="W48" s="71"/>
      <c r="X48" s="71"/>
      <c r="Y48" s="71"/>
      <c r="Z48" s="71"/>
      <c r="AA48" s="71"/>
      <c r="AB48" s="44"/>
      <c r="AC48" s="44"/>
      <c r="AD48" s="44"/>
      <c r="AE48" s="44"/>
      <c r="AF48" s="44"/>
      <c r="AG48" s="44"/>
      <c r="AH48" s="44"/>
      <c r="AI48" s="44"/>
      <c r="AJ48" s="69"/>
    </row>
    <row r="49" spans="1:36" ht="12.75">
      <c r="A49" s="11" t="s">
        <v>123</v>
      </c>
      <c r="B49" s="11"/>
      <c r="C49" s="11"/>
      <c r="D49" s="43"/>
      <c r="E49" s="69"/>
      <c r="F49" s="69"/>
      <c r="G49" s="69"/>
      <c r="H49" s="69"/>
      <c r="I49" s="69"/>
      <c r="J49" s="69"/>
      <c r="K49" s="69"/>
      <c r="L49" s="70"/>
      <c r="M49" s="69"/>
      <c r="N49" s="69"/>
      <c r="O49" s="69"/>
      <c r="P49" s="69"/>
      <c r="Q49" s="69"/>
      <c r="R49" s="69"/>
      <c r="S49" s="69"/>
      <c r="T49" s="70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2:36" ht="12.75">
      <c r="B50" s="68" t="s">
        <v>121</v>
      </c>
      <c r="C50" s="68" t="s">
        <v>120</v>
      </c>
      <c r="D50" s="43"/>
      <c r="E50" s="69"/>
      <c r="F50" s="69" t="s">
        <v>129</v>
      </c>
      <c r="G50" s="69"/>
      <c r="H50" s="69" t="s">
        <v>130</v>
      </c>
      <c r="I50" s="69"/>
      <c r="J50" s="69" t="s">
        <v>131</v>
      </c>
      <c r="K50" s="69"/>
      <c r="L50" s="43" t="s">
        <v>75</v>
      </c>
      <c r="M50" s="69"/>
      <c r="N50" s="69" t="s">
        <v>129</v>
      </c>
      <c r="O50" s="69"/>
      <c r="P50" s="69" t="s">
        <v>130</v>
      </c>
      <c r="Q50" s="69"/>
      <c r="R50" s="69" t="s">
        <v>131</v>
      </c>
      <c r="S50" s="69"/>
      <c r="T50" s="43" t="s">
        <v>75</v>
      </c>
      <c r="U50" s="69"/>
      <c r="V50" s="69" t="s">
        <v>129</v>
      </c>
      <c r="W50" s="69"/>
      <c r="X50" s="69" t="s">
        <v>130</v>
      </c>
      <c r="Y50" s="69"/>
      <c r="Z50" s="69" t="s">
        <v>131</v>
      </c>
      <c r="AA50" s="69"/>
      <c r="AB50" s="43" t="s">
        <v>75</v>
      </c>
      <c r="AC50" s="69"/>
      <c r="AD50" s="69" t="s">
        <v>129</v>
      </c>
      <c r="AE50" s="69"/>
      <c r="AF50" s="69" t="s">
        <v>130</v>
      </c>
      <c r="AG50" s="69"/>
      <c r="AH50" s="69" t="s">
        <v>131</v>
      </c>
      <c r="AI50" s="69"/>
      <c r="AJ50" s="43" t="s">
        <v>75</v>
      </c>
    </row>
    <row r="51" spans="2:36" ht="12.75">
      <c r="B51" s="68"/>
      <c r="C51" s="68"/>
      <c r="D51" s="43"/>
      <c r="E51" s="69"/>
      <c r="F51" s="69"/>
      <c r="G51" s="69"/>
      <c r="H51" s="69"/>
      <c r="I51" s="69"/>
      <c r="J51" s="69"/>
      <c r="K51" s="69"/>
      <c r="L51" s="43"/>
      <c r="M51" s="69"/>
      <c r="N51" s="69"/>
      <c r="O51" s="69"/>
      <c r="P51" s="69"/>
      <c r="Q51" s="69"/>
      <c r="R51" s="69"/>
      <c r="S51" s="69"/>
      <c r="T51" s="43"/>
      <c r="U51" s="69"/>
      <c r="V51" s="69"/>
      <c r="W51" s="69"/>
      <c r="X51" s="69"/>
      <c r="Y51" s="69"/>
      <c r="Z51" s="69"/>
      <c r="AA51" s="69"/>
      <c r="AB51" s="43"/>
      <c r="AC51" s="69"/>
      <c r="AD51" s="69"/>
      <c r="AE51" s="69"/>
      <c r="AF51" s="69"/>
      <c r="AG51" s="69"/>
      <c r="AH51" s="69"/>
      <c r="AI51" s="69"/>
      <c r="AJ51" s="43"/>
    </row>
    <row r="52" spans="2:36" ht="12.75">
      <c r="B52" s="43" t="s">
        <v>155</v>
      </c>
      <c r="C52" s="68"/>
      <c r="D52" s="43"/>
      <c r="E52" s="69"/>
      <c r="F52" s="71" t="s">
        <v>157</v>
      </c>
      <c r="G52" s="69"/>
      <c r="H52" s="71" t="s">
        <v>157</v>
      </c>
      <c r="I52" s="69"/>
      <c r="J52" s="71" t="s">
        <v>157</v>
      </c>
      <c r="K52" s="69"/>
      <c r="L52" s="71" t="s">
        <v>157</v>
      </c>
      <c r="M52" s="69"/>
      <c r="N52" s="71" t="s">
        <v>159</v>
      </c>
      <c r="O52" s="69"/>
      <c r="P52" s="71" t="s">
        <v>159</v>
      </c>
      <c r="Q52" s="69"/>
      <c r="R52" s="71" t="s">
        <v>159</v>
      </c>
      <c r="S52" s="69"/>
      <c r="T52" s="71" t="s">
        <v>159</v>
      </c>
      <c r="U52" s="69"/>
      <c r="V52" s="71" t="s">
        <v>161</v>
      </c>
      <c r="W52" s="69"/>
      <c r="X52" s="71" t="s">
        <v>161</v>
      </c>
      <c r="Y52" s="69"/>
      <c r="Z52" s="71" t="s">
        <v>161</v>
      </c>
      <c r="AA52" s="69"/>
      <c r="AB52" s="71" t="s">
        <v>161</v>
      </c>
      <c r="AC52" s="69"/>
      <c r="AD52" s="71" t="s">
        <v>162</v>
      </c>
      <c r="AE52" s="69"/>
      <c r="AF52" s="71" t="s">
        <v>162</v>
      </c>
      <c r="AG52" s="69"/>
      <c r="AH52" s="71" t="s">
        <v>162</v>
      </c>
      <c r="AI52" s="69"/>
      <c r="AJ52" s="71" t="s">
        <v>162</v>
      </c>
    </row>
    <row r="53" spans="2:36" ht="12.75">
      <c r="B53" s="43" t="s">
        <v>156</v>
      </c>
      <c r="C53" s="68"/>
      <c r="D53" s="43"/>
      <c r="E53" s="69"/>
      <c r="F53" s="71" t="s">
        <v>158</v>
      </c>
      <c r="G53" s="69"/>
      <c r="H53" s="71" t="s">
        <v>158</v>
      </c>
      <c r="I53" s="69"/>
      <c r="J53" s="71" t="s">
        <v>158</v>
      </c>
      <c r="K53" s="69"/>
      <c r="L53" s="71" t="s">
        <v>158</v>
      </c>
      <c r="M53" s="69"/>
      <c r="N53" s="71" t="s">
        <v>160</v>
      </c>
      <c r="O53" s="71"/>
      <c r="P53" s="71" t="s">
        <v>160</v>
      </c>
      <c r="Q53" s="71"/>
      <c r="R53" s="71" t="s">
        <v>160</v>
      </c>
      <c r="S53" s="71"/>
      <c r="T53" s="71" t="s">
        <v>160</v>
      </c>
      <c r="U53" s="69"/>
      <c r="V53" s="71" t="s">
        <v>39</v>
      </c>
      <c r="W53" s="69"/>
      <c r="X53" s="71" t="s">
        <v>39</v>
      </c>
      <c r="Y53" s="69"/>
      <c r="Z53" s="71" t="s">
        <v>39</v>
      </c>
      <c r="AA53" s="69"/>
      <c r="AB53" s="71" t="s">
        <v>39</v>
      </c>
      <c r="AC53" s="69"/>
      <c r="AD53" s="71" t="s">
        <v>83</v>
      </c>
      <c r="AE53" s="69"/>
      <c r="AF53" s="71" t="s">
        <v>83</v>
      </c>
      <c r="AG53" s="69"/>
      <c r="AH53" s="71" t="s">
        <v>83</v>
      </c>
      <c r="AI53" s="69"/>
      <c r="AJ53" s="71" t="s">
        <v>83</v>
      </c>
    </row>
    <row r="54" spans="2:36" ht="12.75">
      <c r="B54" s="43" t="s">
        <v>163</v>
      </c>
      <c r="C54" s="68"/>
      <c r="D54" s="43"/>
      <c r="E54" s="69"/>
      <c r="F54" s="71" t="s">
        <v>63</v>
      </c>
      <c r="G54" s="69"/>
      <c r="H54" s="71" t="s">
        <v>63</v>
      </c>
      <c r="I54" s="69"/>
      <c r="J54" s="71" t="s">
        <v>63</v>
      </c>
      <c r="K54" s="69"/>
      <c r="L54" s="71" t="s">
        <v>63</v>
      </c>
      <c r="M54" s="69"/>
      <c r="N54" s="71" t="s">
        <v>164</v>
      </c>
      <c r="O54" s="69"/>
      <c r="P54" s="71" t="s">
        <v>164</v>
      </c>
      <c r="Q54" s="69"/>
      <c r="R54" s="71" t="s">
        <v>164</v>
      </c>
      <c r="S54" s="69"/>
      <c r="T54" s="71" t="s">
        <v>164</v>
      </c>
      <c r="U54" s="69"/>
      <c r="V54" s="71" t="s">
        <v>39</v>
      </c>
      <c r="W54" s="69"/>
      <c r="X54" s="71" t="s">
        <v>39</v>
      </c>
      <c r="Y54" s="69"/>
      <c r="Z54" s="71" t="s">
        <v>39</v>
      </c>
      <c r="AA54" s="69"/>
      <c r="AB54" s="71" t="s">
        <v>39</v>
      </c>
      <c r="AC54" s="69"/>
      <c r="AD54" s="71" t="s">
        <v>83</v>
      </c>
      <c r="AE54" s="69"/>
      <c r="AF54" s="71" t="s">
        <v>83</v>
      </c>
      <c r="AG54" s="69"/>
      <c r="AH54" s="71" t="s">
        <v>83</v>
      </c>
      <c r="AI54" s="69"/>
      <c r="AJ54" s="71" t="s">
        <v>83</v>
      </c>
    </row>
    <row r="55" spans="2:36" ht="12.75">
      <c r="B55" s="43" t="s">
        <v>26</v>
      </c>
      <c r="C55" s="43"/>
      <c r="D55" s="43"/>
      <c r="E55" s="69"/>
      <c r="F55" s="70" t="s">
        <v>79</v>
      </c>
      <c r="G55" s="69"/>
      <c r="H55" s="70" t="s">
        <v>79</v>
      </c>
      <c r="I55" s="69"/>
      <c r="J55" s="70" t="s">
        <v>79</v>
      </c>
      <c r="K55" s="69"/>
      <c r="L55" s="70" t="s">
        <v>79</v>
      </c>
      <c r="M55" s="69"/>
      <c r="N55" s="70" t="s">
        <v>91</v>
      </c>
      <c r="O55" s="69"/>
      <c r="P55" s="70" t="s">
        <v>91</v>
      </c>
      <c r="Q55" s="69"/>
      <c r="R55" s="70" t="s">
        <v>91</v>
      </c>
      <c r="S55" s="69"/>
      <c r="T55" s="70" t="s">
        <v>91</v>
      </c>
      <c r="U55" s="71"/>
      <c r="V55" s="71" t="s">
        <v>39</v>
      </c>
      <c r="W55" s="71"/>
      <c r="X55" s="71" t="s">
        <v>39</v>
      </c>
      <c r="Y55" s="71"/>
      <c r="Z55" s="71" t="s">
        <v>39</v>
      </c>
      <c r="AA55" s="71"/>
      <c r="AB55" s="71" t="s">
        <v>39</v>
      </c>
      <c r="AC55" s="69"/>
      <c r="AD55" s="71" t="s">
        <v>83</v>
      </c>
      <c r="AE55" s="71"/>
      <c r="AF55" s="71" t="s">
        <v>83</v>
      </c>
      <c r="AG55" s="71"/>
      <c r="AH55" s="71" t="s">
        <v>83</v>
      </c>
      <c r="AI55" s="71"/>
      <c r="AJ55" s="71" t="s">
        <v>83</v>
      </c>
    </row>
    <row r="56" spans="2:36" ht="12.75">
      <c r="B56" s="43" t="s">
        <v>126</v>
      </c>
      <c r="C56" s="43"/>
      <c r="D56" s="43" t="s">
        <v>36</v>
      </c>
      <c r="E56" s="69"/>
      <c r="F56" s="45">
        <v>5056</v>
      </c>
      <c r="G56" s="69"/>
      <c r="H56" s="45">
        <v>5056</v>
      </c>
      <c r="I56" s="69"/>
      <c r="J56" s="45">
        <v>5056</v>
      </c>
      <c r="K56" s="69"/>
      <c r="L56" s="45">
        <v>5056</v>
      </c>
      <c r="M56" s="72"/>
      <c r="N56" s="72">
        <f>55000/24</f>
        <v>2291.6666666666665</v>
      </c>
      <c r="O56" s="72"/>
      <c r="P56" s="72">
        <f>55000/24</f>
        <v>2291.6666666666665</v>
      </c>
      <c r="Q56" s="72"/>
      <c r="R56" s="72">
        <f>55000/24</f>
        <v>2291.6666666666665</v>
      </c>
      <c r="S56" s="72"/>
      <c r="T56" s="72">
        <f>55000/24</f>
        <v>2291.6666666666665</v>
      </c>
      <c r="U56" s="71"/>
      <c r="V56" s="71"/>
      <c r="W56" s="71"/>
      <c r="X56" s="71"/>
      <c r="Y56" s="71"/>
      <c r="Z56" s="71"/>
      <c r="AA56" s="71"/>
      <c r="AB56" s="69"/>
      <c r="AC56" s="69"/>
      <c r="AD56" s="69"/>
      <c r="AE56" s="69"/>
      <c r="AF56" s="69"/>
      <c r="AG56" s="69"/>
      <c r="AH56" s="69"/>
      <c r="AI56" s="69"/>
      <c r="AJ56" s="69"/>
    </row>
    <row r="57" spans="2:36" ht="12.75">
      <c r="B57" s="43" t="s">
        <v>28</v>
      </c>
      <c r="C57" s="43"/>
      <c r="D57" s="43" t="s">
        <v>29</v>
      </c>
      <c r="E57" s="69"/>
      <c r="F57" s="45">
        <v>15000</v>
      </c>
      <c r="G57" s="69"/>
      <c r="H57" s="45">
        <v>15000</v>
      </c>
      <c r="I57" s="69"/>
      <c r="J57" s="45">
        <v>15000</v>
      </c>
      <c r="K57" s="69"/>
      <c r="L57" s="45">
        <v>15000</v>
      </c>
      <c r="M57" s="72"/>
      <c r="N57" s="72">
        <v>20000</v>
      </c>
      <c r="O57" s="72"/>
      <c r="P57" s="72">
        <v>20000</v>
      </c>
      <c r="Q57" s="72"/>
      <c r="R57" s="72">
        <v>20000</v>
      </c>
      <c r="S57" s="72"/>
      <c r="T57" s="72">
        <v>20000</v>
      </c>
      <c r="U57" s="71"/>
      <c r="V57" s="71"/>
      <c r="W57" s="71"/>
      <c r="X57" s="71"/>
      <c r="Y57" s="71"/>
      <c r="Z57" s="71"/>
      <c r="AA57" s="71"/>
      <c r="AB57" s="69"/>
      <c r="AC57" s="69"/>
      <c r="AD57" s="69"/>
      <c r="AE57" s="69"/>
      <c r="AF57" s="69"/>
      <c r="AG57" s="69"/>
      <c r="AH57" s="69"/>
      <c r="AI57" s="69"/>
      <c r="AJ57" s="69"/>
    </row>
    <row r="58" spans="2:36" ht="12.75">
      <c r="B58" s="43" t="s">
        <v>124</v>
      </c>
      <c r="C58" s="43"/>
      <c r="D58" s="43" t="s">
        <v>37</v>
      </c>
      <c r="E58" s="69"/>
      <c r="F58" s="45">
        <f>F56*F57/1000000</f>
        <v>75.84</v>
      </c>
      <c r="G58" s="69"/>
      <c r="H58" s="45">
        <f>H56*H57/1000000</f>
        <v>75.84</v>
      </c>
      <c r="I58" s="69"/>
      <c r="J58" s="45">
        <f>J56*J57/1000000</f>
        <v>75.84</v>
      </c>
      <c r="K58" s="69"/>
      <c r="L58" s="45">
        <f>L56*L57/1000000</f>
        <v>75.84</v>
      </c>
      <c r="M58" s="72"/>
      <c r="N58" s="72">
        <f>N56*N57/1000000</f>
        <v>45.83333333333333</v>
      </c>
      <c r="O58" s="72"/>
      <c r="P58" s="72">
        <f>P56*P57/1000000</f>
        <v>45.83333333333333</v>
      </c>
      <c r="Q58" s="72"/>
      <c r="R58" s="72">
        <f>R56*R57/1000000</f>
        <v>45.83333333333333</v>
      </c>
      <c r="S58" s="72"/>
      <c r="T58" s="72">
        <f>T56*T57/1000000</f>
        <v>45.83333333333333</v>
      </c>
      <c r="U58" s="71"/>
      <c r="V58" s="71"/>
      <c r="W58" s="71"/>
      <c r="X58" s="71"/>
      <c r="Y58" s="71"/>
      <c r="Z58" s="71"/>
      <c r="AA58" s="71"/>
      <c r="AB58" s="69"/>
      <c r="AC58" s="69"/>
      <c r="AD58" s="72">
        <f>SUM(N58,F58)</f>
        <v>121.67333333333333</v>
      </c>
      <c r="AE58" s="69"/>
      <c r="AF58" s="72">
        <f>SUM(P58,H58)</f>
        <v>121.67333333333333</v>
      </c>
      <c r="AG58" s="69"/>
      <c r="AH58" s="72">
        <f>SUM(R58,J58)</f>
        <v>121.67333333333333</v>
      </c>
      <c r="AI58" s="69"/>
      <c r="AJ58" s="72">
        <f>SUM(T58,L58)</f>
        <v>121.67333333333333</v>
      </c>
    </row>
    <row r="59" spans="2:36" ht="12.75">
      <c r="B59" s="43" t="s">
        <v>111</v>
      </c>
      <c r="C59" s="43"/>
      <c r="D59" s="43" t="s">
        <v>27</v>
      </c>
      <c r="E59" s="71"/>
      <c r="F59" s="71">
        <v>52.7</v>
      </c>
      <c r="G59" s="71"/>
      <c r="H59" s="71">
        <v>50.4</v>
      </c>
      <c r="I59" s="71"/>
      <c r="J59" s="71">
        <v>52.7</v>
      </c>
      <c r="K59" s="71"/>
      <c r="L59" s="70">
        <v>52</v>
      </c>
      <c r="M59" s="71"/>
      <c r="N59" s="71"/>
      <c r="O59" s="71"/>
      <c r="P59" s="71"/>
      <c r="Q59" s="71"/>
      <c r="R59" s="71"/>
      <c r="S59" s="71"/>
      <c r="T59" s="70"/>
      <c r="U59" s="71"/>
      <c r="V59" s="71">
        <v>212</v>
      </c>
      <c r="W59" s="71"/>
      <c r="X59" s="71">
        <v>208</v>
      </c>
      <c r="Y59" s="71"/>
      <c r="Z59" s="71">
        <v>212</v>
      </c>
      <c r="AA59" s="71"/>
      <c r="AB59" s="71">
        <v>211</v>
      </c>
      <c r="AC59" s="71"/>
      <c r="AD59" s="71"/>
      <c r="AE59" s="71"/>
      <c r="AF59" s="71"/>
      <c r="AG59" s="71"/>
      <c r="AH59" s="71"/>
      <c r="AI59" s="71"/>
      <c r="AJ59" s="69"/>
    </row>
    <row r="60" spans="2:36" ht="12.75">
      <c r="B60" s="43"/>
      <c r="C60" s="43"/>
      <c r="D60" s="43"/>
      <c r="E60" s="71"/>
      <c r="F60" s="71"/>
      <c r="G60" s="71"/>
      <c r="H60" s="71"/>
      <c r="I60" s="71"/>
      <c r="J60" s="71"/>
      <c r="K60" s="71"/>
      <c r="L60" s="70"/>
      <c r="M60" s="71"/>
      <c r="N60" s="71"/>
      <c r="O60" s="71"/>
      <c r="P60" s="71"/>
      <c r="Q60" s="71"/>
      <c r="R60" s="71"/>
      <c r="S60" s="71"/>
      <c r="T60" s="70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69"/>
    </row>
    <row r="61" spans="2:36" ht="12.75">
      <c r="B61" s="43" t="s">
        <v>60</v>
      </c>
      <c r="C61" s="43"/>
      <c r="D61" s="43" t="s">
        <v>22</v>
      </c>
      <c r="E61" s="71"/>
      <c r="F61" s="70">
        <f>emiss!$G$48</f>
        <v>83888</v>
      </c>
      <c r="G61" s="71"/>
      <c r="H61" s="70">
        <f>emiss!$I$48</f>
        <v>84489</v>
      </c>
      <c r="I61" s="71"/>
      <c r="J61" s="70">
        <f>emiss!$K$48</f>
        <v>89262</v>
      </c>
      <c r="K61" s="71"/>
      <c r="L61" s="45">
        <f>emiss!$M$48</f>
        <v>85879</v>
      </c>
      <c r="M61" s="71"/>
      <c r="N61" s="71"/>
      <c r="O61" s="71"/>
      <c r="P61" s="71"/>
      <c r="Q61" s="71"/>
      <c r="R61" s="71"/>
      <c r="S61" s="71"/>
      <c r="T61" s="70"/>
      <c r="U61" s="71"/>
      <c r="V61" s="70">
        <f>emiss!$G$48</f>
        <v>83888</v>
      </c>
      <c r="W61" s="71"/>
      <c r="X61" s="70">
        <f>emiss!$I$48</f>
        <v>84489</v>
      </c>
      <c r="Y61" s="71"/>
      <c r="Z61" s="70">
        <f>emiss!$K$48</f>
        <v>89262</v>
      </c>
      <c r="AA61" s="71"/>
      <c r="AB61" s="45">
        <f>emiss!$M$48</f>
        <v>85879</v>
      </c>
      <c r="AC61" s="71"/>
      <c r="AD61" s="70">
        <f>V61</f>
        <v>83888</v>
      </c>
      <c r="AE61" s="70"/>
      <c r="AF61" s="70">
        <f>X61</f>
        <v>84489</v>
      </c>
      <c r="AG61" s="70"/>
      <c r="AH61" s="70">
        <f>Z61</f>
        <v>89262</v>
      </c>
      <c r="AI61" s="70"/>
      <c r="AJ61" s="72">
        <f>AVERAGE(AD61,AF61,AH61)</f>
        <v>85879.66666666667</v>
      </c>
    </row>
    <row r="62" spans="2:36" ht="12.75">
      <c r="B62" s="43" t="s">
        <v>61</v>
      </c>
      <c r="C62" s="43"/>
      <c r="D62" s="43" t="s">
        <v>23</v>
      </c>
      <c r="E62" s="71"/>
      <c r="F62" s="70">
        <f>emiss!$G$49</f>
        <v>15.2</v>
      </c>
      <c r="G62" s="71"/>
      <c r="H62" s="70">
        <f>emiss!$I$49</f>
        <v>15.2</v>
      </c>
      <c r="I62" s="71"/>
      <c r="J62" s="70">
        <f>emiss!$K$49</f>
        <v>15.4</v>
      </c>
      <c r="K62" s="71"/>
      <c r="L62" s="70">
        <f>emiss!$M$49</f>
        <v>15.3</v>
      </c>
      <c r="M62" s="71"/>
      <c r="N62" s="71"/>
      <c r="O62" s="71"/>
      <c r="P62" s="71"/>
      <c r="Q62" s="71"/>
      <c r="R62" s="71"/>
      <c r="S62" s="71"/>
      <c r="T62" s="70"/>
      <c r="U62" s="71"/>
      <c r="V62" s="70">
        <f>emiss!$G$49</f>
        <v>15.2</v>
      </c>
      <c r="W62" s="71"/>
      <c r="X62" s="70">
        <f>emiss!$I$49</f>
        <v>15.2</v>
      </c>
      <c r="Y62" s="71"/>
      <c r="Z62" s="70">
        <f>emiss!$K$49</f>
        <v>15.4</v>
      </c>
      <c r="AA62" s="71"/>
      <c r="AB62" s="70">
        <f>emiss!$M$49</f>
        <v>15.3</v>
      </c>
      <c r="AC62" s="71"/>
      <c r="AD62" s="70">
        <f>V62</f>
        <v>15.2</v>
      </c>
      <c r="AE62" s="70"/>
      <c r="AF62" s="70">
        <f>X62</f>
        <v>15.2</v>
      </c>
      <c r="AG62" s="70"/>
      <c r="AH62" s="70">
        <f>Z62</f>
        <v>15.4</v>
      </c>
      <c r="AI62" s="71"/>
      <c r="AJ62" s="73">
        <f>AVERAGE(AD62,AF62,AH62)</f>
        <v>15.266666666666666</v>
      </c>
    </row>
    <row r="63" spans="2:36" ht="12.75">
      <c r="B63" s="43"/>
      <c r="C63" s="43"/>
      <c r="D63" s="43"/>
      <c r="E63" s="71"/>
      <c r="F63" s="71"/>
      <c r="G63" s="71"/>
      <c r="H63" s="71"/>
      <c r="I63" s="71"/>
      <c r="J63" s="71"/>
      <c r="K63" s="71"/>
      <c r="L63" s="70"/>
      <c r="M63" s="71"/>
      <c r="N63" s="71"/>
      <c r="O63" s="71"/>
      <c r="P63" s="71"/>
      <c r="Q63" s="71"/>
      <c r="R63" s="71"/>
      <c r="S63" s="71"/>
      <c r="T63" s="70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69"/>
    </row>
    <row r="64" spans="2:36" ht="12.75">
      <c r="B64" s="43" t="s">
        <v>165</v>
      </c>
      <c r="C64" s="43"/>
      <c r="D64" s="43"/>
      <c r="E64" s="71"/>
      <c r="F64" s="71"/>
      <c r="G64" s="71"/>
      <c r="H64" s="71"/>
      <c r="I64" s="71"/>
      <c r="J64" s="71"/>
      <c r="K64" s="71"/>
      <c r="L64" s="70"/>
      <c r="M64" s="71"/>
      <c r="N64" s="71"/>
      <c r="O64" s="71"/>
      <c r="P64" s="71"/>
      <c r="Q64" s="71"/>
      <c r="R64" s="71"/>
      <c r="S64" s="71"/>
      <c r="T64" s="70"/>
      <c r="U64" s="71"/>
      <c r="V64" s="71"/>
      <c r="W64" s="71"/>
      <c r="X64" s="71"/>
      <c r="Y64" s="71"/>
      <c r="Z64" s="71"/>
      <c r="AA64" s="71"/>
      <c r="AB64" s="71"/>
      <c r="AC64" s="71"/>
      <c r="AD64" s="73">
        <f>AD61*60/9000*(21-AD62)/21</f>
        <v>154.46044444444448</v>
      </c>
      <c r="AE64" s="45"/>
      <c r="AF64" s="73">
        <f>AF61*60/9000*(21-AF62)/21</f>
        <v>155.56704761904763</v>
      </c>
      <c r="AG64" s="45"/>
      <c r="AH64" s="73">
        <f>AH61*60/9000*(21-AH62)/21</f>
        <v>158.688</v>
      </c>
      <c r="AI64" s="45"/>
      <c r="AJ64" s="73">
        <f>AVERAGE(AD64,AF64,AH64)</f>
        <v>156.23849735449735</v>
      </c>
    </row>
    <row r="65" spans="2:36" ht="12.75">
      <c r="B65" s="43"/>
      <c r="C65" s="43"/>
      <c r="D65" s="43"/>
      <c r="E65" s="71"/>
      <c r="F65" s="71"/>
      <c r="G65" s="71"/>
      <c r="H65" s="71"/>
      <c r="I65" s="71"/>
      <c r="J65" s="71"/>
      <c r="K65" s="71"/>
      <c r="L65" s="70"/>
      <c r="M65" s="71"/>
      <c r="N65" s="71"/>
      <c r="O65" s="71"/>
      <c r="P65" s="71"/>
      <c r="Q65" s="71"/>
      <c r="R65" s="71"/>
      <c r="S65" s="71"/>
      <c r="T65" s="70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69"/>
    </row>
    <row r="66" spans="2:36" ht="12.75">
      <c r="B66" s="79" t="s">
        <v>82</v>
      </c>
      <c r="C66" s="79"/>
      <c r="D66" s="43"/>
      <c r="E66" s="71"/>
      <c r="F66" s="71"/>
      <c r="G66" s="71"/>
      <c r="H66" s="71"/>
      <c r="I66" s="71"/>
      <c r="J66" s="71"/>
      <c r="K66" s="71"/>
      <c r="L66" s="70"/>
      <c r="M66" s="71"/>
      <c r="N66" s="71"/>
      <c r="O66" s="71"/>
      <c r="P66" s="71"/>
      <c r="Q66" s="71"/>
      <c r="R66" s="71"/>
      <c r="S66" s="71"/>
      <c r="T66" s="70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69"/>
    </row>
    <row r="67" spans="2:36" ht="12.75">
      <c r="B67" s="43" t="s">
        <v>111</v>
      </c>
      <c r="C67" s="43"/>
      <c r="D67" s="43" t="s">
        <v>56</v>
      </c>
      <c r="E67" s="69"/>
      <c r="F67" s="44">
        <f>(F59/(F$61*60*0.0283))*(14/(21-F$62))*1000000</f>
        <v>893.0445635947776</v>
      </c>
      <c r="G67" s="69"/>
      <c r="H67" s="44">
        <f>(H59/(H$61*60*0.0283))*(14/(21-H$62))*1000000</f>
        <v>847.993889390645</v>
      </c>
      <c r="I67" s="69"/>
      <c r="J67" s="44">
        <f>(J59/(J$61*60*0.0283))*(14/(21-J$62))*1000000</f>
        <v>869.2532529337084</v>
      </c>
      <c r="K67" s="69"/>
      <c r="L67" s="44">
        <f>(L59/(L$61*60*0.0283))*(14/(21-L$62))*1000000</f>
        <v>875.8542848993404</v>
      </c>
      <c r="M67" s="71"/>
      <c r="N67" s="71"/>
      <c r="O67" s="71"/>
      <c r="P67" s="71"/>
      <c r="Q67" s="71"/>
      <c r="R67" s="71"/>
      <c r="S67" s="71"/>
      <c r="T67" s="44"/>
      <c r="U67" s="71"/>
      <c r="V67" s="44">
        <f>(V59/(V$61*60*0.0283))*(14/(21-V$62))*1000000</f>
        <v>3592.5132349543237</v>
      </c>
      <c r="W67" s="69"/>
      <c r="X67" s="44">
        <f>(X59/(X$61*60*0.0283))*(14/(21-X$62))*1000000</f>
        <v>3499.657321294725</v>
      </c>
      <c r="Y67" s="69"/>
      <c r="Z67" s="44">
        <f>(Z59/(Z$61*60*0.0283))*(14/(21-Z$62))*1000000</f>
        <v>3496.8062546858855</v>
      </c>
      <c r="AA67" s="69"/>
      <c r="AB67" s="44">
        <f>(AB59/(AB$61*60*0.0283))*(14/(21-AB$62))*1000000</f>
        <v>3553.9471944954007</v>
      </c>
      <c r="AC67" s="71"/>
      <c r="AD67" s="73">
        <f>SUM(F67,V67)</f>
        <v>4485.557798549102</v>
      </c>
      <c r="AE67" s="71"/>
      <c r="AF67" s="73">
        <f>SUM(H67,X67)</f>
        <v>4347.65121068537</v>
      </c>
      <c r="AG67" s="71"/>
      <c r="AH67" s="73">
        <f>SUM(J67,Z67)</f>
        <v>4366.059507619594</v>
      </c>
      <c r="AI67" s="71"/>
      <c r="AJ67" s="73">
        <f>SUM(L67,AB67)</f>
        <v>4429.801479394741</v>
      </c>
    </row>
    <row r="68" spans="2:37" ht="12.75">
      <c r="B68" s="43" t="s">
        <v>58</v>
      </c>
      <c r="C68" s="43"/>
      <c r="D68" s="43" t="s">
        <v>56</v>
      </c>
      <c r="E68" s="71"/>
      <c r="F68" s="44">
        <f>F67</f>
        <v>893.0445635947776</v>
      </c>
      <c r="G68" s="71"/>
      <c r="H68" s="44">
        <f>H67</f>
        <v>847.993889390645</v>
      </c>
      <c r="I68" s="71"/>
      <c r="J68" s="44">
        <f>J67</f>
        <v>869.2532529337084</v>
      </c>
      <c r="K68" s="71"/>
      <c r="L68" s="44">
        <f>L67</f>
        <v>875.8542848993404</v>
      </c>
      <c r="M68" s="71"/>
      <c r="N68" s="71"/>
      <c r="O68" s="71"/>
      <c r="P68" s="71"/>
      <c r="Q68" s="71"/>
      <c r="R68" s="71"/>
      <c r="S68" s="71"/>
      <c r="T68" s="44"/>
      <c r="U68" s="71"/>
      <c r="V68" s="44">
        <f>(V59/(V$61*60*0.0283))*(14/(21-V$62))*1000000</f>
        <v>3592.5132349543237</v>
      </c>
      <c r="W68" s="71"/>
      <c r="X68" s="44">
        <f>(X59/(X$61*60*0.0283))*(14/(21-X$62))*1000000</f>
        <v>3499.657321294725</v>
      </c>
      <c r="Y68" s="71"/>
      <c r="Z68" s="44">
        <f>(Z59/(Z$61*60*0.0283))*(14/(21-Z$62))*1000000</f>
        <v>3496.8062546858855</v>
      </c>
      <c r="AA68" s="71"/>
      <c r="AB68" s="44">
        <f>(AB59/(AB$61*60*0.0283))*(14/(21-AB$62))*1000000</f>
        <v>3553.9471944954007</v>
      </c>
      <c r="AC68" s="71"/>
      <c r="AD68" s="73">
        <f>SUM(F68,V68)</f>
        <v>4485.557798549102</v>
      </c>
      <c r="AE68" s="44"/>
      <c r="AF68" s="73">
        <f>SUM(H68,X68)</f>
        <v>4347.65121068537</v>
      </c>
      <c r="AG68" s="44"/>
      <c r="AH68" s="73">
        <f>SUM(J68,Z68)</f>
        <v>4366.059507619594</v>
      </c>
      <c r="AI68" s="44"/>
      <c r="AJ68" s="73">
        <f>SUM(L68,AB68)</f>
        <v>4429.801479394741</v>
      </c>
      <c r="AK68" s="11" t="s">
        <v>146</v>
      </c>
    </row>
    <row r="69" spans="2:36" ht="12.75">
      <c r="B69" s="68"/>
      <c r="C69" s="68"/>
      <c r="D69" s="43"/>
      <c r="E69" s="71"/>
      <c r="F69" s="71"/>
      <c r="G69" s="71"/>
      <c r="H69" s="71"/>
      <c r="I69" s="71"/>
      <c r="J69" s="71"/>
      <c r="K69" s="71"/>
      <c r="L69" s="70"/>
      <c r="M69" s="71"/>
      <c r="N69" s="71"/>
      <c r="O69" s="71"/>
      <c r="P69" s="71"/>
      <c r="Q69" s="71"/>
      <c r="R69" s="71"/>
      <c r="S69" s="71"/>
      <c r="T69" s="70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69"/>
    </row>
    <row r="70" spans="2:36" ht="12.75">
      <c r="B70" s="68"/>
      <c r="C70" s="68"/>
      <c r="D70" s="43"/>
      <c r="E70" s="71"/>
      <c r="F70" s="71"/>
      <c r="G70" s="71"/>
      <c r="H70" s="71"/>
      <c r="I70" s="71"/>
      <c r="J70" s="71"/>
      <c r="K70" s="71"/>
      <c r="L70" s="70"/>
      <c r="M70" s="71"/>
      <c r="N70" s="71"/>
      <c r="O70" s="71"/>
      <c r="P70" s="71"/>
      <c r="Q70" s="71"/>
      <c r="R70" s="71"/>
      <c r="S70" s="71"/>
      <c r="T70" s="70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69"/>
    </row>
    <row r="71" spans="2:36" ht="12.75">
      <c r="B71" s="68"/>
      <c r="C71" s="68"/>
      <c r="D71" s="43"/>
      <c r="E71" s="71"/>
      <c r="F71" s="71"/>
      <c r="G71" s="71"/>
      <c r="H71" s="71"/>
      <c r="I71" s="71"/>
      <c r="J71" s="71"/>
      <c r="K71" s="71"/>
      <c r="L71" s="70"/>
      <c r="M71" s="71"/>
      <c r="N71" s="71"/>
      <c r="O71" s="71"/>
      <c r="P71" s="71"/>
      <c r="Q71" s="71"/>
      <c r="R71" s="71"/>
      <c r="S71" s="71"/>
      <c r="T71" s="70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69"/>
    </row>
    <row r="72" spans="1:36" ht="12.75">
      <c r="A72" s="11" t="s">
        <v>123</v>
      </c>
      <c r="B72" s="68" t="s">
        <v>122</v>
      </c>
      <c r="C72" s="68" t="s">
        <v>120</v>
      </c>
      <c r="D72" s="43"/>
      <c r="E72" s="69"/>
      <c r="F72" s="69" t="s">
        <v>129</v>
      </c>
      <c r="G72" s="69"/>
      <c r="H72" s="69" t="s">
        <v>130</v>
      </c>
      <c r="I72" s="69"/>
      <c r="J72" s="69" t="s">
        <v>131</v>
      </c>
      <c r="K72" s="69"/>
      <c r="L72" s="43" t="s">
        <v>75</v>
      </c>
      <c r="M72" s="71"/>
      <c r="N72" s="71"/>
      <c r="O72" s="71"/>
      <c r="P72" s="71"/>
      <c r="Q72" s="71"/>
      <c r="R72" s="71"/>
      <c r="S72" s="71"/>
      <c r="T72" s="70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69"/>
    </row>
    <row r="73" spans="2:39" ht="12.75">
      <c r="B73" s="43"/>
      <c r="C73" s="43"/>
      <c r="D73" s="43"/>
      <c r="E73" s="69"/>
      <c r="L73" s="11"/>
      <c r="M73" s="69"/>
      <c r="N73" s="69"/>
      <c r="O73" s="69"/>
      <c r="P73" s="69"/>
      <c r="Q73" s="69"/>
      <c r="R73" s="69"/>
      <c r="S73" s="69"/>
      <c r="T73" s="70"/>
      <c r="U73" s="69"/>
      <c r="V73" s="69"/>
      <c r="W73" s="69"/>
      <c r="X73" s="69"/>
      <c r="Y73" s="69"/>
      <c r="Z73" s="69"/>
      <c r="AA73" s="69"/>
      <c r="AB73" s="70"/>
      <c r="AC73" s="70"/>
      <c r="AD73" s="70"/>
      <c r="AE73" s="70"/>
      <c r="AF73" s="70"/>
      <c r="AG73" s="70"/>
      <c r="AH73" s="70"/>
      <c r="AI73" s="70"/>
      <c r="AJ73" s="69"/>
      <c r="AK73" s="13"/>
      <c r="AM73" s="13"/>
    </row>
    <row r="74" spans="2:39" ht="12.75">
      <c r="B74" s="43" t="s">
        <v>155</v>
      </c>
      <c r="C74" s="43"/>
      <c r="D74" s="43"/>
      <c r="E74" s="69"/>
      <c r="F74" s="12" t="s">
        <v>157</v>
      </c>
      <c r="H74" s="12" t="s">
        <v>157</v>
      </c>
      <c r="J74" s="12" t="s">
        <v>157</v>
      </c>
      <c r="L74" s="12" t="s">
        <v>157</v>
      </c>
      <c r="M74" s="69"/>
      <c r="N74" s="69"/>
      <c r="O74" s="69"/>
      <c r="P74" s="69"/>
      <c r="Q74" s="69"/>
      <c r="R74" s="69"/>
      <c r="S74" s="69"/>
      <c r="T74" s="70"/>
      <c r="U74" s="69"/>
      <c r="V74" s="69"/>
      <c r="W74" s="69"/>
      <c r="X74" s="69"/>
      <c r="Y74" s="69"/>
      <c r="Z74" s="69"/>
      <c r="AA74" s="69"/>
      <c r="AB74" s="70"/>
      <c r="AC74" s="70"/>
      <c r="AD74" s="70"/>
      <c r="AE74" s="70"/>
      <c r="AF74" s="70"/>
      <c r="AG74" s="70"/>
      <c r="AH74" s="70"/>
      <c r="AI74" s="70"/>
      <c r="AJ74" s="69"/>
      <c r="AK74" s="13"/>
      <c r="AM74" s="13"/>
    </row>
    <row r="75" spans="2:39" ht="12.75">
      <c r="B75" s="43" t="s">
        <v>156</v>
      </c>
      <c r="C75" s="43"/>
      <c r="D75" s="43"/>
      <c r="E75" s="69"/>
      <c r="F75" s="12" t="s">
        <v>158</v>
      </c>
      <c r="H75" s="12" t="s">
        <v>158</v>
      </c>
      <c r="J75" s="12" t="s">
        <v>158</v>
      </c>
      <c r="L75" s="12" t="s">
        <v>158</v>
      </c>
      <c r="M75" s="69"/>
      <c r="N75" s="69"/>
      <c r="O75" s="69"/>
      <c r="P75" s="69"/>
      <c r="Q75" s="69"/>
      <c r="R75" s="69"/>
      <c r="S75" s="69"/>
      <c r="T75" s="70"/>
      <c r="U75" s="69"/>
      <c r="V75" s="69"/>
      <c r="W75" s="69"/>
      <c r="X75" s="69"/>
      <c r="Y75" s="69"/>
      <c r="Z75" s="69"/>
      <c r="AA75" s="69"/>
      <c r="AB75" s="70"/>
      <c r="AC75" s="70"/>
      <c r="AD75" s="70"/>
      <c r="AE75" s="70"/>
      <c r="AF75" s="70"/>
      <c r="AG75" s="70"/>
      <c r="AH75" s="70"/>
      <c r="AI75" s="70"/>
      <c r="AJ75" s="69"/>
      <c r="AK75" s="13"/>
      <c r="AM75" s="13"/>
    </row>
    <row r="76" spans="2:39" ht="12.75">
      <c r="B76" s="43" t="s">
        <v>163</v>
      </c>
      <c r="C76" s="43"/>
      <c r="D76" s="43"/>
      <c r="E76" s="69"/>
      <c r="F76" s="12" t="s">
        <v>63</v>
      </c>
      <c r="H76" s="12" t="s">
        <v>63</v>
      </c>
      <c r="J76" s="12" t="s">
        <v>63</v>
      </c>
      <c r="L76" s="12" t="s">
        <v>63</v>
      </c>
      <c r="M76" s="69"/>
      <c r="N76" s="69"/>
      <c r="O76" s="69"/>
      <c r="P76" s="69"/>
      <c r="Q76" s="69"/>
      <c r="R76" s="69"/>
      <c r="S76" s="69"/>
      <c r="T76" s="70"/>
      <c r="U76" s="69"/>
      <c r="V76" s="69"/>
      <c r="W76" s="69"/>
      <c r="X76" s="69"/>
      <c r="Y76" s="69"/>
      <c r="Z76" s="69"/>
      <c r="AA76" s="69"/>
      <c r="AB76" s="70"/>
      <c r="AC76" s="70"/>
      <c r="AD76" s="70"/>
      <c r="AE76" s="70"/>
      <c r="AF76" s="70"/>
      <c r="AG76" s="70"/>
      <c r="AH76" s="70"/>
      <c r="AI76" s="70"/>
      <c r="AJ76" s="69"/>
      <c r="AK76" s="13"/>
      <c r="AM76" s="13"/>
    </row>
    <row r="77" spans="2:37" ht="12.75">
      <c r="B77" s="43" t="s">
        <v>26</v>
      </c>
      <c r="C77" s="43"/>
      <c r="D77" s="43"/>
      <c r="E77" s="69"/>
      <c r="F77" s="70" t="s">
        <v>79</v>
      </c>
      <c r="G77" s="69"/>
      <c r="H77" s="70" t="s">
        <v>79</v>
      </c>
      <c r="I77" s="69"/>
      <c r="J77" s="70" t="s">
        <v>79</v>
      </c>
      <c r="K77" s="69"/>
      <c r="L77" s="70" t="s">
        <v>79</v>
      </c>
      <c r="M77" s="69"/>
      <c r="N77" s="69"/>
      <c r="O77" s="69"/>
      <c r="P77" s="69"/>
      <c r="Q77" s="69"/>
      <c r="R77" s="69"/>
      <c r="S77" s="69"/>
      <c r="T77" s="73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15"/>
    </row>
    <row r="78" spans="2:36" ht="12.75">
      <c r="B78" s="43" t="s">
        <v>126</v>
      </c>
      <c r="C78" s="43"/>
      <c r="D78" s="43" t="s">
        <v>36</v>
      </c>
      <c r="E78" s="69"/>
      <c r="F78" s="44">
        <v>1675</v>
      </c>
      <c r="G78" s="69"/>
      <c r="H78" s="44">
        <v>1675</v>
      </c>
      <c r="I78" s="69"/>
      <c r="J78" s="44">
        <v>1675</v>
      </c>
      <c r="K78" s="69"/>
      <c r="L78" s="44">
        <v>1675</v>
      </c>
      <c r="M78" s="69"/>
      <c r="N78" s="69"/>
      <c r="O78" s="69"/>
      <c r="P78" s="69"/>
      <c r="Q78" s="69"/>
      <c r="R78" s="69"/>
      <c r="S78" s="69"/>
      <c r="T78" s="73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</row>
    <row r="79" spans="2:36" ht="12.75">
      <c r="B79" s="43"/>
      <c r="C79" s="43"/>
      <c r="D79" s="43"/>
      <c r="E79" s="69"/>
      <c r="F79" s="69"/>
      <c r="G79" s="69"/>
      <c r="H79" s="69"/>
      <c r="I79" s="69"/>
      <c r="J79" s="69"/>
      <c r="K79" s="69"/>
      <c r="L79" s="70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</row>
    <row r="80" spans="2:36" ht="12.75">
      <c r="B80" s="43"/>
      <c r="C80" s="43"/>
      <c r="D80" s="43"/>
      <c r="E80" s="69"/>
      <c r="F80" s="69"/>
      <c r="G80" s="69"/>
      <c r="H80" s="69"/>
      <c r="I80" s="69"/>
      <c r="J80" s="69"/>
      <c r="K80" s="69"/>
      <c r="L80" s="70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</row>
    <row r="81" spans="2:36" ht="12.75">
      <c r="B81" s="43"/>
      <c r="C81" s="43"/>
      <c r="D81" s="43"/>
      <c r="E81" s="69"/>
      <c r="F81" s="69"/>
      <c r="G81" s="69"/>
      <c r="H81" s="69"/>
      <c r="I81" s="69"/>
      <c r="J81" s="69"/>
      <c r="K81" s="69"/>
      <c r="L81" s="70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</row>
    <row r="82" spans="2:36" ht="12.75">
      <c r="B82" s="43"/>
      <c r="C82" s="43"/>
      <c r="D82" s="43"/>
      <c r="E82" s="69"/>
      <c r="F82" s="69"/>
      <c r="G82" s="69"/>
      <c r="H82" s="69"/>
      <c r="I82" s="69"/>
      <c r="J82" s="69"/>
      <c r="K82" s="69"/>
      <c r="L82" s="74"/>
      <c r="M82" s="69"/>
      <c r="N82" s="69"/>
      <c r="O82" s="69"/>
      <c r="P82" s="69"/>
      <c r="Q82" s="69"/>
      <c r="R82" s="69"/>
      <c r="S82" s="69"/>
      <c r="T82" s="70"/>
      <c r="U82" s="69"/>
      <c r="V82" s="69"/>
      <c r="W82" s="69"/>
      <c r="X82" s="69"/>
      <c r="Y82" s="69"/>
      <c r="Z82" s="69"/>
      <c r="AA82" s="69"/>
      <c r="AB82" s="70"/>
      <c r="AC82" s="70"/>
      <c r="AD82" s="70"/>
      <c r="AE82" s="70"/>
      <c r="AF82" s="70"/>
      <c r="AG82" s="70"/>
      <c r="AH82" s="70"/>
      <c r="AI82" s="70"/>
      <c r="AJ82" s="69"/>
    </row>
    <row r="83" spans="2:36" ht="12.75">
      <c r="B83" s="43"/>
      <c r="C83" s="43"/>
      <c r="D83" s="43"/>
      <c r="E83" s="69"/>
      <c r="F83" s="69"/>
      <c r="G83" s="69"/>
      <c r="H83" s="69"/>
      <c r="I83" s="69"/>
      <c r="J83" s="69"/>
      <c r="K83" s="69"/>
      <c r="L83" s="75"/>
      <c r="M83" s="69"/>
      <c r="N83" s="69"/>
      <c r="O83" s="69"/>
      <c r="P83" s="69"/>
      <c r="Q83" s="69"/>
      <c r="R83" s="69"/>
      <c r="S83" s="69"/>
      <c r="T83" s="73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</row>
    <row r="84" ht="12.75">
      <c r="L84" s="29"/>
    </row>
    <row r="85" ht="12.75">
      <c r="L85" s="29"/>
    </row>
    <row r="86" spans="5:20" ht="12.75">
      <c r="E86" s="12"/>
      <c r="F86" s="12"/>
      <c r="G86" s="12"/>
      <c r="H86" s="12"/>
      <c r="I86" s="12"/>
      <c r="J86" s="12"/>
      <c r="K86" s="12"/>
      <c r="L86" s="29"/>
      <c r="M86" s="12"/>
      <c r="N86" s="12"/>
      <c r="O86" s="12"/>
      <c r="P86" s="12"/>
      <c r="Q86" s="12"/>
      <c r="R86" s="12"/>
      <c r="S86" s="12"/>
      <c r="T86" s="29"/>
    </row>
    <row r="87" spans="5:20" ht="12.75">
      <c r="E87" s="12"/>
      <c r="F87" s="12"/>
      <c r="G87" s="12"/>
      <c r="H87" s="12"/>
      <c r="I87" s="12"/>
      <c r="J87" s="12"/>
      <c r="K87" s="12"/>
      <c r="L87" s="34"/>
      <c r="M87" s="12"/>
      <c r="N87" s="12"/>
      <c r="O87" s="12"/>
      <c r="P87" s="12"/>
      <c r="Q87" s="12"/>
      <c r="R87" s="12"/>
      <c r="S87" s="12"/>
      <c r="T87" s="13"/>
    </row>
    <row r="88" spans="5:35" ht="12.75">
      <c r="E88" s="12"/>
      <c r="F88" s="12"/>
      <c r="G88" s="12"/>
      <c r="H88" s="12"/>
      <c r="I88" s="12"/>
      <c r="J88" s="12"/>
      <c r="K88" s="12"/>
      <c r="L88" s="29"/>
      <c r="M88" s="12"/>
      <c r="N88" s="12"/>
      <c r="O88" s="12"/>
      <c r="P88" s="12"/>
      <c r="Q88" s="12"/>
      <c r="R88" s="12"/>
      <c r="S88" s="12"/>
      <c r="T88" s="29"/>
      <c r="AB88" s="13"/>
      <c r="AC88" s="13"/>
      <c r="AD88" s="13"/>
      <c r="AE88" s="13"/>
      <c r="AF88" s="13"/>
      <c r="AG88" s="13"/>
      <c r="AH88" s="13"/>
      <c r="AI88" s="13"/>
    </row>
    <row r="89" spans="12:20" ht="12.75">
      <c r="L89" s="29"/>
      <c r="T89" s="29"/>
    </row>
    <row r="90" spans="12:20" ht="12.75">
      <c r="L90" s="28"/>
      <c r="T90" s="13"/>
    </row>
    <row r="91" ht="12.75">
      <c r="L91" s="28"/>
    </row>
    <row r="92" spans="12:20" ht="12.75">
      <c r="L92" s="27"/>
      <c r="T92" s="16"/>
    </row>
    <row r="93" spans="12:20" ht="12.75">
      <c r="L93" s="28"/>
      <c r="T93" s="18"/>
    </row>
    <row r="94" ht="12.75">
      <c r="L94" s="28"/>
    </row>
    <row r="95" ht="12.75">
      <c r="L95" s="29"/>
    </row>
    <row r="96" spans="12:35" ht="12.75">
      <c r="L96" s="29"/>
      <c r="T96" s="27"/>
      <c r="AB96" s="13"/>
      <c r="AC96" s="13"/>
      <c r="AD96" s="13"/>
      <c r="AE96" s="13"/>
      <c r="AF96" s="13"/>
      <c r="AG96" s="13"/>
      <c r="AH96" s="13"/>
      <c r="AI96" s="13"/>
    </row>
    <row r="97" ht="12.75">
      <c r="T97" s="13"/>
    </row>
    <row r="98" ht="12.75">
      <c r="T98" s="13"/>
    </row>
    <row r="100" ht="15.75">
      <c r="D100" s="20"/>
    </row>
    <row r="102" spans="2:3" ht="12.75">
      <c r="B102" s="14"/>
      <c r="C102" s="14"/>
    </row>
    <row r="104" ht="12.75">
      <c r="T104" s="13"/>
    </row>
    <row r="107" ht="15.75">
      <c r="D107" s="2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2" sqref="C2"/>
    </sheetView>
  </sheetViews>
  <sheetFormatPr defaultColWidth="9.140625" defaultRowHeight="12.75"/>
  <cols>
    <col min="1" max="1" width="29.140625" style="0" customWidth="1"/>
    <col min="2" max="2" width="11.00390625" style="0" customWidth="1"/>
    <col min="3" max="3" width="12.28125" style="0" customWidth="1"/>
    <col min="4" max="4" width="12.421875" style="0" customWidth="1"/>
  </cols>
  <sheetData>
    <row r="1" ht="12.75">
      <c r="A1" s="26" t="s">
        <v>76</v>
      </c>
    </row>
    <row r="3" spans="1:3" ht="12.75">
      <c r="A3" s="26" t="s">
        <v>65</v>
      </c>
      <c r="B3" t="s">
        <v>120</v>
      </c>
      <c r="C3" s="84" t="s">
        <v>75</v>
      </c>
    </row>
    <row r="5" spans="1:3" ht="14.25">
      <c r="A5" t="s">
        <v>77</v>
      </c>
      <c r="B5" s="32" t="s">
        <v>38</v>
      </c>
      <c r="C5">
        <v>1009</v>
      </c>
    </row>
    <row r="6" spans="1:3" ht="12.75">
      <c r="A6" t="s">
        <v>85</v>
      </c>
      <c r="B6" t="s">
        <v>51</v>
      </c>
      <c r="C6">
        <v>131</v>
      </c>
    </row>
    <row r="7" spans="1:3" ht="12.75">
      <c r="A7" t="s">
        <v>78</v>
      </c>
      <c r="B7" t="s">
        <v>84</v>
      </c>
      <c r="C7">
        <v>12.7</v>
      </c>
    </row>
    <row r="9" spans="1:2" ht="12.75">
      <c r="A9" s="26" t="s">
        <v>66</v>
      </c>
      <c r="B9" t="s">
        <v>120</v>
      </c>
    </row>
    <row r="11" spans="1:3" ht="14.25">
      <c r="A11" t="s">
        <v>77</v>
      </c>
      <c r="B11" s="32" t="s">
        <v>38</v>
      </c>
      <c r="C11" s="38">
        <v>1013</v>
      </c>
    </row>
    <row r="12" spans="1:3" ht="12.75">
      <c r="A12" t="s">
        <v>85</v>
      </c>
      <c r="B12" t="s">
        <v>51</v>
      </c>
      <c r="C12">
        <v>139</v>
      </c>
    </row>
    <row r="13" spans="1:3" ht="12.75">
      <c r="A13" t="s">
        <v>78</v>
      </c>
      <c r="B13" t="s">
        <v>84</v>
      </c>
      <c r="C13">
        <v>13</v>
      </c>
    </row>
    <row r="14" spans="1:3" ht="12.75">
      <c r="A14" s="26"/>
      <c r="C14" s="17"/>
    </row>
    <row r="15" spans="1:2" ht="12.75">
      <c r="A15" s="26" t="s">
        <v>67</v>
      </c>
      <c r="B15" t="s">
        <v>120</v>
      </c>
    </row>
    <row r="17" spans="1:3" ht="14.25">
      <c r="A17" t="s">
        <v>77</v>
      </c>
      <c r="B17" s="32" t="s">
        <v>38</v>
      </c>
      <c r="C17">
        <v>464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2004-02-25T18:36:58Z</cp:lastPrinted>
  <dcterms:created xsi:type="dcterms:W3CDTF">2000-01-10T00:44:42Z</dcterms:created>
  <dcterms:modified xsi:type="dcterms:W3CDTF">2004-02-25T18:37:05Z</dcterms:modified>
  <cp:category/>
  <cp:version/>
  <cp:contentType/>
  <cp:contentStatus/>
</cp:coreProperties>
</file>