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579" activeTab="0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2" sheetId="7" r:id="rId7"/>
  </sheets>
  <definedNames>
    <definedName name="_xlnm.Print_Titles" localSheetId="4">'feed'!$B:$B</definedName>
  </definedNames>
  <calcPr fullCalcOnLoad="1"/>
</workbook>
</file>

<file path=xl/sharedStrings.xml><?xml version="1.0" encoding="utf-8"?>
<sst xmlns="http://schemas.openxmlformats.org/spreadsheetml/2006/main" count="852" uniqueCount="220">
  <si>
    <t>EPA ID No.</t>
  </si>
  <si>
    <t>Facility Name</t>
  </si>
  <si>
    <t>Facility Location</t>
  </si>
  <si>
    <t>LA</t>
  </si>
  <si>
    <t>Unit ID Name/No.</t>
  </si>
  <si>
    <t>Other Sister Facilities</t>
  </si>
  <si>
    <t>Combustor Characteristics</t>
  </si>
  <si>
    <t>APCS Characteristics</t>
  </si>
  <si>
    <t>Stack Characteristics</t>
  </si>
  <si>
    <t xml:space="preserve">     Report Name/Date</t>
  </si>
  <si>
    <t xml:space="preserve">     Testing Firm</t>
  </si>
  <si>
    <t xml:space="preserve">     Testing Dates</t>
  </si>
  <si>
    <t xml:space="preserve">     Content</t>
  </si>
  <si>
    <t>Units</t>
  </si>
  <si>
    <t>Run</t>
  </si>
  <si>
    <t>Cond Avg</t>
  </si>
  <si>
    <t>%</t>
  </si>
  <si>
    <t>PM</t>
  </si>
  <si>
    <t>y</t>
  </si>
  <si>
    <t>ppmv</t>
  </si>
  <si>
    <t>HCl</t>
  </si>
  <si>
    <t>µg/dscm</t>
  </si>
  <si>
    <t>n</t>
  </si>
  <si>
    <t>Cl2</t>
  </si>
  <si>
    <t xml:space="preserve">   Stack Gas Flowrate</t>
  </si>
  <si>
    <t>dscfm</t>
  </si>
  <si>
    <t xml:space="preserve">   Temperature</t>
  </si>
  <si>
    <t>°F</t>
  </si>
  <si>
    <t>nd</t>
  </si>
  <si>
    <t>Ash</t>
  </si>
  <si>
    <t>lb/hr</t>
  </si>
  <si>
    <t>Chlorine</t>
  </si>
  <si>
    <t>Process Information</t>
  </si>
  <si>
    <t>Avg</t>
  </si>
  <si>
    <t>I-TEF</t>
  </si>
  <si>
    <t>Wght Fact</t>
  </si>
  <si>
    <t>Total</t>
  </si>
  <si>
    <t>2,3,7,8-TCDD</t>
  </si>
  <si>
    <t>TCDD Other</t>
  </si>
  <si>
    <t>1,2,3,7,8-PCDD</t>
  </si>
  <si>
    <t>PCDD Other</t>
  </si>
  <si>
    <t>1,2,3,4,7,8-HxCDD</t>
  </si>
  <si>
    <t>1,2,3,6,7,8-HxCDD</t>
  </si>
  <si>
    <t>1,2,3,7,8,9-HxCDD</t>
  </si>
  <si>
    <t>HxCDD Other</t>
  </si>
  <si>
    <t>1,2,3,4,6,7,8-HpCDD</t>
  </si>
  <si>
    <t>HpCDD Other</t>
  </si>
  <si>
    <t>OCDD</t>
  </si>
  <si>
    <t>2,3,7,8-TCDF</t>
  </si>
  <si>
    <t>TCDF Other</t>
  </si>
  <si>
    <t>1,2,3,7,8-PCDF</t>
  </si>
  <si>
    <t>2,3,4,7,8-PCDF</t>
  </si>
  <si>
    <t>PCDF Other</t>
  </si>
  <si>
    <t>1,2,3,4,7,8-HxCDF</t>
  </si>
  <si>
    <t>1,2,3,6,7,8-HxCDF</t>
  </si>
  <si>
    <t>2,3,4,6,7,8-HxCDF</t>
  </si>
  <si>
    <t>1,2,3,7,8,9-HxCDF</t>
  </si>
  <si>
    <t>HxCDF Other</t>
  </si>
  <si>
    <t>1,2,3,4,6,7,8-HpCDF</t>
  </si>
  <si>
    <t>1,2,3,4,7,8,9-HpCDF</t>
  </si>
  <si>
    <t>HpCDF Other</t>
  </si>
  <si>
    <t>OCDF</t>
  </si>
  <si>
    <t>O2 (%)</t>
  </si>
  <si>
    <t>PCDD/PCDF (ng in sample)</t>
  </si>
  <si>
    <t>PCDD/PCDF (ng/dscm @ 7% O2)</t>
  </si>
  <si>
    <t>Rubicon, Inc</t>
  </si>
  <si>
    <t>Geismar</t>
  </si>
  <si>
    <t xml:space="preserve">     Report Prepare</t>
  </si>
  <si>
    <t>Focus Environmental Inc.</t>
  </si>
  <si>
    <t>MMBtu/hr</t>
  </si>
  <si>
    <t>Antimony</t>
  </si>
  <si>
    <t>Arsenic</t>
  </si>
  <si>
    <t>Barium</t>
  </si>
  <si>
    <t>Beryllium</t>
  </si>
  <si>
    <t>Lead</t>
  </si>
  <si>
    <t>Cadmium</t>
  </si>
  <si>
    <t>Chromium</t>
  </si>
  <si>
    <t>Mercury</t>
  </si>
  <si>
    <t>Nickel</t>
  </si>
  <si>
    <t>Selenium</t>
  </si>
  <si>
    <t>Silver</t>
  </si>
  <si>
    <t>Thallium</t>
  </si>
  <si>
    <t>Natural gas</t>
  </si>
  <si>
    <t>Combustion Temp</t>
  </si>
  <si>
    <t>814C2 (A runs)</t>
  </si>
  <si>
    <t>814C2 (B runs)</t>
  </si>
  <si>
    <t>Run 1B</t>
  </si>
  <si>
    <t>Run 2B</t>
  </si>
  <si>
    <t>Run 3B</t>
  </si>
  <si>
    <t>Gas sample volume (dscm)</t>
  </si>
  <si>
    <t>Organic destruction</t>
  </si>
  <si>
    <t>&gt;</t>
  </si>
  <si>
    <t>gr/dscf</t>
  </si>
  <si>
    <t>mg/dscm</t>
  </si>
  <si>
    <t>LAD008213191</t>
  </si>
  <si>
    <t>Permitting Status</t>
  </si>
  <si>
    <t>PCDD/PCDF</t>
  </si>
  <si>
    <t>Liq</t>
  </si>
  <si>
    <t>None</t>
  </si>
  <si>
    <t>NA</t>
  </si>
  <si>
    <t>Org liq waste</t>
  </si>
  <si>
    <t>Vac vent</t>
  </si>
  <si>
    <t>Nat gas</t>
  </si>
  <si>
    <t>ODCB spike</t>
  </si>
  <si>
    <t>TEQ</t>
  </si>
  <si>
    <t>1/2 ND</t>
  </si>
  <si>
    <t>Stack Gas Conc (ng/dscm)</t>
  </si>
  <si>
    <t>814C1</t>
  </si>
  <si>
    <t>Stack Gas Flowrate</t>
  </si>
  <si>
    <t>scfh</t>
  </si>
  <si>
    <t>Feedstream Description</t>
  </si>
  <si>
    <t>O2</t>
  </si>
  <si>
    <t>TEQ Cond Avg</t>
  </si>
  <si>
    <t>DPA I Superheater</t>
  </si>
  <si>
    <t>June 11-14, 1997</t>
  </si>
  <si>
    <t>Trial burn, risk burn; max feed rate</t>
  </si>
  <si>
    <t>Trial burn; min comb temp</t>
  </si>
  <si>
    <t>June 10-11, 1997</t>
  </si>
  <si>
    <t>Risk Assessment Trial Burn Report, Dec. 29, 1997</t>
  </si>
  <si>
    <t>SVM</t>
  </si>
  <si>
    <t>LVM</t>
  </si>
  <si>
    <t>ug/dscm</t>
  </si>
  <si>
    <t>Tier I adjusted metals, chlorine</t>
  </si>
  <si>
    <t>Liquid wastes -- tar residue, TDA distillation bottoms, DPA light and heavy impurities, vacuum oil, converter and process gases</t>
  </si>
  <si>
    <t>Stack Gas Emissions</t>
  </si>
  <si>
    <t>HW</t>
  </si>
  <si>
    <t>DRE</t>
  </si>
  <si>
    <t>Spike</t>
  </si>
  <si>
    <t>814C2</t>
  </si>
  <si>
    <t>Feedstreams</t>
  </si>
  <si>
    <t>Hazardous Wastes</t>
  </si>
  <si>
    <t>Supplemental Fuel</t>
  </si>
  <si>
    <t>Capacity (MMBtu/hr)</t>
  </si>
  <si>
    <t>7% O2</t>
  </si>
  <si>
    <t>Feedrate MTEC Calculations</t>
  </si>
  <si>
    <t>metals feedrates in risk burn report not consistent with those in trial burn report; should be same?</t>
  </si>
  <si>
    <t>Phase II ID No.</t>
  </si>
  <si>
    <t>Source Description</t>
  </si>
  <si>
    <t xml:space="preserve">     Cond Description</t>
  </si>
  <si>
    <t>Soot Blowing</t>
  </si>
  <si>
    <t xml:space="preserve">    City</t>
  </si>
  <si>
    <t xml:space="preserve">    State</t>
  </si>
  <si>
    <t>Haz Waste Description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</si>
  <si>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</si>
  <si>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</si>
  <si>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</si>
  <si>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</si>
  <si>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</si>
  <si>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orthodichlorobenzene</t>
  </si>
  <si>
    <t>POHC</t>
  </si>
  <si>
    <t>PM, HCl/Cl2</t>
  </si>
  <si>
    <t>Metals</t>
  </si>
  <si>
    <t>POHC Feedrate</t>
  </si>
  <si>
    <t>CO2</t>
  </si>
  <si>
    <t xml:space="preserve">   O2</t>
  </si>
  <si>
    <t xml:space="preserve">   Moisture</t>
  </si>
  <si>
    <t>POHC DRE</t>
  </si>
  <si>
    <t>Emissions Rate</t>
  </si>
  <si>
    <t>Total Chlorine</t>
  </si>
  <si>
    <t>CO (RA)</t>
  </si>
  <si>
    <t>CO (MHRA)</t>
  </si>
  <si>
    <t>Sampling Train</t>
  </si>
  <si>
    <t xml:space="preserve">814C2 </t>
  </si>
  <si>
    <t>*</t>
  </si>
  <si>
    <t>Thermal Feedrate</t>
  </si>
  <si>
    <t>Feed Rate</t>
  </si>
  <si>
    <t>HWC Burn Status (Date if Terminated)</t>
  </si>
  <si>
    <t xml:space="preserve">   CO2</t>
  </si>
  <si>
    <t>Converter Purge</t>
  </si>
  <si>
    <t xml:space="preserve">     Cond Dates</t>
  </si>
  <si>
    <t>Process heater/boiler. Primary function to superheat a raw material used in production of Diphenylamine. Only a small portion of the total heat input is utilized for steam production.Turbulent burner chamber, separate tube banks</t>
  </si>
  <si>
    <t>Liquid-fired boiler</t>
  </si>
  <si>
    <t>Cond Description</t>
  </si>
  <si>
    <t>Number of Sister Facilities</t>
  </si>
  <si>
    <t>APCS Detailed Acronym</t>
  </si>
  <si>
    <t>APCS General Class</t>
  </si>
  <si>
    <t>R1</t>
  </si>
  <si>
    <t>R2</t>
  </si>
  <si>
    <t>R3</t>
  </si>
  <si>
    <t>E1</t>
  </si>
  <si>
    <t>E2</t>
  </si>
  <si>
    <t>Chromium (Hex)</t>
  </si>
  <si>
    <t>Combustor Type</t>
  </si>
  <si>
    <t>Combustor Class</t>
  </si>
  <si>
    <t>R4</t>
  </si>
  <si>
    <t>R5</t>
  </si>
  <si>
    <t>R6</t>
  </si>
  <si>
    <t>E3</t>
  </si>
  <si>
    <t>source</t>
  </si>
  <si>
    <t>cond</t>
  </si>
  <si>
    <t>emiss</t>
  </si>
  <si>
    <t>feed</t>
  </si>
  <si>
    <t>process</t>
  </si>
  <si>
    <t>Liquid injection, process heater</t>
  </si>
  <si>
    <t>Feedstream Number</t>
  </si>
  <si>
    <t>Feed Class</t>
  </si>
  <si>
    <t>F1</t>
  </si>
  <si>
    <t>Liq HW</t>
  </si>
  <si>
    <t>F2</t>
  </si>
  <si>
    <t>F3</t>
  </si>
  <si>
    <t>Process Gas</t>
  </si>
  <si>
    <t>F4</t>
  </si>
  <si>
    <t>NG</t>
  </si>
  <si>
    <t>F5</t>
  </si>
  <si>
    <t>F6</t>
  </si>
  <si>
    <t>Feed Class 2</t>
  </si>
  <si>
    <t>MF</t>
  </si>
  <si>
    <t>Non-HW</t>
  </si>
  <si>
    <t>Estimated Firing Rate</t>
  </si>
  <si>
    <t>df c2</t>
  </si>
  <si>
    <t xml:space="preserve">Facility Name and ID: </t>
  </si>
  <si>
    <t>Rubicon (Geismar LA), DPA I boiler</t>
  </si>
  <si>
    <t xml:space="preserve">Condition/Test Date:  </t>
  </si>
  <si>
    <t xml:space="preserve"> (b runs)</t>
  </si>
  <si>
    <t>Full ND</t>
  </si>
  <si>
    <t>Max waste feedrate. June 13-14, 1997</t>
  </si>
  <si>
    <t>Condition ID:</t>
  </si>
  <si>
    <t>N</t>
  </si>
  <si>
    <t>Heating Value</t>
  </si>
  <si>
    <t>Btu/lb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</si>
</sst>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0.000E+00"/>
    <numFmt numFmtId="172" formatCode="0.0E+00"/>
    <numFmt numFmtId="173" formatCode="mmmm\-yy"/>
    <numFmt numFmtId="174" formatCode="0E+00"/>
  </numFmts>
  <fonts count="5">
    <font>
      <sz val="10"/>
      <name val="Arial"/>
      <family val="0"/>
    </font>
    <font>
      <sz val="10"/>
      <name val="Helv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9" applyFont="1">
      <alignment/>
      <protection/>
    </xf>
    <xf numFmtId="0" fontId="2" fillId="0" borderId="0" xfId="19" applyFont="1">
      <alignment/>
      <protection/>
    </xf>
    <xf numFmtId="0" fontId="0" fillId="0" borderId="0" xfId="19" applyFont="1" applyAlignment="1">
      <alignment horizontal="left"/>
      <protection/>
    </xf>
    <xf numFmtId="0" fontId="0" fillId="0" borderId="0" xfId="19" applyFont="1" applyAlignment="1">
      <alignment wrapText="1"/>
      <protection/>
    </xf>
    <xf numFmtId="165" fontId="0" fillId="0" borderId="0" xfId="19" applyNumberFormat="1" applyFont="1" applyAlignment="1">
      <alignment horizontal="left"/>
      <protection/>
    </xf>
    <xf numFmtId="14" fontId="0" fillId="0" borderId="0" xfId="19" applyNumberFormat="1" applyFont="1" applyAlignment="1">
      <alignment horizontal="left"/>
      <protection/>
    </xf>
    <xf numFmtId="1" fontId="0" fillId="0" borderId="0" xfId="19" applyNumberFormat="1" applyFont="1">
      <alignment/>
      <protection/>
    </xf>
    <xf numFmtId="0" fontId="3" fillId="0" borderId="0" xfId="19" applyFont="1">
      <alignment/>
      <protection/>
    </xf>
    <xf numFmtId="15" fontId="3" fillId="0" borderId="0" xfId="19" applyNumberFormat="1" applyFont="1">
      <alignment/>
      <protection/>
    </xf>
    <xf numFmtId="14" fontId="3" fillId="0" borderId="0" xfId="19" applyNumberFormat="1" applyFont="1" applyAlignment="1">
      <alignment horizontal="left"/>
      <protection/>
    </xf>
    <xf numFmtId="0" fontId="0" fillId="0" borderId="0" xfId="19" applyFont="1" applyAlignment="1">
      <alignment horizontal="center"/>
      <protection/>
    </xf>
    <xf numFmtId="2" fontId="0" fillId="0" borderId="0" xfId="19" applyNumberFormat="1" applyFont="1">
      <alignment/>
      <protection/>
    </xf>
    <xf numFmtId="165" fontId="0" fillId="0" borderId="0" xfId="19" applyNumberFormat="1" applyFont="1">
      <alignment/>
      <protection/>
    </xf>
    <xf numFmtId="11" fontId="0" fillId="0" borderId="0" xfId="19" applyNumberFormat="1" applyFont="1">
      <alignment/>
      <protection/>
    </xf>
    <xf numFmtId="166" fontId="0" fillId="0" borderId="0" xfId="19" applyNumberFormat="1" applyFont="1">
      <alignment/>
      <protection/>
    </xf>
    <xf numFmtId="11" fontId="0" fillId="0" borderId="0" xfId="19" applyNumberFormat="1" applyFont="1" applyAlignment="1">
      <alignment horizontal="center"/>
      <protection/>
    </xf>
    <xf numFmtId="0" fontId="2" fillId="0" borderId="0" xfId="19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166" fontId="0" fillId="0" borderId="0" xfId="19" applyNumberFormat="1" applyFont="1" applyBorder="1">
      <alignment/>
      <protection/>
    </xf>
    <xf numFmtId="11" fontId="0" fillId="0" borderId="0" xfId="19" applyNumberFormat="1" applyFont="1" applyBorder="1">
      <alignment/>
      <protection/>
    </xf>
    <xf numFmtId="0" fontId="0" fillId="0" borderId="0" xfId="0" applyFont="1" applyAlignment="1">
      <alignment/>
    </xf>
    <xf numFmtId="11" fontId="0" fillId="0" borderId="0" xfId="19" applyNumberFormat="1" applyFont="1" applyBorder="1" applyAlignment="1">
      <alignment horizontal="center"/>
      <protection/>
    </xf>
    <xf numFmtId="166" fontId="0" fillId="0" borderId="0" xfId="19" applyNumberFormat="1" applyFont="1" applyBorder="1" applyAlignment="1">
      <alignment horizontal="center"/>
      <protection/>
    </xf>
    <xf numFmtId="11" fontId="0" fillId="0" borderId="0" xfId="19" applyNumberFormat="1" applyFont="1" applyBorder="1" applyAlignment="1">
      <alignment horizontal="left"/>
      <protection/>
    </xf>
    <xf numFmtId="1" fontId="0" fillId="0" borderId="0" xfId="19" applyNumberFormat="1" applyFont="1" applyBorder="1" applyAlignment="1">
      <alignment horizontal="centerContinuous"/>
      <protection/>
    </xf>
    <xf numFmtId="1" fontId="0" fillId="0" borderId="0" xfId="19" applyNumberFormat="1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11" fontId="0" fillId="0" borderId="0" xfId="0" applyNumberFormat="1" applyFont="1" applyAlignment="1">
      <alignment/>
    </xf>
    <xf numFmtId="2" fontId="0" fillId="0" borderId="0" xfId="19" applyNumberFormat="1" applyFont="1" applyBorder="1">
      <alignment/>
      <protection/>
    </xf>
    <xf numFmtId="2" fontId="0" fillId="0" borderId="0" xfId="19" applyNumberFormat="1" applyFont="1" applyBorder="1" applyAlignment="1">
      <alignment horizontal="center"/>
      <protection/>
    </xf>
    <xf numFmtId="164" fontId="0" fillId="0" borderId="0" xfId="19" applyNumberFormat="1" applyFont="1" applyBorder="1">
      <alignment/>
      <protection/>
    </xf>
    <xf numFmtId="164" fontId="0" fillId="0" borderId="0" xfId="19" applyNumberFormat="1" applyFont="1" applyBorder="1" applyAlignment="1">
      <alignment horizontal="center"/>
      <protection/>
    </xf>
    <xf numFmtId="165" fontId="0" fillId="0" borderId="0" xfId="19" applyNumberFormat="1" applyFont="1" applyAlignment="1">
      <alignment horizontal="center"/>
      <protection/>
    </xf>
    <xf numFmtId="0" fontId="0" fillId="0" borderId="0" xfId="19" applyFont="1" applyAlignment="1">
      <alignment horizontal="right"/>
      <protection/>
    </xf>
    <xf numFmtId="0" fontId="0" fillId="0" borderId="0" xfId="19" applyFont="1" applyAlignment="1">
      <alignment vertical="top" wrapText="1"/>
      <protection/>
    </xf>
    <xf numFmtId="0" fontId="4" fillId="0" borderId="0" xfId="19" applyFont="1">
      <alignment/>
      <protection/>
    </xf>
    <xf numFmtId="1" fontId="0" fillId="0" borderId="0" xfId="19" applyNumberFormat="1" applyFont="1" applyAlignment="1">
      <alignment horizontal="left"/>
      <protection/>
    </xf>
    <xf numFmtId="0" fontId="0" fillId="0" borderId="0" xfId="19" applyFont="1" applyAlignment="1">
      <alignment vertical="top"/>
      <protection/>
    </xf>
    <xf numFmtId="165" fontId="0" fillId="0" borderId="0" xfId="0" applyNumberFormat="1" applyFont="1" applyBorder="1" applyAlignment="1">
      <alignment/>
    </xf>
    <xf numFmtId="0" fontId="2" fillId="0" borderId="0" xfId="0" applyFont="1" applyAlignment="1">
      <alignment vertical="top" wrapText="1"/>
    </xf>
    <xf numFmtId="2" fontId="0" fillId="0" borderId="0" xfId="19" applyNumberFormat="1" applyFont="1" applyAlignment="1">
      <alignment horizontal="right"/>
      <protection/>
    </xf>
    <xf numFmtId="2" fontId="0" fillId="0" borderId="0" xfId="19" applyNumberFormat="1" applyFont="1" applyAlignment="1">
      <alignment horizontal="center"/>
      <protection/>
    </xf>
    <xf numFmtId="17" fontId="0" fillId="0" borderId="0" xfId="19" applyNumberFormat="1" applyFont="1" applyAlignment="1">
      <alignment horizontal="left"/>
      <protection/>
    </xf>
    <xf numFmtId="1" fontId="0" fillId="0" borderId="0" xfId="19" applyNumberFormat="1" applyFont="1" applyAlignment="1">
      <alignment horizontal="center"/>
      <protection/>
    </xf>
    <xf numFmtId="0" fontId="0" fillId="0" borderId="0" xfId="19" applyFont="1" applyBorder="1" applyAlignment="1">
      <alignment horizontal="left"/>
      <protection/>
    </xf>
    <xf numFmtId="11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164" fontId="0" fillId="0" borderId="0" xfId="19" applyNumberFormat="1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-750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workbookViewId="0" topLeftCell="A1">
      <selection activeCell="D26" sqref="D26"/>
    </sheetView>
  </sheetViews>
  <sheetFormatPr defaultColWidth="9.140625" defaultRowHeight="12.75"/>
  <sheetData>
    <row r="1" ht="12.75">
      <c r="A1" t="s">
        <v>188</v>
      </c>
    </row>
    <row r="2" ht="12.75">
      <c r="A2" t="s">
        <v>189</v>
      </c>
    </row>
    <row r="3" ht="12.75">
      <c r="A3" t="s">
        <v>190</v>
      </c>
    </row>
    <row r="4" ht="12.75">
      <c r="A4" t="s">
        <v>191</v>
      </c>
    </row>
    <row r="5" ht="12.75">
      <c r="A5" t="s">
        <v>192</v>
      </c>
    </row>
    <row r="6" ht="12.75">
      <c r="A6" t="s">
        <v>209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77"/>
  <sheetViews>
    <sheetView workbookViewId="0" topLeftCell="B1">
      <selection activeCell="C2" sqref="C2"/>
    </sheetView>
  </sheetViews>
  <sheetFormatPr defaultColWidth="9.140625" defaultRowHeight="12.75"/>
  <cols>
    <col min="1" max="1" width="3.28125" style="1" hidden="1" customWidth="1"/>
    <col min="2" max="2" width="26.140625" style="1" customWidth="1"/>
    <col min="3" max="3" width="60.7109375" style="1" customWidth="1"/>
    <col min="4" max="4" width="22.28125" style="1" customWidth="1"/>
    <col min="5" max="5" width="41.140625" style="1" customWidth="1"/>
    <col min="6" max="16384" width="11.421875" style="1" customWidth="1"/>
  </cols>
  <sheetData>
    <row r="1" ht="12.75">
      <c r="B1" s="2" t="s">
        <v>137</v>
      </c>
    </row>
    <row r="3" spans="2:3" ht="12.75">
      <c r="B3" s="1" t="s">
        <v>136</v>
      </c>
      <c r="C3" s="3">
        <v>814</v>
      </c>
    </row>
    <row r="4" spans="2:3" ht="12.75">
      <c r="B4" s="1" t="s">
        <v>0</v>
      </c>
      <c r="C4" s="1" t="s">
        <v>94</v>
      </c>
    </row>
    <row r="5" spans="2:3" ht="12.75">
      <c r="B5" s="1" t="s">
        <v>1</v>
      </c>
      <c r="C5" s="1" t="s">
        <v>65</v>
      </c>
    </row>
    <row r="6" ht="12.75">
      <c r="B6" s="1" t="s">
        <v>2</v>
      </c>
    </row>
    <row r="7" spans="2:3" ht="12.75">
      <c r="B7" s="1" t="s">
        <v>140</v>
      </c>
      <c r="C7" s="1" t="s">
        <v>66</v>
      </c>
    </row>
    <row r="8" spans="2:3" ht="12.75">
      <c r="B8" s="1" t="s">
        <v>141</v>
      </c>
      <c r="C8" s="1" t="s">
        <v>3</v>
      </c>
    </row>
    <row r="9" spans="2:3" ht="12.75">
      <c r="B9" s="1" t="s">
        <v>4</v>
      </c>
      <c r="C9" s="1" t="s">
        <v>113</v>
      </c>
    </row>
    <row r="10" spans="2:3" ht="12.75">
      <c r="B10" s="1" t="s">
        <v>5</v>
      </c>
      <c r="C10" s="1" t="s">
        <v>98</v>
      </c>
    </row>
    <row r="11" spans="2:3" ht="12.75">
      <c r="B11" s="1" t="s">
        <v>173</v>
      </c>
      <c r="C11" s="3">
        <v>0</v>
      </c>
    </row>
    <row r="12" spans="2:3" ht="12.75">
      <c r="B12" s="1" t="s">
        <v>183</v>
      </c>
      <c r="C12" s="4" t="s">
        <v>171</v>
      </c>
    </row>
    <row r="13" spans="2:3" ht="12.75">
      <c r="B13" s="1" t="s">
        <v>182</v>
      </c>
      <c r="C13" s="4" t="s">
        <v>193</v>
      </c>
    </row>
    <row r="14" spans="2:3" ht="51">
      <c r="B14" s="39" t="s">
        <v>6</v>
      </c>
      <c r="C14" s="4" t="s">
        <v>170</v>
      </c>
    </row>
    <row r="15" spans="2:3" ht="12.75">
      <c r="B15" s="1" t="s">
        <v>132</v>
      </c>
      <c r="C15" s="3">
        <v>20</v>
      </c>
    </row>
    <row r="16" spans="2:3" ht="12.75">
      <c r="B16" s="1" t="s">
        <v>139</v>
      </c>
      <c r="C16" s="3"/>
    </row>
    <row r="17" spans="2:3" ht="12.75">
      <c r="B17" s="1" t="s">
        <v>174</v>
      </c>
      <c r="C17" s="1" t="s">
        <v>98</v>
      </c>
    </row>
    <row r="18" ht="12.75">
      <c r="B18" s="1" t="s">
        <v>175</v>
      </c>
    </row>
    <row r="19" spans="2:3" ht="12.75">
      <c r="B19" s="1" t="s">
        <v>7</v>
      </c>
      <c r="C19" s="4" t="s">
        <v>99</v>
      </c>
    </row>
    <row r="20" spans="2:3" ht="12.75">
      <c r="B20" s="1" t="s">
        <v>130</v>
      </c>
      <c r="C20" s="4" t="s">
        <v>97</v>
      </c>
    </row>
    <row r="21" spans="2:3" s="36" customFormat="1" ht="25.5">
      <c r="B21" s="36" t="s">
        <v>142</v>
      </c>
      <c r="C21" s="36" t="s">
        <v>123</v>
      </c>
    </row>
    <row r="22" spans="2:3" ht="12.75">
      <c r="B22" s="1" t="s">
        <v>131</v>
      </c>
      <c r="C22" s="1" t="s">
        <v>82</v>
      </c>
    </row>
    <row r="24" ht="12.75">
      <c r="B24" s="1" t="s">
        <v>8</v>
      </c>
    </row>
    <row r="25" spans="2:3" ht="12.75">
      <c r="B25" s="1" t="s">
        <v>143</v>
      </c>
      <c r="C25" s="5">
        <f>((38+7/16)/0.956)/12</f>
        <v>3.3505491631799167</v>
      </c>
    </row>
    <row r="26" spans="2:3" ht="12.75">
      <c r="B26" s="1" t="s">
        <v>144</v>
      </c>
      <c r="C26" s="38">
        <v>75</v>
      </c>
    </row>
    <row r="27" spans="2:3" ht="12.75">
      <c r="B27" s="1" t="s">
        <v>145</v>
      </c>
      <c r="C27" s="5">
        <f>3248/60</f>
        <v>54.13333333333333</v>
      </c>
    </row>
    <row r="28" spans="2:3" ht="12.75">
      <c r="B28" s="1" t="s">
        <v>146</v>
      </c>
      <c r="C28" s="3">
        <v>680</v>
      </c>
    </row>
    <row r="29" ht="12.75">
      <c r="C29" s="5"/>
    </row>
    <row r="30" spans="2:3" ht="12.75">
      <c r="B30" s="1" t="s">
        <v>95</v>
      </c>
      <c r="C30" s="1" t="s">
        <v>122</v>
      </c>
    </row>
    <row r="31" s="4" customFormat="1" ht="25.5">
      <c r="B31" s="4" t="s">
        <v>166</v>
      </c>
    </row>
    <row r="52" ht="12.75">
      <c r="C52" s="8"/>
    </row>
    <row r="53" ht="12.75">
      <c r="C53" s="9"/>
    </row>
    <row r="54" ht="12.75">
      <c r="C54" s="8"/>
    </row>
    <row r="55" ht="12.75">
      <c r="B55" s="8"/>
    </row>
    <row r="57" ht="12.75">
      <c r="C57" s="8"/>
    </row>
    <row r="58" ht="12.75">
      <c r="C58" s="8"/>
    </row>
    <row r="59" ht="12.75">
      <c r="C59" s="8"/>
    </row>
    <row r="61" ht="12.75">
      <c r="C61" s="8"/>
    </row>
    <row r="62" ht="12.75">
      <c r="C62" s="8"/>
    </row>
    <row r="63" ht="12.75">
      <c r="C63" s="8"/>
    </row>
    <row r="64" ht="12.75">
      <c r="B64" s="8"/>
    </row>
    <row r="65" ht="12.75">
      <c r="B65" s="8"/>
    </row>
    <row r="66" ht="12.75">
      <c r="C66" s="10"/>
    </row>
    <row r="67" ht="12.75">
      <c r="C67" s="8"/>
    </row>
    <row r="68" ht="12.75">
      <c r="C68" s="8"/>
    </row>
    <row r="69" spans="2:3" ht="12.75">
      <c r="B69" s="8"/>
      <c r="C69" s="8"/>
    </row>
    <row r="70" ht="12.75">
      <c r="C70" s="8"/>
    </row>
    <row r="71" ht="12.75">
      <c r="C71" s="10"/>
    </row>
    <row r="72" ht="12.75">
      <c r="C72" s="8"/>
    </row>
    <row r="73" ht="12.75">
      <c r="C73" s="8"/>
    </row>
    <row r="74" ht="12.75">
      <c r="C74" s="8"/>
    </row>
    <row r="75" ht="12.75">
      <c r="C75" s="8"/>
    </row>
    <row r="76" ht="12.75">
      <c r="C76" s="8"/>
    </row>
    <row r="77" ht="12.75">
      <c r="C77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22"/>
  <sheetViews>
    <sheetView workbookViewId="0" topLeftCell="B1">
      <selection activeCell="C2" sqref="C2"/>
    </sheetView>
  </sheetViews>
  <sheetFormatPr defaultColWidth="9.140625" defaultRowHeight="12.75"/>
  <cols>
    <col min="1" max="1" width="9.140625" style="22" hidden="1" customWidth="1"/>
    <col min="2" max="2" width="21.140625" style="22" customWidth="1"/>
    <col min="3" max="3" width="50.57421875" style="22" customWidth="1"/>
    <col min="4" max="16384" width="9.140625" style="22" customWidth="1"/>
  </cols>
  <sheetData>
    <row r="1" ht="12.75">
      <c r="B1" s="49" t="s">
        <v>172</v>
      </c>
    </row>
    <row r="3" ht="12.75">
      <c r="B3" s="41" t="s">
        <v>107</v>
      </c>
    </row>
    <row r="4" ht="12.75">
      <c r="B4" s="41"/>
    </row>
    <row r="5" spans="2:3" s="1" customFormat="1" ht="12.75">
      <c r="B5" s="1" t="s">
        <v>9</v>
      </c>
      <c r="C5" s="4" t="s">
        <v>118</v>
      </c>
    </row>
    <row r="6" spans="2:3" s="1" customFormat="1" ht="12.75">
      <c r="B6" s="1" t="s">
        <v>67</v>
      </c>
      <c r="C6" s="1" t="s">
        <v>68</v>
      </c>
    </row>
    <row r="7" spans="2:3" s="1" customFormat="1" ht="12.75">
      <c r="B7" s="1" t="s">
        <v>10</v>
      </c>
      <c r="C7" s="1" t="s">
        <v>68</v>
      </c>
    </row>
    <row r="8" spans="2:3" s="1" customFormat="1" ht="12.75">
      <c r="B8" s="1" t="s">
        <v>11</v>
      </c>
      <c r="C8" s="1" t="s">
        <v>117</v>
      </c>
    </row>
    <row r="9" spans="2:3" s="1" customFormat="1" ht="12.75">
      <c r="B9" s="1" t="s">
        <v>169</v>
      </c>
      <c r="C9" s="44">
        <v>35582</v>
      </c>
    </row>
    <row r="10" spans="2:3" s="1" customFormat="1" ht="12.75">
      <c r="B10" s="1" t="s">
        <v>138</v>
      </c>
      <c r="C10" s="6" t="s">
        <v>116</v>
      </c>
    </row>
    <row r="11" spans="2:3" s="1" customFormat="1" ht="12.75">
      <c r="B11" s="1" t="s">
        <v>12</v>
      </c>
      <c r="C11" s="1" t="s">
        <v>90</v>
      </c>
    </row>
    <row r="12" s="1" customFormat="1" ht="12.75"/>
    <row r="13" s="1" customFormat="1" ht="12.75">
      <c r="B13" s="41" t="s">
        <v>128</v>
      </c>
    </row>
    <row r="14" ht="12.75">
      <c r="B14" s="41"/>
    </row>
    <row r="15" spans="2:3" s="1" customFormat="1" ht="12.75">
      <c r="B15" s="1" t="s">
        <v>9</v>
      </c>
      <c r="C15" s="4" t="s">
        <v>118</v>
      </c>
    </row>
    <row r="16" spans="2:3" s="1" customFormat="1" ht="12.75">
      <c r="B16" s="1" t="s">
        <v>67</v>
      </c>
      <c r="C16" s="1" t="s">
        <v>68</v>
      </c>
    </row>
    <row r="17" spans="2:3" s="1" customFormat="1" ht="12.75">
      <c r="B17" s="1" t="s">
        <v>10</v>
      </c>
      <c r="C17" s="1" t="s">
        <v>68</v>
      </c>
    </row>
    <row r="18" spans="2:3" s="1" customFormat="1" ht="12.75">
      <c r="B18" s="1" t="s">
        <v>11</v>
      </c>
      <c r="C18" s="1" t="s">
        <v>114</v>
      </c>
    </row>
    <row r="19" spans="2:3" s="1" customFormat="1" ht="12.75">
      <c r="B19" s="1" t="s">
        <v>169</v>
      </c>
      <c r="C19" s="44">
        <v>35582</v>
      </c>
    </row>
    <row r="20" spans="2:3" s="1" customFormat="1" ht="12.75">
      <c r="B20" s="1" t="s">
        <v>138</v>
      </c>
      <c r="C20" s="6" t="s">
        <v>115</v>
      </c>
    </row>
    <row r="21" s="1" customFormat="1" ht="12.75">
      <c r="B21" s="1" t="s">
        <v>12</v>
      </c>
    </row>
    <row r="22" s="1" customFormat="1" ht="12.75">
      <c r="C22" s="7"/>
    </row>
    <row r="23" s="1" customFormat="1" ht="12.75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00"/>
  <sheetViews>
    <sheetView workbookViewId="0" topLeftCell="C1">
      <selection activeCell="C2" sqref="C2"/>
    </sheetView>
  </sheetViews>
  <sheetFormatPr defaultColWidth="9.140625" defaultRowHeight="12.75"/>
  <cols>
    <col min="1" max="1" width="9.140625" style="1" hidden="1" customWidth="1"/>
    <col min="2" max="2" width="23.140625" style="1" customWidth="1"/>
    <col min="3" max="3" width="9.8515625" style="1" customWidth="1"/>
    <col min="4" max="4" width="9.7109375" style="1" customWidth="1"/>
    <col min="5" max="5" width="5.140625" style="1" customWidth="1"/>
    <col min="6" max="6" width="3.00390625" style="11" customWidth="1"/>
    <col min="7" max="7" width="10.00390625" style="1" customWidth="1"/>
    <col min="8" max="8" width="4.00390625" style="11" customWidth="1"/>
    <col min="9" max="9" width="10.28125" style="1" customWidth="1"/>
    <col min="10" max="10" width="4.140625" style="11" customWidth="1"/>
    <col min="11" max="11" width="8.7109375" style="1" customWidth="1"/>
    <col min="12" max="12" width="3.57421875" style="11" customWidth="1"/>
    <col min="13" max="13" width="9.140625" style="1" customWidth="1"/>
    <col min="14" max="14" width="3.140625" style="1" customWidth="1"/>
    <col min="15" max="15" width="9.8515625" style="1" customWidth="1"/>
    <col min="16" max="16" width="2.57421875" style="1" customWidth="1"/>
    <col min="17" max="17" width="11.421875" style="1" customWidth="1"/>
    <col min="18" max="18" width="5.140625" style="1" customWidth="1"/>
    <col min="19" max="16384" width="11.421875" style="1" customWidth="1"/>
  </cols>
  <sheetData>
    <row r="1" spans="2:3" ht="12.75">
      <c r="B1" s="2" t="s">
        <v>124</v>
      </c>
      <c r="C1" s="2"/>
    </row>
    <row r="3" spans="3:15" ht="12.75">
      <c r="C3" s="1" t="s">
        <v>147</v>
      </c>
      <c r="D3" s="1" t="s">
        <v>13</v>
      </c>
      <c r="E3" s="1" t="s">
        <v>133</v>
      </c>
      <c r="G3" s="11"/>
      <c r="I3" s="11"/>
      <c r="K3" s="11"/>
      <c r="O3" s="11"/>
    </row>
    <row r="4" spans="7:15" ht="12.75">
      <c r="G4" s="11"/>
      <c r="I4" s="11"/>
      <c r="K4" s="11"/>
      <c r="M4" s="11"/>
      <c r="O4" s="11"/>
    </row>
    <row r="5" spans="7:15" ht="12.75">
      <c r="G5" s="11"/>
      <c r="I5" s="11"/>
      <c r="K5" s="11"/>
      <c r="M5" s="11"/>
      <c r="O5" s="11"/>
    </row>
    <row r="6" spans="1:13" ht="12.75">
      <c r="A6" s="1">
        <v>1</v>
      </c>
      <c r="B6" s="2" t="s">
        <v>107</v>
      </c>
      <c r="C6" s="2"/>
      <c r="G6" s="11" t="s">
        <v>176</v>
      </c>
      <c r="I6" s="11" t="s">
        <v>177</v>
      </c>
      <c r="K6" s="11" t="s">
        <v>178</v>
      </c>
      <c r="M6" s="11" t="s">
        <v>15</v>
      </c>
    </row>
    <row r="7" spans="7:13" ht="12.75">
      <c r="G7" s="11"/>
      <c r="I7" s="11"/>
      <c r="K7" s="11"/>
      <c r="M7" s="7"/>
    </row>
    <row r="8" spans="2:13" ht="12.75">
      <c r="B8" s="1" t="s">
        <v>159</v>
      </c>
      <c r="C8" s="1" t="s">
        <v>179</v>
      </c>
      <c r="D8" s="1" t="s">
        <v>19</v>
      </c>
      <c r="E8" s="1" t="s">
        <v>18</v>
      </c>
      <c r="G8" s="13">
        <v>5.24</v>
      </c>
      <c r="I8" s="1">
        <v>4.6</v>
      </c>
      <c r="K8" s="1">
        <v>9.8</v>
      </c>
      <c r="M8" s="13">
        <f>AVERAGE(G8,I8,K8)</f>
        <v>6.546666666666667</v>
      </c>
    </row>
    <row r="9" spans="2:13" ht="12.75">
      <c r="B9" s="1" t="s">
        <v>160</v>
      </c>
      <c r="C9" s="1" t="s">
        <v>179</v>
      </c>
      <c r="D9" s="1" t="s">
        <v>19</v>
      </c>
      <c r="E9" s="1" t="s">
        <v>18</v>
      </c>
      <c r="G9" s="13">
        <v>12.59</v>
      </c>
      <c r="I9" s="1">
        <v>6.7</v>
      </c>
      <c r="K9" s="13">
        <v>13</v>
      </c>
      <c r="M9" s="13">
        <f>AVERAGE(G9,I9,K9)</f>
        <v>10.763333333333334</v>
      </c>
    </row>
    <row r="10" ht="12.75">
      <c r="M10" s="12"/>
    </row>
    <row r="11" spans="2:13" ht="12.75">
      <c r="B11" s="1" t="s">
        <v>156</v>
      </c>
      <c r="C11" s="1" t="s">
        <v>148</v>
      </c>
      <c r="M11" s="12"/>
    </row>
    <row r="12" spans="2:13" ht="12.75">
      <c r="B12" s="1" t="s">
        <v>152</v>
      </c>
      <c r="D12" s="1" t="s">
        <v>30</v>
      </c>
      <c r="G12" s="1">
        <v>20</v>
      </c>
      <c r="I12" s="1">
        <v>20</v>
      </c>
      <c r="K12" s="1">
        <v>20</v>
      </c>
      <c r="M12" s="12"/>
    </row>
    <row r="13" spans="2:13" ht="12.75">
      <c r="B13" s="1" t="s">
        <v>157</v>
      </c>
      <c r="G13" s="1">
        <f>(100-G14)/100*G12</f>
        <v>2.179999999896154E-05</v>
      </c>
      <c r="I13" s="1">
        <f>(100-I14)/100*I12</f>
        <v>1.239999999995689E-05</v>
      </c>
      <c r="K13" s="1">
        <f>(100-K14)/100*K12</f>
        <v>2.0000000000663933E-05</v>
      </c>
      <c r="M13" s="12"/>
    </row>
    <row r="14" spans="2:11" ht="12.75" customHeight="1">
      <c r="B14" s="1" t="s">
        <v>126</v>
      </c>
      <c r="C14" s="1" t="s">
        <v>179</v>
      </c>
      <c r="D14" s="1" t="s">
        <v>16</v>
      </c>
      <c r="F14" s="11" t="s">
        <v>91</v>
      </c>
      <c r="G14" s="1">
        <v>99.999891</v>
      </c>
      <c r="H14" s="11" t="s">
        <v>91</v>
      </c>
      <c r="I14" s="1">
        <v>99.999938</v>
      </c>
      <c r="J14" s="11" t="s">
        <v>91</v>
      </c>
      <c r="K14" s="1">
        <v>99.9999</v>
      </c>
    </row>
    <row r="15" ht="12.75">
      <c r="M15" s="7"/>
    </row>
    <row r="16" spans="2:13" ht="12.75">
      <c r="B16" s="1" t="s">
        <v>161</v>
      </c>
      <c r="C16" s="1" t="s">
        <v>149</v>
      </c>
      <c r="D16" s="1" t="s">
        <v>179</v>
      </c>
      <c r="M16" s="7"/>
    </row>
    <row r="17" spans="2:13" ht="12.75">
      <c r="B17" s="1" t="s">
        <v>24</v>
      </c>
      <c r="D17" s="1" t="s">
        <v>25</v>
      </c>
      <c r="G17" s="1">
        <v>4960</v>
      </c>
      <c r="I17" s="1">
        <v>4892</v>
      </c>
      <c r="K17" s="1">
        <v>4952</v>
      </c>
      <c r="M17" s="7">
        <f>AVERAGE(G17,I17,K17)</f>
        <v>4934.666666666667</v>
      </c>
    </row>
    <row r="18" spans="2:13" ht="12.75">
      <c r="B18" s="1" t="s">
        <v>154</v>
      </c>
      <c r="D18" s="1" t="s">
        <v>16</v>
      </c>
      <c r="G18" s="1">
        <v>10</v>
      </c>
      <c r="I18" s="1">
        <v>10.2</v>
      </c>
      <c r="K18" s="1">
        <v>10.1</v>
      </c>
      <c r="M18" s="13">
        <f>AVERAGE(G18,I18,K18)</f>
        <v>10.1</v>
      </c>
    </row>
    <row r="19" spans="2:13" ht="12.75">
      <c r="B19" s="1" t="s">
        <v>167</v>
      </c>
      <c r="D19" s="1" t="s">
        <v>16</v>
      </c>
      <c r="G19" s="1">
        <v>7.2</v>
      </c>
      <c r="I19" s="1">
        <v>7.6</v>
      </c>
      <c r="K19" s="1">
        <v>7.5</v>
      </c>
      <c r="M19" s="13">
        <f>AVERAGE(G19,I19,K19)</f>
        <v>7.433333333333334</v>
      </c>
    </row>
    <row r="20" spans="2:13" ht="12.75">
      <c r="B20" s="1" t="s">
        <v>155</v>
      </c>
      <c r="D20" s="1" t="s">
        <v>16</v>
      </c>
      <c r="G20" s="1">
        <v>63.55</v>
      </c>
      <c r="I20" s="1">
        <v>62.52</v>
      </c>
      <c r="K20" s="1">
        <v>62.4</v>
      </c>
      <c r="M20" s="12">
        <f>AVERAGE(G20,I20,K20)</f>
        <v>62.82333333333333</v>
      </c>
    </row>
    <row r="21" spans="2:13" ht="12.75">
      <c r="B21" s="1" t="s">
        <v>26</v>
      </c>
      <c r="D21" s="1" t="s">
        <v>27</v>
      </c>
      <c r="G21" s="1">
        <v>622</v>
      </c>
      <c r="I21" s="1">
        <v>617</v>
      </c>
      <c r="K21" s="1">
        <v>617</v>
      </c>
      <c r="M21" s="7">
        <f>AVERAGE(G21,I21,K21)</f>
        <v>618.6666666666666</v>
      </c>
    </row>
    <row r="22" spans="7:15" ht="12.75">
      <c r="G22" s="11"/>
      <c r="I22" s="11"/>
      <c r="K22" s="11"/>
      <c r="M22" s="11"/>
      <c r="O22" s="11"/>
    </row>
    <row r="23" spans="7:15" ht="12.75">
      <c r="G23" s="11"/>
      <c r="I23" s="11"/>
      <c r="K23" s="11"/>
      <c r="M23" s="11"/>
      <c r="O23" s="11"/>
    </row>
    <row r="24" spans="1:19" ht="12.75">
      <c r="A24" s="1">
        <v>2</v>
      </c>
      <c r="B24" s="2" t="s">
        <v>128</v>
      </c>
      <c r="C24" s="2"/>
      <c r="G24" s="11" t="s">
        <v>176</v>
      </c>
      <c r="I24" s="11" t="s">
        <v>177</v>
      </c>
      <c r="K24" s="11" t="s">
        <v>178</v>
      </c>
      <c r="M24" s="11" t="s">
        <v>184</v>
      </c>
      <c r="O24" s="11" t="s">
        <v>185</v>
      </c>
      <c r="P24" s="11"/>
      <c r="Q24" s="11" t="s">
        <v>186</v>
      </c>
      <c r="S24" s="1" t="s">
        <v>15</v>
      </c>
    </row>
    <row r="25" spans="7:13" ht="12.75">
      <c r="G25" s="11"/>
      <c r="I25" s="11"/>
      <c r="K25" s="11"/>
      <c r="M25" s="7"/>
    </row>
    <row r="26" spans="2:19" ht="12.75">
      <c r="B26" s="1" t="s">
        <v>17</v>
      </c>
      <c r="C26" s="1" t="s">
        <v>179</v>
      </c>
      <c r="D26" s="1" t="s">
        <v>92</v>
      </c>
      <c r="E26" s="1" t="s">
        <v>18</v>
      </c>
      <c r="G26" s="12">
        <v>0.0084</v>
      </c>
      <c r="H26" s="43"/>
      <c r="I26" s="12">
        <v>0.0077</v>
      </c>
      <c r="J26" s="43"/>
      <c r="K26" s="12">
        <v>0.0066</v>
      </c>
      <c r="M26" s="13"/>
      <c r="N26" s="34"/>
      <c r="O26" s="13"/>
      <c r="P26" s="34"/>
      <c r="Q26" s="13"/>
      <c r="S26" s="12">
        <f>AVERAGE(G26,I26,K26,M26,O26,Q26)</f>
        <v>0.007566666666666666</v>
      </c>
    </row>
    <row r="27" spans="2:19" ht="12.75">
      <c r="B27" s="1" t="s">
        <v>159</v>
      </c>
      <c r="C27" s="1" t="s">
        <v>179</v>
      </c>
      <c r="D27" s="1" t="s">
        <v>19</v>
      </c>
      <c r="E27" s="1" t="s">
        <v>18</v>
      </c>
      <c r="G27" s="13">
        <v>0</v>
      </c>
      <c r="I27" s="1">
        <v>0.03</v>
      </c>
      <c r="K27" s="1">
        <v>0.1</v>
      </c>
      <c r="M27" s="13">
        <v>0.63</v>
      </c>
      <c r="N27" s="34"/>
      <c r="O27" s="13">
        <v>0.67</v>
      </c>
      <c r="P27" s="34"/>
      <c r="Q27" s="13">
        <v>2.48</v>
      </c>
      <c r="S27" s="12">
        <f>AVERAGE(G27,I27,K27,M27,O27,Q27)</f>
        <v>0.6516666666666667</v>
      </c>
    </row>
    <row r="28" spans="2:19" ht="12.75">
      <c r="B28" s="1" t="s">
        <v>160</v>
      </c>
      <c r="C28" s="1" t="s">
        <v>179</v>
      </c>
      <c r="D28" s="1" t="s">
        <v>19</v>
      </c>
      <c r="E28" s="1" t="s">
        <v>18</v>
      </c>
      <c r="G28" s="1">
        <v>0.2</v>
      </c>
      <c r="I28" s="1">
        <v>0.14</v>
      </c>
      <c r="K28" s="1">
        <v>0.2</v>
      </c>
      <c r="M28" s="12"/>
      <c r="S28" s="1">
        <f>AVERAGE(G28,I28,K28)</f>
        <v>0.18000000000000002</v>
      </c>
    </row>
    <row r="29" spans="2:13" ht="12.75">
      <c r="B29" s="1" t="s">
        <v>20</v>
      </c>
      <c r="D29" s="1" t="s">
        <v>93</v>
      </c>
      <c r="E29" s="1" t="s">
        <v>22</v>
      </c>
      <c r="G29" s="13">
        <v>1.51</v>
      </c>
      <c r="H29" s="34"/>
      <c r="I29" s="13">
        <v>1.48</v>
      </c>
      <c r="J29" s="34"/>
      <c r="K29" s="13">
        <v>1.17</v>
      </c>
      <c r="L29" s="34"/>
      <c r="M29" s="13"/>
    </row>
    <row r="30" spans="2:13" ht="12.75">
      <c r="B30" s="1" t="s">
        <v>23</v>
      </c>
      <c r="D30" s="1" t="s">
        <v>93</v>
      </c>
      <c r="E30" s="1" t="s">
        <v>22</v>
      </c>
      <c r="G30" s="13">
        <v>0.0844</v>
      </c>
      <c r="H30" s="34"/>
      <c r="I30" s="13">
        <v>0.0831</v>
      </c>
      <c r="J30" s="34"/>
      <c r="K30" s="13">
        <v>0.094</v>
      </c>
      <c r="L30" s="34"/>
      <c r="M30" s="13"/>
    </row>
    <row r="31" spans="2:11" ht="12.75">
      <c r="B31" s="1" t="s">
        <v>181</v>
      </c>
      <c r="D31" s="1" t="s">
        <v>21</v>
      </c>
      <c r="E31" s="1" t="s">
        <v>22</v>
      </c>
      <c r="G31" s="13">
        <v>3.33</v>
      </c>
      <c r="I31" s="35" t="s">
        <v>99</v>
      </c>
      <c r="J31" s="35"/>
      <c r="K31" s="35" t="s">
        <v>99</v>
      </c>
    </row>
    <row r="32" spans="2:13" ht="12.75">
      <c r="B32" s="1" t="s">
        <v>70</v>
      </c>
      <c r="D32" s="1" t="s">
        <v>21</v>
      </c>
      <c r="E32" s="1" t="s">
        <v>22</v>
      </c>
      <c r="G32" s="13">
        <v>17.4</v>
      </c>
      <c r="H32" s="16"/>
      <c r="I32" s="13">
        <v>15.6</v>
      </c>
      <c r="J32" s="16"/>
      <c r="K32" s="13">
        <v>13.2</v>
      </c>
      <c r="L32" s="16"/>
      <c r="M32" s="13"/>
    </row>
    <row r="33" spans="2:13" ht="12.75">
      <c r="B33" s="1" t="s">
        <v>71</v>
      </c>
      <c r="D33" s="1" t="s">
        <v>21</v>
      </c>
      <c r="E33" s="1" t="s">
        <v>22</v>
      </c>
      <c r="F33" s="11" t="s">
        <v>28</v>
      </c>
      <c r="G33" s="13">
        <v>2.2</v>
      </c>
      <c r="H33" s="16" t="s">
        <v>28</v>
      </c>
      <c r="I33" s="13">
        <v>2.09</v>
      </c>
      <c r="J33" s="16" t="s">
        <v>28</v>
      </c>
      <c r="K33" s="13">
        <v>1.98</v>
      </c>
      <c r="L33" s="16"/>
      <c r="M33" s="13"/>
    </row>
    <row r="34" spans="2:13" ht="12.75">
      <c r="B34" s="1" t="s">
        <v>72</v>
      </c>
      <c r="D34" s="1" t="s">
        <v>21</v>
      </c>
      <c r="E34" s="1" t="s">
        <v>22</v>
      </c>
      <c r="G34" s="13">
        <v>16</v>
      </c>
      <c r="H34" s="16"/>
      <c r="I34" s="13">
        <v>12.2</v>
      </c>
      <c r="J34" s="16"/>
      <c r="K34" s="13">
        <v>13.5</v>
      </c>
      <c r="L34" s="16"/>
      <c r="M34" s="13"/>
    </row>
    <row r="35" spans="2:13" ht="12.75">
      <c r="B35" s="1" t="s">
        <v>73</v>
      </c>
      <c r="D35" s="1" t="s">
        <v>21</v>
      </c>
      <c r="E35" s="1" t="s">
        <v>22</v>
      </c>
      <c r="G35" s="13">
        <v>0.0967</v>
      </c>
      <c r="H35" s="16"/>
      <c r="I35" s="13">
        <v>0.0689</v>
      </c>
      <c r="J35" s="16"/>
      <c r="K35" s="13">
        <v>0.174</v>
      </c>
      <c r="L35" s="16"/>
      <c r="M35" s="13"/>
    </row>
    <row r="36" spans="2:13" ht="12.75">
      <c r="B36" s="1" t="s">
        <v>75</v>
      </c>
      <c r="D36" s="1" t="s">
        <v>21</v>
      </c>
      <c r="E36" s="1" t="s">
        <v>22</v>
      </c>
      <c r="F36" s="11" t="s">
        <v>28</v>
      </c>
      <c r="G36" s="13">
        <v>0.0846</v>
      </c>
      <c r="H36" s="16" t="s">
        <v>28</v>
      </c>
      <c r="I36" s="13">
        <v>0.0804</v>
      </c>
      <c r="J36" s="16" t="s">
        <v>28</v>
      </c>
      <c r="K36" s="13">
        <v>0.076</v>
      </c>
      <c r="L36" s="16"/>
      <c r="M36" s="13"/>
    </row>
    <row r="37" spans="2:13" ht="12.75">
      <c r="B37" s="1" t="s">
        <v>76</v>
      </c>
      <c r="D37" s="1" t="s">
        <v>21</v>
      </c>
      <c r="E37" s="1" t="s">
        <v>22</v>
      </c>
      <c r="G37" s="13">
        <v>11.1</v>
      </c>
      <c r="H37" s="16"/>
      <c r="I37" s="13">
        <v>14.2</v>
      </c>
      <c r="J37" s="16"/>
      <c r="K37" s="13">
        <v>50.4</v>
      </c>
      <c r="L37" s="16"/>
      <c r="M37" s="13"/>
    </row>
    <row r="38" spans="2:13" ht="12.75">
      <c r="B38" s="1" t="s">
        <v>74</v>
      </c>
      <c r="D38" s="1" t="s">
        <v>21</v>
      </c>
      <c r="E38" s="1" t="s">
        <v>22</v>
      </c>
      <c r="G38" s="13">
        <v>9.09</v>
      </c>
      <c r="H38" s="16"/>
      <c r="I38" s="13">
        <v>5.61</v>
      </c>
      <c r="J38" s="16"/>
      <c r="K38" s="13">
        <v>6.65</v>
      </c>
      <c r="L38" s="16"/>
      <c r="M38" s="13"/>
    </row>
    <row r="39" spans="2:13" ht="12.75">
      <c r="B39" s="1" t="s">
        <v>77</v>
      </c>
      <c r="D39" s="1" t="s">
        <v>21</v>
      </c>
      <c r="E39" s="1" t="s">
        <v>22</v>
      </c>
      <c r="F39" s="11" t="s">
        <v>28</v>
      </c>
      <c r="G39" s="13">
        <v>0.302</v>
      </c>
      <c r="H39" s="16" t="s">
        <v>28</v>
      </c>
      <c r="I39" s="13">
        <v>0.287</v>
      </c>
      <c r="J39" s="16" t="s">
        <v>28</v>
      </c>
      <c r="K39" s="13">
        <v>0.272</v>
      </c>
      <c r="L39" s="16"/>
      <c r="M39" s="13"/>
    </row>
    <row r="40" spans="2:13" ht="12.75">
      <c r="B40" s="1" t="s">
        <v>78</v>
      </c>
      <c r="D40" s="1" t="s">
        <v>21</v>
      </c>
      <c r="E40" s="1" t="s">
        <v>22</v>
      </c>
      <c r="G40" s="13">
        <v>513</v>
      </c>
      <c r="H40" s="16"/>
      <c r="I40" s="13">
        <v>598</v>
      </c>
      <c r="J40" s="16"/>
      <c r="K40" s="13">
        <v>543</v>
      </c>
      <c r="L40" s="16"/>
      <c r="M40" s="13"/>
    </row>
    <row r="41" spans="2:13" ht="12.75">
      <c r="B41" s="1" t="s">
        <v>79</v>
      </c>
      <c r="D41" s="1" t="s">
        <v>21</v>
      </c>
      <c r="E41" s="1" t="s">
        <v>22</v>
      </c>
      <c r="F41" s="11" t="s">
        <v>28</v>
      </c>
      <c r="G41" s="13">
        <v>1.79</v>
      </c>
      <c r="H41" s="16" t="s">
        <v>28</v>
      </c>
      <c r="I41" s="13">
        <v>1.7</v>
      </c>
      <c r="J41" s="16" t="s">
        <v>28</v>
      </c>
      <c r="K41" s="13">
        <v>1.61</v>
      </c>
      <c r="L41" s="16"/>
      <c r="M41" s="13"/>
    </row>
    <row r="42" spans="2:13" ht="12.75">
      <c r="B42" s="1" t="s">
        <v>80</v>
      </c>
      <c r="D42" s="1" t="s">
        <v>21</v>
      </c>
      <c r="E42" s="1" t="s">
        <v>22</v>
      </c>
      <c r="F42" s="11" t="s">
        <v>28</v>
      </c>
      <c r="G42" s="13">
        <v>0.242</v>
      </c>
      <c r="H42" s="16" t="s">
        <v>28</v>
      </c>
      <c r="I42" s="13">
        <v>0.23</v>
      </c>
      <c r="J42" s="16" t="s">
        <v>28</v>
      </c>
      <c r="K42" s="13">
        <v>0.217</v>
      </c>
      <c r="L42" s="16"/>
      <c r="M42" s="13"/>
    </row>
    <row r="43" spans="2:13" ht="12.75">
      <c r="B43" s="1" t="s">
        <v>81</v>
      </c>
      <c r="D43" s="1" t="s">
        <v>21</v>
      </c>
      <c r="E43" s="1" t="s">
        <v>22</v>
      </c>
      <c r="F43" s="11" t="s">
        <v>28</v>
      </c>
      <c r="G43" s="13">
        <v>5.46</v>
      </c>
      <c r="H43" s="16" t="s">
        <v>28</v>
      </c>
      <c r="I43" s="13">
        <v>5.19</v>
      </c>
      <c r="J43" s="16" t="s">
        <v>28</v>
      </c>
      <c r="K43" s="13">
        <v>4.91</v>
      </c>
      <c r="L43" s="16"/>
      <c r="M43" s="13"/>
    </row>
    <row r="44" ht="12.75" customHeight="1"/>
    <row r="45" spans="2:13" ht="12.75">
      <c r="B45" s="1" t="s">
        <v>161</v>
      </c>
      <c r="C45" s="1" t="s">
        <v>150</v>
      </c>
      <c r="D45" s="1" t="s">
        <v>179</v>
      </c>
      <c r="M45" s="7"/>
    </row>
    <row r="46" spans="2:19" ht="12.75">
      <c r="B46" s="1" t="s">
        <v>24</v>
      </c>
      <c r="D46" s="1" t="s">
        <v>25</v>
      </c>
      <c r="G46" s="1">
        <v>5187</v>
      </c>
      <c r="I46" s="1">
        <v>5192</v>
      </c>
      <c r="K46" s="1">
        <v>5440</v>
      </c>
      <c r="M46" s="7"/>
      <c r="S46" s="7">
        <f>AVERAGE(G46,I46,K46)</f>
        <v>5273</v>
      </c>
    </row>
    <row r="47" spans="2:19" ht="12.75">
      <c r="B47" s="1" t="s">
        <v>154</v>
      </c>
      <c r="D47" s="1" t="s">
        <v>16</v>
      </c>
      <c r="G47" s="1">
        <v>8.8</v>
      </c>
      <c r="I47" s="1">
        <v>9.4</v>
      </c>
      <c r="K47" s="1">
        <v>9.3</v>
      </c>
      <c r="M47" s="13"/>
      <c r="S47" s="13">
        <f>AVERAGE(G47,I47,K47)</f>
        <v>9.166666666666668</v>
      </c>
    </row>
    <row r="48" spans="2:19" ht="12.75">
      <c r="B48" s="1" t="s">
        <v>153</v>
      </c>
      <c r="D48" s="1" t="s">
        <v>16</v>
      </c>
      <c r="G48" s="1">
        <v>9.3</v>
      </c>
      <c r="I48" s="1">
        <v>8.4</v>
      </c>
      <c r="K48" s="1">
        <v>8.4</v>
      </c>
      <c r="M48" s="13"/>
      <c r="S48" s="13">
        <f>AVERAGE(G48,I48,K48)</f>
        <v>8.700000000000001</v>
      </c>
    </row>
    <row r="49" spans="2:19" ht="12.75">
      <c r="B49" s="1" t="s">
        <v>155</v>
      </c>
      <c r="D49" s="1" t="s">
        <v>16</v>
      </c>
      <c r="G49" s="1">
        <v>60.06</v>
      </c>
      <c r="I49" s="1">
        <v>61.02</v>
      </c>
      <c r="K49" s="1">
        <v>60.67</v>
      </c>
      <c r="M49" s="13"/>
      <c r="S49" s="13">
        <f>AVERAGE(G49,I49,K49)</f>
        <v>60.583333333333336</v>
      </c>
    </row>
    <row r="50" spans="2:19" ht="12.75">
      <c r="B50" s="1" t="s">
        <v>26</v>
      </c>
      <c r="D50" s="1" t="s">
        <v>27</v>
      </c>
      <c r="G50" s="1">
        <v>681</v>
      </c>
      <c r="I50" s="1">
        <v>675</v>
      </c>
      <c r="K50" s="1">
        <v>685</v>
      </c>
      <c r="M50" s="7"/>
      <c r="S50" s="7">
        <f>AVERAGE(G50,I50,K50)</f>
        <v>680.3333333333334</v>
      </c>
    </row>
    <row r="51" ht="12.75">
      <c r="M51" s="7"/>
    </row>
    <row r="52" spans="2:4" ht="12" customHeight="1">
      <c r="B52" s="1" t="s">
        <v>161</v>
      </c>
      <c r="C52" s="1" t="s">
        <v>151</v>
      </c>
      <c r="D52" s="1" t="s">
        <v>180</v>
      </c>
    </row>
    <row r="53" spans="2:19" ht="12.75">
      <c r="B53" s="1" t="s">
        <v>24</v>
      </c>
      <c r="D53" s="1" t="s">
        <v>25</v>
      </c>
      <c r="G53" s="1">
        <v>5102</v>
      </c>
      <c r="I53" s="1">
        <v>5263</v>
      </c>
      <c r="K53" s="1">
        <v>5404</v>
      </c>
      <c r="M53" s="7"/>
      <c r="S53" s="7">
        <f>AVERAGE(G53,I53,K53)</f>
        <v>5256.333333333333</v>
      </c>
    </row>
    <row r="54" spans="2:19" ht="12.75">
      <c r="B54" s="1" t="s">
        <v>154</v>
      </c>
      <c r="D54" s="1" t="s">
        <v>16</v>
      </c>
      <c r="G54" s="1">
        <v>8.8</v>
      </c>
      <c r="I54" s="1">
        <v>9.4</v>
      </c>
      <c r="K54" s="1">
        <v>9.3</v>
      </c>
      <c r="M54" s="13"/>
      <c r="S54" s="13">
        <f>AVERAGE(G54,I54,K54)</f>
        <v>9.166666666666668</v>
      </c>
    </row>
    <row r="55" spans="2:19" ht="12.75">
      <c r="B55" s="1" t="s">
        <v>155</v>
      </c>
      <c r="D55" s="1" t="s">
        <v>16</v>
      </c>
      <c r="G55" s="1">
        <v>59.88</v>
      </c>
      <c r="I55" s="1">
        <v>60.65</v>
      </c>
      <c r="K55" s="1">
        <v>60.42</v>
      </c>
      <c r="M55" s="13"/>
      <c r="S55" s="7">
        <f>AVERAGE(G55,I55,K55)</f>
        <v>60.31666666666666</v>
      </c>
    </row>
    <row r="56" spans="2:19" ht="12.75">
      <c r="B56" s="1" t="s">
        <v>26</v>
      </c>
      <c r="D56" s="1" t="s">
        <v>27</v>
      </c>
      <c r="G56" s="1">
        <v>676</v>
      </c>
      <c r="I56" s="1">
        <v>674</v>
      </c>
      <c r="K56" s="1">
        <v>685</v>
      </c>
      <c r="M56" s="13"/>
      <c r="S56" s="7">
        <f>AVERAGE(G56,I56,K56)</f>
        <v>678.3333333333334</v>
      </c>
    </row>
    <row r="57" ht="12.75">
      <c r="M57" s="13"/>
    </row>
    <row r="58" spans="2:4" ht="12.75">
      <c r="B58" s="1" t="s">
        <v>161</v>
      </c>
      <c r="C58" s="1" t="s">
        <v>96</v>
      </c>
      <c r="D58" s="1" t="s">
        <v>187</v>
      </c>
    </row>
    <row r="59" spans="2:19" ht="12.75">
      <c r="B59" s="1" t="s">
        <v>24</v>
      </c>
      <c r="D59" s="1" t="s">
        <v>25</v>
      </c>
      <c r="G59" s="1">
        <v>5207</v>
      </c>
      <c r="I59" s="1">
        <v>5273</v>
      </c>
      <c r="K59" s="1">
        <v>5416</v>
      </c>
      <c r="M59" s="7">
        <f>AVERAGE(G59:K59)</f>
        <v>5298.666666666667</v>
      </c>
      <c r="S59" s="7">
        <f>AVERAGE(G59,I59,K59)</f>
        <v>5298.666666666667</v>
      </c>
    </row>
    <row r="60" spans="2:19" ht="12.75">
      <c r="B60" s="1" t="s">
        <v>154</v>
      </c>
      <c r="D60" s="1" t="s">
        <v>16</v>
      </c>
      <c r="G60" s="1">
        <v>9.3</v>
      </c>
      <c r="I60" s="1">
        <v>9.6</v>
      </c>
      <c r="K60" s="1">
        <v>9.1</v>
      </c>
      <c r="M60" s="13">
        <f>AVERAGE(G60:K60)</f>
        <v>9.333333333333334</v>
      </c>
      <c r="S60" s="13">
        <f>AVERAGE(G60,I60,K60)</f>
        <v>9.333333333333334</v>
      </c>
    </row>
    <row r="61" spans="2:19" ht="12.75">
      <c r="B61" s="1" t="s">
        <v>153</v>
      </c>
      <c r="D61" s="1" t="s">
        <v>16</v>
      </c>
      <c r="G61" s="1">
        <v>8.3</v>
      </c>
      <c r="I61" s="1">
        <v>8.3</v>
      </c>
      <c r="K61" s="1">
        <v>8.6</v>
      </c>
      <c r="M61" s="13">
        <f>AVERAGE(G61:K61)</f>
        <v>8.4</v>
      </c>
      <c r="S61" s="13">
        <f>AVERAGE(G61,I61,K61)</f>
        <v>8.4</v>
      </c>
    </row>
    <row r="62" spans="2:19" ht="12.75">
      <c r="B62" s="1" t="s">
        <v>155</v>
      </c>
      <c r="D62" s="1" t="s">
        <v>16</v>
      </c>
      <c r="G62" s="1">
        <v>60.41</v>
      </c>
      <c r="I62" s="1">
        <v>60.07</v>
      </c>
      <c r="K62" s="1">
        <v>59.38</v>
      </c>
      <c r="M62" s="13">
        <f>AVERAGE(G62:K62)</f>
        <v>59.953333333333326</v>
      </c>
      <c r="S62" s="7">
        <f>AVERAGE(G62,I62,K62)</f>
        <v>59.953333333333326</v>
      </c>
    </row>
    <row r="63" spans="2:19" ht="12.75">
      <c r="B63" s="1" t="s">
        <v>26</v>
      </c>
      <c r="D63" s="1" t="s">
        <v>27</v>
      </c>
      <c r="G63" s="1">
        <v>682</v>
      </c>
      <c r="I63" s="1">
        <v>678</v>
      </c>
      <c r="K63" s="1">
        <v>685</v>
      </c>
      <c r="M63" s="13">
        <f>AVERAGE(G63:K63)</f>
        <v>681.6666666666666</v>
      </c>
      <c r="S63" s="7">
        <f>AVERAGE(G63,I63,K63)</f>
        <v>681.6666666666666</v>
      </c>
    </row>
    <row r="64" ht="12.75">
      <c r="M64" s="13"/>
    </row>
    <row r="65" ht="12.75">
      <c r="M65" s="13"/>
    </row>
    <row r="66" spans="2:19" ht="12.75">
      <c r="B66" s="1" t="s">
        <v>20</v>
      </c>
      <c r="C66" s="1" t="s">
        <v>179</v>
      </c>
      <c r="D66" s="1" t="s">
        <v>19</v>
      </c>
      <c r="E66" s="1" t="s">
        <v>18</v>
      </c>
      <c r="G66" s="12">
        <f>G29/1000*667.8*(21-7)/(21-G47)</f>
        <v>1.1571550819672132</v>
      </c>
      <c r="I66" s="12">
        <f>I29/1000*667.8*(21-7)/(21-I47)</f>
        <v>1.1928289655172413</v>
      </c>
      <c r="K66" s="12">
        <f>K29/1000*667.8*(21-7)/(21-K47)</f>
        <v>0.93492</v>
      </c>
      <c r="M66" s="12"/>
      <c r="S66" s="12">
        <f aca="true" t="shared" si="0" ref="S66:S81">AVERAGE(G66,I66,K66)</f>
        <v>1.0949680158281516</v>
      </c>
    </row>
    <row r="67" spans="2:19" ht="12.75">
      <c r="B67" s="1" t="s">
        <v>23</v>
      </c>
      <c r="C67" s="1" t="s">
        <v>179</v>
      </c>
      <c r="D67" s="1" t="s">
        <v>19</v>
      </c>
      <c r="E67" s="1" t="s">
        <v>18</v>
      </c>
      <c r="G67" s="12">
        <f>G30/1000*343.4*(21-7)/(21-G47)</f>
        <v>0.033259134426229506</v>
      </c>
      <c r="I67" s="12">
        <f>I30/1000*343.4*(21-7)/(21-I47)</f>
        <v>0.03444065172413792</v>
      </c>
      <c r="K67" s="12">
        <f>K30/1000*343.4*(21-7)/(21-K47)</f>
        <v>0.038625162393162396</v>
      </c>
      <c r="M67" s="12"/>
      <c r="S67" s="12">
        <f t="shared" si="0"/>
        <v>0.03544164951450994</v>
      </c>
    </row>
    <row r="68" spans="2:19" ht="12.75">
      <c r="B68" s="1" t="s">
        <v>158</v>
      </c>
      <c r="C68" s="1" t="s">
        <v>179</v>
      </c>
      <c r="D68" s="1" t="s">
        <v>19</v>
      </c>
      <c r="E68" s="1" t="s">
        <v>18</v>
      </c>
      <c r="G68" s="12">
        <f>G66+2*G67</f>
        <v>1.2236733508196722</v>
      </c>
      <c r="I68" s="12">
        <f>I66+2*I67</f>
        <v>1.261710268965517</v>
      </c>
      <c r="K68" s="12">
        <f>K66+2*K67</f>
        <v>1.0121703247863247</v>
      </c>
      <c r="M68" s="12"/>
      <c r="S68" s="12">
        <f t="shared" si="0"/>
        <v>1.1658513148571712</v>
      </c>
    </row>
    <row r="69" spans="2:19" ht="12.75">
      <c r="B69" s="1" t="s">
        <v>181</v>
      </c>
      <c r="C69" s="1" t="s">
        <v>180</v>
      </c>
      <c r="D69" s="1" t="s">
        <v>21</v>
      </c>
      <c r="E69" s="1" t="s">
        <v>18</v>
      </c>
      <c r="G69" s="13">
        <f>G31*(21-7)/(21-G$54)</f>
        <v>3.8213114754098365</v>
      </c>
      <c r="I69" s="13"/>
      <c r="K69" s="13"/>
      <c r="M69" s="12"/>
      <c r="S69" s="12">
        <f t="shared" si="0"/>
        <v>3.8213114754098365</v>
      </c>
    </row>
    <row r="70" spans="2:19" ht="12.75">
      <c r="B70" s="1" t="s">
        <v>70</v>
      </c>
      <c r="C70" s="1" t="s">
        <v>180</v>
      </c>
      <c r="D70" s="1" t="s">
        <v>21</v>
      </c>
      <c r="E70" s="1" t="s">
        <v>18</v>
      </c>
      <c r="G70" s="13">
        <f aca="true" t="shared" si="1" ref="G70:I81">G32*(21-7)/(21-G$54)</f>
        <v>19.967213114754095</v>
      </c>
      <c r="H70" s="16"/>
      <c r="I70" s="13">
        <f t="shared" si="1"/>
        <v>18.82758620689655</v>
      </c>
      <c r="J70" s="16"/>
      <c r="K70" s="13">
        <f aca="true" t="shared" si="2" ref="K70:K81">K32*(21-7)/(21-K$54)</f>
        <v>15.794871794871794</v>
      </c>
      <c r="M70" s="12"/>
      <c r="S70" s="12">
        <f t="shared" si="0"/>
        <v>18.19655703884081</v>
      </c>
    </row>
    <row r="71" spans="2:19" ht="12.75">
      <c r="B71" s="1" t="s">
        <v>71</v>
      </c>
      <c r="C71" s="1" t="s">
        <v>180</v>
      </c>
      <c r="D71" s="1" t="s">
        <v>21</v>
      </c>
      <c r="E71" s="1" t="s">
        <v>18</v>
      </c>
      <c r="F71" s="11" t="s">
        <v>28</v>
      </c>
      <c r="G71" s="13">
        <f t="shared" si="1"/>
        <v>2.524590163934427</v>
      </c>
      <c r="H71" s="16" t="s">
        <v>28</v>
      </c>
      <c r="I71" s="13">
        <f t="shared" si="1"/>
        <v>2.522413793103448</v>
      </c>
      <c r="J71" s="16" t="s">
        <v>28</v>
      </c>
      <c r="K71" s="13">
        <f t="shared" si="2"/>
        <v>2.3692307692307693</v>
      </c>
      <c r="M71" s="12"/>
      <c r="R71" s="1">
        <v>100</v>
      </c>
      <c r="S71" s="12">
        <f t="shared" si="0"/>
        <v>2.472078242089548</v>
      </c>
    </row>
    <row r="72" spans="2:19" ht="12.75">
      <c r="B72" s="1" t="s">
        <v>72</v>
      </c>
      <c r="C72" s="1" t="s">
        <v>180</v>
      </c>
      <c r="D72" s="1" t="s">
        <v>21</v>
      </c>
      <c r="E72" s="1" t="s">
        <v>18</v>
      </c>
      <c r="G72" s="13">
        <f t="shared" si="1"/>
        <v>18.36065573770492</v>
      </c>
      <c r="H72" s="16"/>
      <c r="I72" s="13">
        <f t="shared" si="1"/>
        <v>14.724137931034482</v>
      </c>
      <c r="J72" s="16"/>
      <c r="K72" s="13">
        <f t="shared" si="2"/>
        <v>16.153846153846153</v>
      </c>
      <c r="M72" s="12"/>
      <c r="S72" s="12">
        <f t="shared" si="0"/>
        <v>16.412879940861853</v>
      </c>
    </row>
    <row r="73" spans="2:19" ht="12.75">
      <c r="B73" s="1" t="s">
        <v>73</v>
      </c>
      <c r="C73" s="1" t="s">
        <v>180</v>
      </c>
      <c r="D73" s="1" t="s">
        <v>21</v>
      </c>
      <c r="E73" s="1" t="s">
        <v>18</v>
      </c>
      <c r="G73" s="13">
        <f t="shared" si="1"/>
        <v>0.11096721311475409</v>
      </c>
      <c r="H73" s="16"/>
      <c r="I73" s="13">
        <f t="shared" si="1"/>
        <v>0.08315517241379311</v>
      </c>
      <c r="J73" s="16"/>
      <c r="K73" s="13">
        <f t="shared" si="2"/>
        <v>0.2082051282051282</v>
      </c>
      <c r="M73" s="12"/>
      <c r="S73" s="12">
        <f t="shared" si="0"/>
        <v>0.13410917124455848</v>
      </c>
    </row>
    <row r="74" spans="2:19" ht="12.75">
      <c r="B74" s="1" t="s">
        <v>75</v>
      </c>
      <c r="C74" s="1" t="s">
        <v>180</v>
      </c>
      <c r="D74" s="1" t="s">
        <v>21</v>
      </c>
      <c r="E74" s="1" t="s">
        <v>18</v>
      </c>
      <c r="F74" s="11" t="s">
        <v>28</v>
      </c>
      <c r="G74" s="13">
        <f t="shared" si="1"/>
        <v>0.09708196721311475</v>
      </c>
      <c r="H74" s="16" t="s">
        <v>28</v>
      </c>
      <c r="I74" s="13">
        <f t="shared" si="1"/>
        <v>0.09703448275862069</v>
      </c>
      <c r="J74" s="16" t="s">
        <v>28</v>
      </c>
      <c r="K74" s="13">
        <f t="shared" si="2"/>
        <v>0.09094017094017096</v>
      </c>
      <c r="M74" s="12"/>
      <c r="R74" s="1">
        <v>100</v>
      </c>
      <c r="S74" s="12">
        <f t="shared" si="0"/>
        <v>0.09501887363730215</v>
      </c>
    </row>
    <row r="75" spans="2:19" ht="12.75">
      <c r="B75" s="1" t="s">
        <v>76</v>
      </c>
      <c r="C75" s="1" t="s">
        <v>180</v>
      </c>
      <c r="D75" s="1" t="s">
        <v>21</v>
      </c>
      <c r="E75" s="1" t="s">
        <v>18</v>
      </c>
      <c r="G75" s="13">
        <f t="shared" si="1"/>
        <v>12.737704918032788</v>
      </c>
      <c r="H75" s="16"/>
      <c r="I75" s="13">
        <f t="shared" si="1"/>
        <v>17.137931034482758</v>
      </c>
      <c r="J75" s="16"/>
      <c r="K75" s="13">
        <f t="shared" si="2"/>
        <v>60.307692307692314</v>
      </c>
      <c r="M75" s="12"/>
      <c r="S75" s="12">
        <f t="shared" si="0"/>
        <v>30.061109420069286</v>
      </c>
    </row>
    <row r="76" spans="2:19" ht="12.75">
      <c r="B76" s="1" t="s">
        <v>74</v>
      </c>
      <c r="C76" s="1" t="s">
        <v>180</v>
      </c>
      <c r="D76" s="1" t="s">
        <v>21</v>
      </c>
      <c r="E76" s="1" t="s">
        <v>18</v>
      </c>
      <c r="G76" s="13">
        <f t="shared" si="1"/>
        <v>10.431147540983606</v>
      </c>
      <c r="H76" s="16"/>
      <c r="I76" s="13">
        <f t="shared" si="1"/>
        <v>6.770689655172415</v>
      </c>
      <c r="J76" s="16"/>
      <c r="K76" s="13">
        <f t="shared" si="2"/>
        <v>7.957264957264958</v>
      </c>
      <c r="M76" s="12"/>
      <c r="S76" s="12">
        <f t="shared" si="0"/>
        <v>8.38636738447366</v>
      </c>
    </row>
    <row r="77" spans="2:19" ht="12.75">
      <c r="B77" s="1" t="s">
        <v>77</v>
      </c>
      <c r="C77" s="1" t="s">
        <v>180</v>
      </c>
      <c r="D77" s="1" t="s">
        <v>21</v>
      </c>
      <c r="E77" s="1" t="s">
        <v>18</v>
      </c>
      <c r="F77" s="11" t="s">
        <v>28</v>
      </c>
      <c r="G77" s="13">
        <f t="shared" si="1"/>
        <v>0.3465573770491803</v>
      </c>
      <c r="H77" s="16" t="s">
        <v>28</v>
      </c>
      <c r="I77" s="13">
        <f t="shared" si="1"/>
        <v>0.3463793103448276</v>
      </c>
      <c r="J77" s="16" t="s">
        <v>28</v>
      </c>
      <c r="K77" s="13">
        <f t="shared" si="2"/>
        <v>0.3254700854700855</v>
      </c>
      <c r="M77" s="12"/>
      <c r="R77" s="1">
        <v>100</v>
      </c>
      <c r="S77" s="12">
        <f t="shared" si="0"/>
        <v>0.3394689242880311</v>
      </c>
    </row>
    <row r="78" spans="2:19" ht="12.75">
      <c r="B78" s="1" t="s">
        <v>78</v>
      </c>
      <c r="C78" s="1" t="s">
        <v>180</v>
      </c>
      <c r="D78" s="1" t="s">
        <v>21</v>
      </c>
      <c r="E78" s="1" t="s">
        <v>18</v>
      </c>
      <c r="G78" s="13">
        <f t="shared" si="1"/>
        <v>588.688524590164</v>
      </c>
      <c r="H78" s="16"/>
      <c r="I78" s="13">
        <f t="shared" si="1"/>
        <v>721.7241379310345</v>
      </c>
      <c r="J78" s="16"/>
      <c r="K78" s="13">
        <f t="shared" si="2"/>
        <v>649.7435897435898</v>
      </c>
      <c r="M78" s="12"/>
      <c r="S78" s="12">
        <f t="shared" si="0"/>
        <v>653.3854174215961</v>
      </c>
    </row>
    <row r="79" spans="2:19" ht="12.75">
      <c r="B79" s="1" t="s">
        <v>79</v>
      </c>
      <c r="C79" s="1" t="s">
        <v>180</v>
      </c>
      <c r="D79" s="1" t="s">
        <v>21</v>
      </c>
      <c r="E79" s="1" t="s">
        <v>18</v>
      </c>
      <c r="F79" s="11" t="s">
        <v>28</v>
      </c>
      <c r="G79" s="13">
        <f t="shared" si="1"/>
        <v>2.054098360655738</v>
      </c>
      <c r="H79" s="16" t="s">
        <v>28</v>
      </c>
      <c r="I79" s="13">
        <f t="shared" si="1"/>
        <v>2.0517241379310347</v>
      </c>
      <c r="J79" s="16" t="s">
        <v>28</v>
      </c>
      <c r="K79" s="13">
        <f t="shared" si="2"/>
        <v>1.9264957264957268</v>
      </c>
      <c r="M79" s="12"/>
      <c r="R79" s="1">
        <v>100</v>
      </c>
      <c r="S79" s="12">
        <f t="shared" si="0"/>
        <v>2.0107727416941663</v>
      </c>
    </row>
    <row r="80" spans="2:19" ht="12.75">
      <c r="B80" s="1" t="s">
        <v>80</v>
      </c>
      <c r="C80" s="1" t="s">
        <v>180</v>
      </c>
      <c r="D80" s="1" t="s">
        <v>21</v>
      </c>
      <c r="E80" s="1" t="s">
        <v>18</v>
      </c>
      <c r="F80" s="11" t="s">
        <v>28</v>
      </c>
      <c r="G80" s="13">
        <f t="shared" si="1"/>
        <v>0.2777049180327869</v>
      </c>
      <c r="H80" s="16" t="s">
        <v>28</v>
      </c>
      <c r="I80" s="13">
        <f t="shared" si="1"/>
        <v>0.2775862068965517</v>
      </c>
      <c r="J80" s="16" t="s">
        <v>28</v>
      </c>
      <c r="K80" s="13">
        <f t="shared" si="2"/>
        <v>0.25965811965811963</v>
      </c>
      <c r="M80" s="12"/>
      <c r="R80" s="1">
        <v>100</v>
      </c>
      <c r="S80" s="12">
        <f t="shared" si="0"/>
        <v>0.2716497481958194</v>
      </c>
    </row>
    <row r="81" spans="2:19" ht="12.75" customHeight="1">
      <c r="B81" s="1" t="s">
        <v>81</v>
      </c>
      <c r="C81" s="1" t="s">
        <v>180</v>
      </c>
      <c r="D81" s="1" t="s">
        <v>21</v>
      </c>
      <c r="E81" s="1" t="s">
        <v>18</v>
      </c>
      <c r="F81" s="11" t="s">
        <v>28</v>
      </c>
      <c r="G81" s="13">
        <f t="shared" si="1"/>
        <v>6.2655737704918035</v>
      </c>
      <c r="H81" s="16" t="s">
        <v>28</v>
      </c>
      <c r="I81" s="13">
        <f t="shared" si="1"/>
        <v>6.263793103448277</v>
      </c>
      <c r="J81" s="16" t="s">
        <v>28</v>
      </c>
      <c r="K81" s="13">
        <f t="shared" si="2"/>
        <v>5.8752136752136765</v>
      </c>
      <c r="M81" s="12"/>
      <c r="R81" s="1">
        <v>100</v>
      </c>
      <c r="S81" s="12">
        <f t="shared" si="0"/>
        <v>6.134860183051252</v>
      </c>
    </row>
    <row r="82" spans="7:13" ht="12.75" customHeight="1">
      <c r="G82" s="13"/>
      <c r="H82" s="16"/>
      <c r="I82" s="13"/>
      <c r="J82" s="16"/>
      <c r="K82" s="13"/>
      <c r="M82" s="12"/>
    </row>
    <row r="83" spans="2:19" ht="12.75" customHeight="1">
      <c r="B83" s="1" t="s">
        <v>119</v>
      </c>
      <c r="C83" s="1" t="s">
        <v>180</v>
      </c>
      <c r="D83" s="1" t="s">
        <v>21</v>
      </c>
      <c r="E83" s="1" t="s">
        <v>18</v>
      </c>
      <c r="F83" s="11">
        <f>G74/G83*100</f>
        <v>0.9221110457131648</v>
      </c>
      <c r="G83" s="13">
        <f>G74+G76</f>
        <v>10.52822950819672</v>
      </c>
      <c r="H83" s="45">
        <f>I74/I83*100</f>
        <v>1.4129059468578655</v>
      </c>
      <c r="I83" s="13">
        <f>I74+I76</f>
        <v>6.867724137931035</v>
      </c>
      <c r="J83" s="45">
        <f>K74/K83*100</f>
        <v>1.1299435028248588</v>
      </c>
      <c r="K83" s="13">
        <f>K74+K76</f>
        <v>8.04820512820513</v>
      </c>
      <c r="M83" s="13"/>
      <c r="R83" s="45">
        <f>S74/S83*100</f>
        <v>1.1203224419408235</v>
      </c>
      <c r="S83" s="12">
        <f>AVERAGE(G83,I83,K83)</f>
        <v>8.48138625811096</v>
      </c>
    </row>
    <row r="84" spans="2:19" ht="12.75" customHeight="1">
      <c r="B84" s="1" t="s">
        <v>120</v>
      </c>
      <c r="C84" s="1" t="s">
        <v>180</v>
      </c>
      <c r="D84" s="1" t="s">
        <v>21</v>
      </c>
      <c r="E84" s="1" t="s">
        <v>18</v>
      </c>
      <c r="F84" s="11">
        <f>G71/G84*100</f>
        <v>16.42195466047609</v>
      </c>
      <c r="G84" s="13">
        <f>G71+G73+G75</f>
        <v>15.373262295081968</v>
      </c>
      <c r="H84" s="11">
        <f>I71/I84*100</f>
        <v>12.775920141329797</v>
      </c>
      <c r="I84" s="13">
        <f>I71+I73+I75</f>
        <v>19.743499999999997</v>
      </c>
      <c r="J84" s="11">
        <f>K71/K84*100</f>
        <v>3.767553373672793</v>
      </c>
      <c r="K84" s="13">
        <f>K71+K73+K75</f>
        <v>62.88512820512821</v>
      </c>
      <c r="M84" s="13"/>
      <c r="R84" s="45">
        <f>S71/S84*100</f>
        <v>7.567440473255707</v>
      </c>
      <c r="S84" s="12">
        <f>AVERAGE(G84,I84,K84)</f>
        <v>32.66729683340339</v>
      </c>
    </row>
    <row r="85" ht="12.75" customHeight="1"/>
    <row r="86" spans="1:13" ht="12" customHeight="1">
      <c r="A86" s="1">
        <v>2</v>
      </c>
      <c r="B86" s="2"/>
      <c r="C86" s="2"/>
      <c r="G86" s="11"/>
      <c r="I86" s="11"/>
      <c r="K86" s="11"/>
      <c r="M86" s="11"/>
    </row>
    <row r="87" spans="2:11" ht="12.75" customHeight="1">
      <c r="B87" s="2"/>
      <c r="C87" s="2"/>
      <c r="G87" s="11"/>
      <c r="I87" s="11"/>
      <c r="K87" s="11"/>
    </row>
    <row r="88" spans="7:13" ht="12" customHeight="1">
      <c r="G88" s="13"/>
      <c r="H88" s="34"/>
      <c r="I88" s="13"/>
      <c r="J88" s="34"/>
      <c r="K88" s="13"/>
      <c r="L88" s="34"/>
      <c r="M88" s="13"/>
    </row>
    <row r="89" spans="7:13" ht="12" customHeight="1">
      <c r="G89" s="13"/>
      <c r="H89" s="34"/>
      <c r="I89" s="13"/>
      <c r="J89" s="34"/>
      <c r="K89" s="13"/>
      <c r="L89" s="34"/>
      <c r="M89" s="13"/>
    </row>
    <row r="90" ht="12.75" customHeight="1"/>
    <row r="91" spans="6:12" ht="12" customHeight="1">
      <c r="F91" s="1"/>
      <c r="H91" s="1"/>
      <c r="J91" s="1"/>
      <c r="L91" s="1"/>
    </row>
    <row r="92" spans="6:12" ht="12.75">
      <c r="F92" s="1"/>
      <c r="H92" s="1"/>
      <c r="J92" s="1"/>
      <c r="L92" s="1"/>
    </row>
    <row r="93" spans="6:12" ht="12.75">
      <c r="F93" s="1"/>
      <c r="H93" s="1"/>
      <c r="J93" s="1"/>
      <c r="L93" s="1"/>
    </row>
    <row r="94" spans="6:12" ht="12.75">
      <c r="F94" s="1"/>
      <c r="H94" s="1"/>
      <c r="J94" s="1"/>
      <c r="L94" s="1"/>
    </row>
    <row r="95" spans="6:12" ht="12.75">
      <c r="F95" s="1"/>
      <c r="H95" s="1"/>
      <c r="J95" s="1"/>
      <c r="L95" s="1"/>
    </row>
    <row r="96" spans="6:12" ht="12.75">
      <c r="F96" s="1"/>
      <c r="H96" s="1"/>
      <c r="J96" s="1"/>
      <c r="L96" s="1"/>
    </row>
    <row r="97" ht="12.75">
      <c r="M97" s="7"/>
    </row>
    <row r="98" ht="12.75">
      <c r="M98" s="7"/>
    </row>
    <row r="99" ht="12.75">
      <c r="M99" s="7"/>
    </row>
    <row r="100" ht="12.75">
      <c r="M100" s="7"/>
    </row>
    <row r="103" ht="14.25" customHeight="1"/>
    <row r="104" ht="12" customHeight="1"/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H66"/>
  <sheetViews>
    <sheetView workbookViewId="0" topLeftCell="B7">
      <selection activeCell="C2" sqref="C2"/>
    </sheetView>
  </sheetViews>
  <sheetFormatPr defaultColWidth="9.140625" defaultRowHeight="12.75"/>
  <cols>
    <col min="1" max="1" width="9.140625" style="1" hidden="1" customWidth="1"/>
    <col min="2" max="2" width="23.28125" style="1" customWidth="1"/>
    <col min="3" max="3" width="2.00390625" style="1" customWidth="1"/>
    <col min="4" max="4" width="9.7109375" style="1" bestFit="1" customWidth="1"/>
    <col min="5" max="5" width="4.57421875" style="11" customWidth="1"/>
    <col min="6" max="6" width="9.57421875" style="1" customWidth="1"/>
    <col min="7" max="7" width="5.00390625" style="11" customWidth="1"/>
    <col min="8" max="8" width="9.57421875" style="1" customWidth="1"/>
    <col min="9" max="9" width="4.28125" style="11" customWidth="1"/>
    <col min="10" max="10" width="11.7109375" style="1" customWidth="1"/>
    <col min="11" max="11" width="4.28125" style="11" customWidth="1"/>
    <col min="12" max="12" width="11.8515625" style="1" customWidth="1"/>
    <col min="13" max="13" width="4.00390625" style="1" customWidth="1"/>
    <col min="14" max="14" width="11.421875" style="1" customWidth="1"/>
    <col min="15" max="15" width="4.421875" style="1" customWidth="1"/>
    <col min="16" max="16" width="12.00390625" style="1" customWidth="1"/>
    <col min="17" max="17" width="3.8515625" style="1" customWidth="1"/>
    <col min="18" max="18" width="12.00390625" style="1" customWidth="1"/>
    <col min="19" max="19" width="4.57421875" style="1" customWidth="1"/>
    <col min="20" max="20" width="12.421875" style="1" customWidth="1"/>
    <col min="21" max="21" width="4.00390625" style="1" customWidth="1"/>
    <col min="22" max="22" width="8.421875" style="1" customWidth="1"/>
    <col min="23" max="23" width="3.7109375" style="1" customWidth="1"/>
    <col min="24" max="24" width="10.8515625" style="1" customWidth="1"/>
    <col min="25" max="25" width="4.00390625" style="1" customWidth="1"/>
    <col min="26" max="26" width="12.00390625" style="1" customWidth="1"/>
    <col min="27" max="27" width="3.8515625" style="1" customWidth="1"/>
    <col min="28" max="28" width="10.140625" style="1" customWidth="1"/>
    <col min="29" max="29" width="3.28125" style="1" customWidth="1"/>
    <col min="30" max="30" width="10.28125" style="1" customWidth="1"/>
    <col min="31" max="31" width="3.28125" style="1" customWidth="1"/>
    <col min="32" max="32" width="10.8515625" style="1" customWidth="1"/>
    <col min="33" max="33" width="3.28125" style="1" customWidth="1"/>
    <col min="34" max="34" width="10.7109375" style="1" customWidth="1"/>
    <col min="35" max="35" width="3.28125" style="1" customWidth="1"/>
    <col min="36" max="36" width="8.57421875" style="1" customWidth="1"/>
    <col min="37" max="37" width="1.8515625" style="1" customWidth="1"/>
    <col min="38" max="38" width="11.00390625" style="1" customWidth="1"/>
    <col min="39" max="39" width="1.8515625" style="1" customWidth="1"/>
    <col min="40" max="40" width="10.28125" style="1" customWidth="1"/>
    <col min="41" max="41" width="1.8515625" style="1" customWidth="1"/>
    <col min="42" max="42" width="9.140625" style="1" customWidth="1"/>
    <col min="43" max="43" width="3.140625" style="1" customWidth="1"/>
    <col min="44" max="44" width="8.7109375" style="1" customWidth="1"/>
    <col min="45" max="45" width="4.8515625" style="1" customWidth="1"/>
    <col min="46" max="46" width="10.28125" style="1" customWidth="1"/>
    <col min="47" max="47" width="4.140625" style="1" customWidth="1"/>
    <col min="48" max="48" width="8.8515625" style="1" customWidth="1"/>
    <col min="49" max="49" width="4.00390625" style="1" customWidth="1"/>
    <col min="50" max="50" width="11.57421875" style="1" customWidth="1"/>
    <col min="51" max="51" width="4.140625" style="1" customWidth="1"/>
    <col min="52" max="52" width="11.421875" style="12" customWidth="1"/>
    <col min="53" max="53" width="4.28125" style="1" customWidth="1"/>
    <col min="54" max="54" width="8.7109375" style="1" customWidth="1"/>
    <col min="55" max="55" width="3.7109375" style="1" customWidth="1"/>
    <col min="56" max="56" width="11.421875" style="1" customWidth="1"/>
    <col min="57" max="57" width="4.140625" style="1" customWidth="1"/>
    <col min="58" max="58" width="9.28125" style="1" customWidth="1"/>
    <col min="59" max="59" width="4.00390625" style="1" customWidth="1"/>
    <col min="60" max="60" width="9.00390625" style="1" customWidth="1"/>
    <col min="61" max="16384" width="11.421875" style="1" customWidth="1"/>
  </cols>
  <sheetData>
    <row r="1" spans="2:3" ht="12.75">
      <c r="B1" s="2" t="s">
        <v>129</v>
      </c>
      <c r="C1" s="2"/>
    </row>
    <row r="4" spans="1:60" ht="12.75">
      <c r="A4" s="1" t="s">
        <v>163</v>
      </c>
      <c r="B4" s="2" t="s">
        <v>107</v>
      </c>
      <c r="C4" s="2"/>
      <c r="F4" s="11" t="s">
        <v>176</v>
      </c>
      <c r="H4" s="11" t="s">
        <v>177</v>
      </c>
      <c r="J4" s="11" t="s">
        <v>178</v>
      </c>
      <c r="L4" s="1" t="s">
        <v>15</v>
      </c>
      <c r="N4" s="11" t="s">
        <v>176</v>
      </c>
      <c r="O4" s="11"/>
      <c r="P4" s="11" t="s">
        <v>177</v>
      </c>
      <c r="Q4" s="11"/>
      <c r="R4" s="11" t="s">
        <v>178</v>
      </c>
      <c r="S4" s="11"/>
      <c r="T4" s="1" t="s">
        <v>15</v>
      </c>
      <c r="V4" s="11" t="s">
        <v>176</v>
      </c>
      <c r="W4" s="11"/>
      <c r="X4" s="11" t="s">
        <v>177</v>
      </c>
      <c r="Y4" s="11"/>
      <c r="Z4" s="11" t="s">
        <v>178</v>
      </c>
      <c r="AA4" s="11"/>
      <c r="AB4" s="1" t="s">
        <v>15</v>
      </c>
      <c r="AD4" s="11" t="s">
        <v>176</v>
      </c>
      <c r="AE4" s="11"/>
      <c r="AF4" s="11" t="s">
        <v>177</v>
      </c>
      <c r="AG4" s="11"/>
      <c r="AH4" s="11" t="s">
        <v>178</v>
      </c>
      <c r="AI4" s="11"/>
      <c r="AJ4" s="1" t="s">
        <v>15</v>
      </c>
      <c r="AL4" s="11" t="s">
        <v>176</v>
      </c>
      <c r="AM4" s="11"/>
      <c r="AN4" s="11" t="s">
        <v>177</v>
      </c>
      <c r="AO4" s="11"/>
      <c r="AP4" s="11" t="s">
        <v>178</v>
      </c>
      <c r="AQ4" s="11"/>
      <c r="AR4" s="1" t="s">
        <v>15</v>
      </c>
      <c r="AT4" s="11" t="s">
        <v>176</v>
      </c>
      <c r="AU4" s="11"/>
      <c r="AV4" s="11" t="s">
        <v>177</v>
      </c>
      <c r="AW4" s="11"/>
      <c r="AX4" s="11" t="s">
        <v>178</v>
      </c>
      <c r="AY4" s="11"/>
      <c r="AZ4" s="1" t="s">
        <v>15</v>
      </c>
      <c r="BB4" s="11" t="s">
        <v>176</v>
      </c>
      <c r="BC4" s="11"/>
      <c r="BD4" s="11" t="s">
        <v>177</v>
      </c>
      <c r="BE4" s="11"/>
      <c r="BF4" s="11" t="s">
        <v>178</v>
      </c>
      <c r="BG4" s="11"/>
      <c r="BH4" s="1" t="s">
        <v>15</v>
      </c>
    </row>
    <row r="5" spans="6:10" ht="12.75">
      <c r="F5" s="11"/>
      <c r="H5" s="11"/>
      <c r="J5" s="11"/>
    </row>
    <row r="6" spans="2:60" ht="12.75">
      <c r="B6" s="1" t="s">
        <v>194</v>
      </c>
      <c r="F6" s="11" t="s">
        <v>196</v>
      </c>
      <c r="H6" s="11" t="s">
        <v>196</v>
      </c>
      <c r="J6" s="11" t="s">
        <v>196</v>
      </c>
      <c r="L6" s="11" t="s">
        <v>196</v>
      </c>
      <c r="N6" s="1" t="s">
        <v>198</v>
      </c>
      <c r="P6" s="1" t="s">
        <v>198</v>
      </c>
      <c r="R6" s="1" t="s">
        <v>198</v>
      </c>
      <c r="T6" s="1" t="s">
        <v>198</v>
      </c>
      <c r="AD6" s="1" t="s">
        <v>199</v>
      </c>
      <c r="AF6" s="1" t="s">
        <v>199</v>
      </c>
      <c r="AH6" s="1" t="s">
        <v>199</v>
      </c>
      <c r="AJ6" s="1" t="s">
        <v>199</v>
      </c>
      <c r="AL6" s="1" t="s">
        <v>201</v>
      </c>
      <c r="AN6" s="1" t="s">
        <v>201</v>
      </c>
      <c r="AP6" s="1" t="s">
        <v>201</v>
      </c>
      <c r="AR6" s="1" t="s">
        <v>201</v>
      </c>
      <c r="AT6" s="1" t="s">
        <v>203</v>
      </c>
      <c r="AV6" s="1" t="s">
        <v>203</v>
      </c>
      <c r="AX6" s="1" t="s">
        <v>203</v>
      </c>
      <c r="AZ6" s="1" t="s">
        <v>203</v>
      </c>
      <c r="BB6" s="1" t="s">
        <v>204</v>
      </c>
      <c r="BD6" s="1" t="s">
        <v>204</v>
      </c>
      <c r="BF6" s="1" t="s">
        <v>204</v>
      </c>
      <c r="BH6" s="1" t="s">
        <v>204</v>
      </c>
    </row>
    <row r="7" spans="2:60" ht="12.75">
      <c r="B7" s="1" t="s">
        <v>195</v>
      </c>
      <c r="F7" s="11" t="s">
        <v>197</v>
      </c>
      <c r="H7" s="11" t="s">
        <v>197</v>
      </c>
      <c r="J7" s="11" t="s">
        <v>197</v>
      </c>
      <c r="L7" s="11" t="s">
        <v>197</v>
      </c>
      <c r="N7" s="1" t="s">
        <v>197</v>
      </c>
      <c r="P7" s="1" t="s">
        <v>197</v>
      </c>
      <c r="R7" s="1" t="s">
        <v>197</v>
      </c>
      <c r="T7" s="1" t="s">
        <v>197</v>
      </c>
      <c r="AD7" s="1" t="s">
        <v>200</v>
      </c>
      <c r="AF7" s="1" t="s">
        <v>200</v>
      </c>
      <c r="AH7" s="1" t="s">
        <v>200</v>
      </c>
      <c r="AJ7" s="1" t="s">
        <v>200</v>
      </c>
      <c r="AL7" s="1" t="s">
        <v>202</v>
      </c>
      <c r="AN7" s="1" t="s">
        <v>202</v>
      </c>
      <c r="AP7" s="1" t="s">
        <v>202</v>
      </c>
      <c r="AR7" s="1" t="s">
        <v>202</v>
      </c>
      <c r="AT7" s="1" t="s">
        <v>127</v>
      </c>
      <c r="AV7" s="1" t="s">
        <v>127</v>
      </c>
      <c r="AX7" s="1" t="s">
        <v>127</v>
      </c>
      <c r="AZ7" s="1" t="s">
        <v>127</v>
      </c>
      <c r="BB7" s="1" t="s">
        <v>36</v>
      </c>
      <c r="BD7" s="1" t="s">
        <v>36</v>
      </c>
      <c r="BF7" s="1" t="s">
        <v>36</v>
      </c>
      <c r="BH7" s="1" t="s">
        <v>36</v>
      </c>
    </row>
    <row r="8" spans="2:60" ht="12.75">
      <c r="B8" s="1" t="s">
        <v>205</v>
      </c>
      <c r="F8" s="11"/>
      <c r="H8" s="11"/>
      <c r="J8" s="11"/>
      <c r="L8" s="11"/>
      <c r="V8" s="1" t="s">
        <v>125</v>
      </c>
      <c r="X8" s="1" t="s">
        <v>125</v>
      </c>
      <c r="Z8" s="1" t="s">
        <v>125</v>
      </c>
      <c r="AB8" s="1" t="s">
        <v>125</v>
      </c>
      <c r="AD8" s="1" t="s">
        <v>207</v>
      </c>
      <c r="AF8" s="1" t="s">
        <v>207</v>
      </c>
      <c r="AH8" s="1" t="s">
        <v>207</v>
      </c>
      <c r="AJ8" s="1" t="s">
        <v>207</v>
      </c>
      <c r="AL8" s="1" t="s">
        <v>206</v>
      </c>
      <c r="AN8" s="1" t="s">
        <v>206</v>
      </c>
      <c r="AP8" s="1" t="s">
        <v>206</v>
      </c>
      <c r="AR8" s="1" t="s">
        <v>206</v>
      </c>
      <c r="AT8" s="1" t="s">
        <v>127</v>
      </c>
      <c r="AV8" s="1" t="s">
        <v>127</v>
      </c>
      <c r="AX8" s="1" t="s">
        <v>127</v>
      </c>
      <c r="AZ8" s="1" t="s">
        <v>127</v>
      </c>
      <c r="BB8" s="1" t="s">
        <v>36</v>
      </c>
      <c r="BD8" s="1" t="s">
        <v>36</v>
      </c>
      <c r="BF8" s="1" t="s">
        <v>36</v>
      </c>
      <c r="BH8" s="1" t="s">
        <v>36</v>
      </c>
    </row>
    <row r="9" spans="2:60" ht="12.75">
      <c r="B9" s="1" t="s">
        <v>110</v>
      </c>
      <c r="F9" s="35" t="s">
        <v>100</v>
      </c>
      <c r="H9" s="35" t="s">
        <v>100</v>
      </c>
      <c r="J9" s="35" t="s">
        <v>100</v>
      </c>
      <c r="L9" s="35" t="s">
        <v>100</v>
      </c>
      <c r="M9" s="35"/>
      <c r="N9" s="35" t="s">
        <v>168</v>
      </c>
      <c r="O9" s="35"/>
      <c r="P9" s="35" t="s">
        <v>168</v>
      </c>
      <c r="Q9" s="35"/>
      <c r="R9" s="35" t="s">
        <v>168</v>
      </c>
      <c r="S9" s="35"/>
      <c r="T9" s="35" t="s">
        <v>168</v>
      </c>
      <c r="U9" s="35"/>
      <c r="V9" s="35"/>
      <c r="W9" s="35"/>
      <c r="X9" s="35"/>
      <c r="Y9" s="35"/>
      <c r="Z9" s="35"/>
      <c r="AA9" s="35"/>
      <c r="AB9" s="35"/>
      <c r="AC9" s="35"/>
      <c r="AD9" s="35" t="s">
        <v>101</v>
      </c>
      <c r="AE9" s="35"/>
      <c r="AF9" s="35" t="s">
        <v>101</v>
      </c>
      <c r="AG9" s="35"/>
      <c r="AH9" s="35" t="s">
        <v>101</v>
      </c>
      <c r="AI9" s="35"/>
      <c r="AJ9" s="35" t="s">
        <v>101</v>
      </c>
      <c r="AK9" s="35"/>
      <c r="AL9" s="35" t="s">
        <v>102</v>
      </c>
      <c r="AM9" s="35"/>
      <c r="AN9" s="35" t="s">
        <v>102</v>
      </c>
      <c r="AO9" s="35"/>
      <c r="AP9" s="35" t="s">
        <v>102</v>
      </c>
      <c r="AQ9" s="35"/>
      <c r="AR9" s="35" t="s">
        <v>102</v>
      </c>
      <c r="AS9" s="35"/>
      <c r="AT9" s="35" t="s">
        <v>103</v>
      </c>
      <c r="AU9" s="35"/>
      <c r="AV9" s="35" t="s">
        <v>103</v>
      </c>
      <c r="AW9" s="35"/>
      <c r="AX9" s="35" t="s">
        <v>103</v>
      </c>
      <c r="AY9" s="35"/>
      <c r="AZ9" s="42" t="s">
        <v>103</v>
      </c>
      <c r="BA9" s="35"/>
      <c r="BB9" s="1" t="s">
        <v>36</v>
      </c>
      <c r="BD9" s="1" t="s">
        <v>36</v>
      </c>
      <c r="BF9" s="1" t="s">
        <v>36</v>
      </c>
      <c r="BH9" s="1" t="s">
        <v>36</v>
      </c>
    </row>
    <row r="10" spans="2:52" ht="12.75">
      <c r="B10" s="1" t="s">
        <v>165</v>
      </c>
      <c r="D10" s="1" t="s">
        <v>30</v>
      </c>
      <c r="F10" s="1">
        <v>656</v>
      </c>
      <c r="H10" s="1">
        <v>657</v>
      </c>
      <c r="J10" s="1">
        <v>657</v>
      </c>
      <c r="L10" s="7">
        <f>AVERAGE(F10,H10,J10)</f>
        <v>656.6666666666666</v>
      </c>
      <c r="M10" s="7"/>
      <c r="N10" s="7">
        <v>6278</v>
      </c>
      <c r="O10" s="7"/>
      <c r="P10" s="7">
        <v>6295</v>
      </c>
      <c r="Q10" s="7"/>
      <c r="R10" s="7">
        <v>6276</v>
      </c>
      <c r="S10" s="7"/>
      <c r="T10" s="7">
        <f>AVERAGE(N10,P10,R10)</f>
        <v>6283</v>
      </c>
      <c r="U10" s="7"/>
      <c r="V10" s="7"/>
      <c r="W10" s="7"/>
      <c r="X10" s="7"/>
      <c r="Y10" s="7"/>
      <c r="Z10" s="7"/>
      <c r="AA10" s="7"/>
      <c r="AB10" s="7"/>
      <c r="AC10" s="7"/>
      <c r="AD10" s="7">
        <v>498</v>
      </c>
      <c r="AE10" s="7"/>
      <c r="AF10" s="7">
        <v>403</v>
      </c>
      <c r="AG10" s="7"/>
      <c r="AH10" s="7">
        <v>383</v>
      </c>
      <c r="AI10" s="7"/>
      <c r="AJ10" s="7">
        <f>AVERAGE(AD10,AF10,AH10)</f>
        <v>428</v>
      </c>
      <c r="AT10" s="1">
        <v>20</v>
      </c>
      <c r="AV10" s="1">
        <v>20.3</v>
      </c>
      <c r="AX10" s="1">
        <v>20.5</v>
      </c>
      <c r="AZ10" s="12">
        <f>AVERAGE(AT10,AV10,AX10)</f>
        <v>20.266666666666666</v>
      </c>
    </row>
    <row r="11" spans="2:44" ht="12.75">
      <c r="B11" s="1" t="s">
        <v>165</v>
      </c>
      <c r="D11" s="1" t="s">
        <v>109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L11" s="1">
        <v>3607</v>
      </c>
      <c r="AN11" s="1">
        <v>3696</v>
      </c>
      <c r="AP11" s="1">
        <v>3877</v>
      </c>
      <c r="AR11" s="7">
        <f>AVERAGE(AL11,AN11,AP11)</f>
        <v>3726.6666666666665</v>
      </c>
    </row>
    <row r="12" spans="2:60" ht="12.75">
      <c r="B12" s="1" t="s">
        <v>164</v>
      </c>
      <c r="D12" s="1" t="s">
        <v>69</v>
      </c>
      <c r="F12" s="1">
        <v>17.3</v>
      </c>
      <c r="H12" s="1">
        <v>16.5</v>
      </c>
      <c r="J12" s="1">
        <v>17.1</v>
      </c>
      <c r="L12" s="13">
        <f>AVERAGE(F12,H12,J12)</f>
        <v>16.966666666666665</v>
      </c>
      <c r="V12" s="1">
        <f>F12+N12</f>
        <v>17.3</v>
      </c>
      <c r="X12" s="1">
        <f>H12+P12</f>
        <v>16.5</v>
      </c>
      <c r="Z12" s="1">
        <f>J12+R12</f>
        <v>17.1</v>
      </c>
      <c r="AB12" s="12">
        <f>L12+T12</f>
        <v>16.966666666666665</v>
      </c>
      <c r="BB12" s="13">
        <f>SUM(AT12,AL12,AD12,N12,F12)</f>
        <v>17.3</v>
      </c>
      <c r="BC12" s="13"/>
      <c r="BD12" s="13">
        <f>SUM(AV12,AN12,AF12,P12,H12)</f>
        <v>16.5</v>
      </c>
      <c r="BE12" s="13"/>
      <c r="BF12" s="13">
        <f>SUM(AX12,AP12,AH12,R12,J12)</f>
        <v>17.1</v>
      </c>
      <c r="BG12" s="13"/>
      <c r="BH12" s="13">
        <f>SUM(AZ12,AR12,AJ12,T12,L12)</f>
        <v>16.966666666666665</v>
      </c>
    </row>
    <row r="13" spans="2:60" ht="12.75">
      <c r="B13" s="1" t="s">
        <v>208</v>
      </c>
      <c r="D13" s="1" t="s">
        <v>69</v>
      </c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BB13" s="13">
        <f>BB15*60/9000*(21-BB16)/21</f>
        <v>17.320634920634923</v>
      </c>
      <c r="BD13" s="13">
        <f>BD15*60/9000*(21-BD16)/21</f>
        <v>16.772571428571432</v>
      </c>
      <c r="BF13" s="13">
        <f>BF15*60/9000*(21-BF16)/21</f>
        <v>17.135492063492066</v>
      </c>
      <c r="BH13" s="13">
        <f>BH15*60/9000*(21-BH16)/21</f>
        <v>17.075513227513227</v>
      </c>
    </row>
    <row r="15" spans="2:60" ht="12.75">
      <c r="B15" s="1" t="s">
        <v>108</v>
      </c>
      <c r="D15" s="1" t="s">
        <v>25</v>
      </c>
      <c r="F15" s="1">
        <v>4960</v>
      </c>
      <c r="H15" s="1">
        <v>4892</v>
      </c>
      <c r="J15" s="1">
        <v>4952</v>
      </c>
      <c r="L15" s="7">
        <f>AVERAGE(F15,H15,J15)</f>
        <v>4934.666666666667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BB15" s="1">
        <f>emiss!G17</f>
        <v>4960</v>
      </c>
      <c r="BD15" s="1">
        <f>emiss!I17</f>
        <v>4892</v>
      </c>
      <c r="BF15" s="1">
        <f>emiss!K17</f>
        <v>4952</v>
      </c>
      <c r="BH15" s="1">
        <f>emiss!M17</f>
        <v>4934.666666666667</v>
      </c>
    </row>
    <row r="16" spans="2:60" ht="12.75">
      <c r="B16" s="1" t="s">
        <v>111</v>
      </c>
      <c r="D16" s="1" t="s">
        <v>16</v>
      </c>
      <c r="F16" s="1">
        <v>10</v>
      </c>
      <c r="H16" s="1">
        <v>10.2</v>
      </c>
      <c r="J16" s="1">
        <v>10.1</v>
      </c>
      <c r="L16" s="13">
        <f>AVERAGE(F16,H16,J16)</f>
        <v>10.1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BB16" s="1">
        <f>emiss!G18</f>
        <v>10</v>
      </c>
      <c r="BD16" s="1">
        <f>emiss!I18</f>
        <v>10.2</v>
      </c>
      <c r="BF16" s="1">
        <f>emiss!K18</f>
        <v>10.1</v>
      </c>
      <c r="BH16" s="1">
        <f>emiss!M18</f>
        <v>10.1</v>
      </c>
    </row>
    <row r="20" spans="1:60" ht="12.75">
      <c r="A20" s="1" t="s">
        <v>163</v>
      </c>
      <c r="B20" s="2" t="s">
        <v>162</v>
      </c>
      <c r="F20" s="11" t="s">
        <v>176</v>
      </c>
      <c r="H20" s="11" t="s">
        <v>177</v>
      </c>
      <c r="J20" s="11" t="s">
        <v>178</v>
      </c>
      <c r="L20" s="1" t="s">
        <v>15</v>
      </c>
      <c r="N20" s="11" t="s">
        <v>176</v>
      </c>
      <c r="O20" s="11"/>
      <c r="P20" s="11" t="s">
        <v>177</v>
      </c>
      <c r="Q20" s="11"/>
      <c r="R20" s="11" t="s">
        <v>178</v>
      </c>
      <c r="S20" s="11"/>
      <c r="T20" s="1" t="s">
        <v>15</v>
      </c>
      <c r="V20" s="11" t="s">
        <v>176</v>
      </c>
      <c r="W20" s="11"/>
      <c r="X20" s="11" t="s">
        <v>177</v>
      </c>
      <c r="Y20" s="11"/>
      <c r="Z20" s="11" t="s">
        <v>178</v>
      </c>
      <c r="AA20" s="11"/>
      <c r="AB20" s="1" t="s">
        <v>15</v>
      </c>
      <c r="AD20" s="11" t="s">
        <v>176</v>
      </c>
      <c r="AE20" s="11"/>
      <c r="AF20" s="11" t="s">
        <v>177</v>
      </c>
      <c r="AG20" s="11"/>
      <c r="AH20" s="11" t="s">
        <v>178</v>
      </c>
      <c r="AI20" s="11"/>
      <c r="AJ20" s="1" t="s">
        <v>15</v>
      </c>
      <c r="AL20" s="11" t="s">
        <v>176</v>
      </c>
      <c r="AM20" s="11"/>
      <c r="AN20" s="11" t="s">
        <v>177</v>
      </c>
      <c r="AO20" s="11"/>
      <c r="AP20" s="11" t="s">
        <v>178</v>
      </c>
      <c r="AQ20" s="11"/>
      <c r="AR20" s="1" t="s">
        <v>15</v>
      </c>
      <c r="AT20" s="11" t="s">
        <v>176</v>
      </c>
      <c r="AU20" s="11"/>
      <c r="AV20" s="11" t="s">
        <v>177</v>
      </c>
      <c r="AW20" s="11"/>
      <c r="AX20" s="11" t="s">
        <v>178</v>
      </c>
      <c r="AY20" s="11"/>
      <c r="AZ20" s="1" t="s">
        <v>15</v>
      </c>
      <c r="BB20" s="11" t="s">
        <v>176</v>
      </c>
      <c r="BC20" s="11"/>
      <c r="BD20" s="11" t="s">
        <v>177</v>
      </c>
      <c r="BE20" s="11"/>
      <c r="BF20" s="11" t="s">
        <v>178</v>
      </c>
      <c r="BG20" s="11"/>
      <c r="BH20" s="1" t="s">
        <v>15</v>
      </c>
    </row>
    <row r="21" spans="3:10" ht="12.75">
      <c r="C21" s="2"/>
      <c r="F21" s="11"/>
      <c r="H21" s="11"/>
      <c r="J21" s="11"/>
    </row>
    <row r="22" spans="2:60" ht="12.75">
      <c r="B22" s="1" t="s">
        <v>194</v>
      </c>
      <c r="F22" s="11" t="s">
        <v>196</v>
      </c>
      <c r="H22" s="11" t="s">
        <v>196</v>
      </c>
      <c r="J22" s="11" t="s">
        <v>196</v>
      </c>
      <c r="L22" s="11" t="s">
        <v>196</v>
      </c>
      <c r="N22" s="1" t="s">
        <v>198</v>
      </c>
      <c r="P22" s="1" t="s">
        <v>198</v>
      </c>
      <c r="R22" s="1" t="s">
        <v>198</v>
      </c>
      <c r="T22" s="1" t="s">
        <v>198</v>
      </c>
      <c r="AD22" s="1" t="s">
        <v>199</v>
      </c>
      <c r="AF22" s="1" t="s">
        <v>199</v>
      </c>
      <c r="AH22" s="1" t="s">
        <v>199</v>
      </c>
      <c r="AJ22" s="1" t="s">
        <v>199</v>
      </c>
      <c r="AL22" s="1" t="s">
        <v>201</v>
      </c>
      <c r="AN22" s="1" t="s">
        <v>201</v>
      </c>
      <c r="AP22" s="1" t="s">
        <v>201</v>
      </c>
      <c r="AR22" s="1" t="s">
        <v>201</v>
      </c>
      <c r="AT22" s="1" t="s">
        <v>203</v>
      </c>
      <c r="AV22" s="1" t="s">
        <v>203</v>
      </c>
      <c r="AX22" s="1" t="s">
        <v>203</v>
      </c>
      <c r="AZ22" s="1" t="s">
        <v>203</v>
      </c>
      <c r="BB22" s="1" t="s">
        <v>204</v>
      </c>
      <c r="BD22" s="1" t="s">
        <v>204</v>
      </c>
      <c r="BF22" s="1" t="s">
        <v>204</v>
      </c>
      <c r="BH22" s="1" t="s">
        <v>204</v>
      </c>
    </row>
    <row r="23" spans="2:60" ht="12.75">
      <c r="B23" s="1" t="s">
        <v>195</v>
      </c>
      <c r="F23" s="11" t="s">
        <v>197</v>
      </c>
      <c r="H23" s="11" t="s">
        <v>197</v>
      </c>
      <c r="J23" s="11" t="s">
        <v>197</v>
      </c>
      <c r="L23" s="11" t="s">
        <v>197</v>
      </c>
      <c r="N23" s="1" t="s">
        <v>197</v>
      </c>
      <c r="P23" s="1" t="s">
        <v>197</v>
      </c>
      <c r="R23" s="1" t="s">
        <v>197</v>
      </c>
      <c r="T23" s="1" t="s">
        <v>197</v>
      </c>
      <c r="AD23" s="1" t="s">
        <v>200</v>
      </c>
      <c r="AF23" s="1" t="s">
        <v>200</v>
      </c>
      <c r="AH23" s="1" t="s">
        <v>200</v>
      </c>
      <c r="AJ23" s="1" t="s">
        <v>200</v>
      </c>
      <c r="AL23" s="1" t="s">
        <v>202</v>
      </c>
      <c r="AN23" s="1" t="s">
        <v>202</v>
      </c>
      <c r="AP23" s="1" t="s">
        <v>202</v>
      </c>
      <c r="AR23" s="1" t="s">
        <v>202</v>
      </c>
      <c r="AT23" s="1" t="s">
        <v>127</v>
      </c>
      <c r="AV23" s="1" t="s">
        <v>127</v>
      </c>
      <c r="AX23" s="1" t="s">
        <v>127</v>
      </c>
      <c r="AZ23" s="1" t="s">
        <v>127</v>
      </c>
      <c r="BB23" s="1" t="s">
        <v>36</v>
      </c>
      <c r="BD23" s="1" t="s">
        <v>36</v>
      </c>
      <c r="BF23" s="1" t="s">
        <v>36</v>
      </c>
      <c r="BH23" s="1" t="s">
        <v>36</v>
      </c>
    </row>
    <row r="24" spans="2:60" ht="12.75">
      <c r="B24" s="1" t="s">
        <v>205</v>
      </c>
      <c r="F24" s="11"/>
      <c r="H24" s="11"/>
      <c r="J24" s="11"/>
      <c r="L24" s="11"/>
      <c r="V24" s="1" t="s">
        <v>125</v>
      </c>
      <c r="X24" s="1" t="s">
        <v>125</v>
      </c>
      <c r="Z24" s="1" t="s">
        <v>125</v>
      </c>
      <c r="AB24" s="1" t="s">
        <v>125</v>
      </c>
      <c r="AD24" s="1" t="s">
        <v>207</v>
      </c>
      <c r="AF24" s="1" t="s">
        <v>207</v>
      </c>
      <c r="AH24" s="1" t="s">
        <v>207</v>
      </c>
      <c r="AJ24" s="1" t="s">
        <v>207</v>
      </c>
      <c r="AL24" s="1" t="s">
        <v>206</v>
      </c>
      <c r="AN24" s="1" t="s">
        <v>206</v>
      </c>
      <c r="AP24" s="1" t="s">
        <v>206</v>
      </c>
      <c r="AR24" s="1" t="s">
        <v>206</v>
      </c>
      <c r="AT24" s="1" t="s">
        <v>127</v>
      </c>
      <c r="AV24" s="1" t="s">
        <v>127</v>
      </c>
      <c r="AX24" s="1" t="s">
        <v>127</v>
      </c>
      <c r="AZ24" s="1" t="s">
        <v>127</v>
      </c>
      <c r="BB24" s="1" t="s">
        <v>36</v>
      </c>
      <c r="BD24" s="1" t="s">
        <v>36</v>
      </c>
      <c r="BF24" s="1" t="s">
        <v>36</v>
      </c>
      <c r="BH24" s="1" t="s">
        <v>36</v>
      </c>
    </row>
    <row r="25" spans="2:60" ht="12.75">
      <c r="B25" s="1" t="s">
        <v>110</v>
      </c>
      <c r="F25" s="35" t="s">
        <v>100</v>
      </c>
      <c r="H25" s="35" t="s">
        <v>100</v>
      </c>
      <c r="J25" s="35" t="s">
        <v>100</v>
      </c>
      <c r="L25" s="35" t="s">
        <v>100</v>
      </c>
      <c r="M25" s="35"/>
      <c r="N25" s="35" t="s">
        <v>168</v>
      </c>
      <c r="O25" s="35"/>
      <c r="P25" s="35" t="s">
        <v>168</v>
      </c>
      <c r="Q25" s="35"/>
      <c r="R25" s="35" t="s">
        <v>168</v>
      </c>
      <c r="S25" s="35"/>
      <c r="T25" s="35" t="s">
        <v>168</v>
      </c>
      <c r="U25" s="35"/>
      <c r="V25" s="35"/>
      <c r="W25" s="35"/>
      <c r="X25" s="35"/>
      <c r="Y25" s="35"/>
      <c r="Z25" s="35"/>
      <c r="AA25" s="35"/>
      <c r="AB25" s="35"/>
      <c r="AC25" s="35"/>
      <c r="AD25" s="35" t="s">
        <v>101</v>
      </c>
      <c r="AE25" s="35"/>
      <c r="AF25" s="35" t="s">
        <v>101</v>
      </c>
      <c r="AG25" s="35"/>
      <c r="AH25" s="35" t="s">
        <v>101</v>
      </c>
      <c r="AI25" s="35"/>
      <c r="AJ25" s="35" t="s">
        <v>101</v>
      </c>
      <c r="AK25" s="35"/>
      <c r="AL25" s="35" t="s">
        <v>102</v>
      </c>
      <c r="AM25" s="35"/>
      <c r="AN25" s="35" t="s">
        <v>102</v>
      </c>
      <c r="AO25" s="35"/>
      <c r="AP25" s="35" t="s">
        <v>102</v>
      </c>
      <c r="AQ25" s="35"/>
      <c r="AR25" s="35" t="s">
        <v>102</v>
      </c>
      <c r="AS25" s="35"/>
      <c r="AT25" s="35" t="s">
        <v>103</v>
      </c>
      <c r="AU25" s="35"/>
      <c r="AV25" s="35" t="s">
        <v>103</v>
      </c>
      <c r="AW25" s="35"/>
      <c r="AX25" s="35" t="s">
        <v>103</v>
      </c>
      <c r="AY25" s="35"/>
      <c r="AZ25" s="42" t="s">
        <v>103</v>
      </c>
      <c r="BA25" s="35"/>
      <c r="BB25" s="35" t="s">
        <v>36</v>
      </c>
      <c r="BC25" s="35"/>
      <c r="BD25" s="35" t="s">
        <v>36</v>
      </c>
      <c r="BE25" s="35"/>
      <c r="BF25" s="35" t="s">
        <v>36</v>
      </c>
      <c r="BG25" s="35"/>
      <c r="BH25" s="35" t="s">
        <v>36</v>
      </c>
    </row>
    <row r="26" spans="2:36" ht="12.75">
      <c r="B26" s="1" t="s">
        <v>165</v>
      </c>
      <c r="D26" s="1" t="s">
        <v>30</v>
      </c>
      <c r="F26" s="1">
        <v>732</v>
      </c>
      <c r="H26" s="1">
        <v>733</v>
      </c>
      <c r="J26" s="1">
        <v>733</v>
      </c>
      <c r="L26" s="12">
        <f>AVERAGE(F26,H26,J26)</f>
        <v>732.6666666666666</v>
      </c>
      <c r="M26" s="12"/>
      <c r="N26" s="12">
        <v>6557</v>
      </c>
      <c r="O26" s="12"/>
      <c r="P26" s="12">
        <v>6525</v>
      </c>
      <c r="Q26" s="12"/>
      <c r="R26" s="12">
        <v>4659</v>
      </c>
      <c r="S26" s="12"/>
      <c r="T26" s="12">
        <f>AVERAGE(N26,P26,R26)</f>
        <v>5913.666666666667</v>
      </c>
      <c r="U26" s="12"/>
      <c r="V26" s="7"/>
      <c r="W26" s="7"/>
      <c r="X26" s="7"/>
      <c r="Y26" s="7"/>
      <c r="Z26" s="7"/>
      <c r="AA26" s="7"/>
      <c r="AB26" s="7"/>
      <c r="AC26" s="12"/>
      <c r="AD26" s="12">
        <v>329</v>
      </c>
      <c r="AE26" s="12"/>
      <c r="AF26" s="12">
        <v>292</v>
      </c>
      <c r="AG26" s="12"/>
      <c r="AH26" s="12">
        <v>473</v>
      </c>
      <c r="AI26" s="12"/>
      <c r="AJ26" s="1">
        <v>350</v>
      </c>
    </row>
    <row r="27" spans="2:44" ht="12.75">
      <c r="B27" s="1" t="s">
        <v>165</v>
      </c>
      <c r="D27" s="1" t="s">
        <v>109</v>
      </c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7"/>
      <c r="W27" s="7"/>
      <c r="X27" s="7"/>
      <c r="Y27" s="7"/>
      <c r="Z27" s="7"/>
      <c r="AA27" s="7"/>
      <c r="AB27" s="7"/>
      <c r="AC27" s="12"/>
      <c r="AD27" s="12"/>
      <c r="AE27" s="12"/>
      <c r="AF27" s="12"/>
      <c r="AG27" s="12"/>
      <c r="AH27" s="12"/>
      <c r="AI27" s="12"/>
      <c r="AL27" s="1">
        <v>4397</v>
      </c>
      <c r="AN27" s="1">
        <v>4408</v>
      </c>
      <c r="AP27" s="1">
        <v>4740</v>
      </c>
      <c r="AR27" s="1">
        <v>4500</v>
      </c>
    </row>
    <row r="28" spans="2:60" ht="12.75">
      <c r="B28" s="1" t="s">
        <v>164</v>
      </c>
      <c r="D28" s="1" t="s">
        <v>69</v>
      </c>
      <c r="F28" s="1">
        <v>19</v>
      </c>
      <c r="H28" s="1">
        <v>19.5</v>
      </c>
      <c r="J28" s="1">
        <v>19.7</v>
      </c>
      <c r="L28" s="12">
        <f>AVERAGE(F28,H28,J28)</f>
        <v>19.400000000000002</v>
      </c>
      <c r="M28" s="12"/>
      <c r="N28" s="12"/>
      <c r="O28" s="12"/>
      <c r="P28" s="12"/>
      <c r="Q28" s="12"/>
      <c r="R28" s="12"/>
      <c r="S28" s="12"/>
      <c r="T28" s="12"/>
      <c r="U28" s="12"/>
      <c r="V28" s="1">
        <f>F28+N28</f>
        <v>19</v>
      </c>
      <c r="X28" s="1">
        <f>H28+P28</f>
        <v>19.5</v>
      </c>
      <c r="Z28" s="1">
        <f>J28+R28</f>
        <v>19.7</v>
      </c>
      <c r="AB28" s="12">
        <f>L28+T28</f>
        <v>19.400000000000002</v>
      </c>
      <c r="AC28" s="12"/>
      <c r="AD28" s="12"/>
      <c r="AE28" s="12"/>
      <c r="AF28" s="12"/>
      <c r="AG28" s="12"/>
      <c r="AH28" s="12"/>
      <c r="AI28" s="12"/>
      <c r="AL28" s="1">
        <f>AL27*1000/1000000</f>
        <v>4.397</v>
      </c>
      <c r="AN28" s="1">
        <f>AN27*1000/1000000</f>
        <v>4.408</v>
      </c>
      <c r="AP28" s="1">
        <f>AP27*1000/1000000</f>
        <v>4.74</v>
      </c>
      <c r="AR28" s="1">
        <f>AR27*1000/1000000</f>
        <v>4.5</v>
      </c>
      <c r="BB28" s="13">
        <f>SUM(AT28,AL28,AD28,N28,F28)</f>
        <v>23.397</v>
      </c>
      <c r="BC28" s="13"/>
      <c r="BD28" s="13">
        <f>SUM(AV28,AN28,AF28,P28,H28)</f>
        <v>23.908</v>
      </c>
      <c r="BE28" s="13"/>
      <c r="BF28" s="13">
        <f>SUM(AX28,AP28,AH28,R28,J28)</f>
        <v>24.439999999999998</v>
      </c>
      <c r="BG28" s="13"/>
      <c r="BH28" s="13">
        <f>SUM(AZ28,AR28,AJ28,T28,L28)</f>
        <v>23.900000000000002</v>
      </c>
    </row>
    <row r="29" spans="2:60" ht="12.75">
      <c r="B29" s="1" t="s">
        <v>218</v>
      </c>
      <c r="D29" s="1" t="s">
        <v>219</v>
      </c>
      <c r="F29" s="1">
        <f>F28*1000000/F26</f>
        <v>25956.284153005465</v>
      </c>
      <c r="H29" s="1">
        <f>H28*1000000/H26</f>
        <v>26603.00136425648</v>
      </c>
      <c r="J29" s="7">
        <f>J28*1000000/J26</f>
        <v>26875.852660300137</v>
      </c>
      <c r="K29" s="45"/>
      <c r="L29" s="7">
        <f>L28*1000000/L26</f>
        <v>26478.616924476803</v>
      </c>
      <c r="M29" s="12"/>
      <c r="N29" s="12"/>
      <c r="O29" s="12"/>
      <c r="P29" s="12"/>
      <c r="Q29" s="12"/>
      <c r="R29" s="12"/>
      <c r="S29" s="12"/>
      <c r="T29" s="12"/>
      <c r="U29" s="12"/>
      <c r="V29" s="7">
        <f>F29</f>
        <v>25956.284153005465</v>
      </c>
      <c r="W29" s="7"/>
      <c r="X29" s="7">
        <f>H29</f>
        <v>26603.00136425648</v>
      </c>
      <c r="Y29" s="7"/>
      <c r="Z29" s="7">
        <f>J29</f>
        <v>26875.852660300137</v>
      </c>
      <c r="AA29" s="7"/>
      <c r="AB29" s="7">
        <f>L29</f>
        <v>26478.616924476803</v>
      </c>
      <c r="AC29" s="12"/>
      <c r="AD29" s="12"/>
      <c r="AE29" s="12"/>
      <c r="AF29" s="12"/>
      <c r="AG29" s="12"/>
      <c r="AH29" s="12"/>
      <c r="AI29" s="12"/>
      <c r="AL29" s="1">
        <v>20000</v>
      </c>
      <c r="AN29" s="1">
        <v>20000</v>
      </c>
      <c r="AP29" s="1">
        <v>20000</v>
      </c>
      <c r="AR29" s="1">
        <v>20000</v>
      </c>
      <c r="BB29" s="13"/>
      <c r="BC29" s="13"/>
      <c r="BD29" s="13"/>
      <c r="BE29" s="13"/>
      <c r="BF29" s="13"/>
      <c r="BG29" s="13"/>
      <c r="BH29" s="13"/>
    </row>
    <row r="30" spans="2:35" ht="12.75">
      <c r="B30" s="1" t="s">
        <v>29</v>
      </c>
      <c r="D30" s="1" t="s">
        <v>30</v>
      </c>
      <c r="F30" s="1">
        <v>1.27</v>
      </c>
      <c r="H30" s="1">
        <v>1.09</v>
      </c>
      <c r="J30" s="1">
        <v>1.19</v>
      </c>
      <c r="L30" s="12">
        <f>AVERAGE(J30,H30,F30)</f>
        <v>1.1833333333333333</v>
      </c>
      <c r="M30" s="14"/>
      <c r="N30" s="12">
        <v>0.6</v>
      </c>
      <c r="O30" s="12"/>
      <c r="P30" s="12">
        <v>0.65</v>
      </c>
      <c r="Q30" s="12"/>
      <c r="R30" s="12">
        <v>0.6</v>
      </c>
      <c r="S30" s="12"/>
      <c r="T30" s="12">
        <f>AVERAGE(R30,P30,N30)</f>
        <v>0.6166666666666667</v>
      </c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</row>
    <row r="31" spans="2:52" ht="12.75">
      <c r="B31" s="1" t="s">
        <v>31</v>
      </c>
      <c r="D31" s="1" t="s">
        <v>30</v>
      </c>
      <c r="E31" s="11" t="s">
        <v>28</v>
      </c>
      <c r="F31" s="15">
        <v>0.0148</v>
      </c>
      <c r="G31" s="16" t="s">
        <v>28</v>
      </c>
      <c r="H31" s="15">
        <v>0.0148</v>
      </c>
      <c r="I31" s="16" t="s">
        <v>28</v>
      </c>
      <c r="J31" s="15">
        <v>0.0149</v>
      </c>
      <c r="K31" s="16" t="s">
        <v>28</v>
      </c>
      <c r="L31" s="15">
        <f aca="true" t="shared" si="0" ref="L31:L41">AVERAGE(J31,H31,F31)</f>
        <v>0.014833333333333332</v>
      </c>
      <c r="M31" s="14" t="s">
        <v>28</v>
      </c>
      <c r="N31" s="14">
        <v>8.97E-05</v>
      </c>
      <c r="O31" s="14" t="s">
        <v>28</v>
      </c>
      <c r="P31" s="14">
        <v>9.78E-05</v>
      </c>
      <c r="Q31" s="14" t="s">
        <v>28</v>
      </c>
      <c r="R31" s="14">
        <v>9.72E-05</v>
      </c>
      <c r="S31" s="15"/>
      <c r="T31" s="14">
        <f aca="true" t="shared" si="1" ref="T31:T41">AVERAGE(R31,P31,N31)</f>
        <v>9.490000000000002E-05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S31" s="1" t="s">
        <v>28</v>
      </c>
      <c r="AT31" s="50">
        <v>0.00149</v>
      </c>
      <c r="AU31" s="50" t="s">
        <v>28</v>
      </c>
      <c r="AV31" s="50">
        <v>0.00149</v>
      </c>
      <c r="AW31" s="50" t="s">
        <v>28</v>
      </c>
      <c r="AX31" s="50">
        <v>0.0015</v>
      </c>
      <c r="AY31" s="50"/>
      <c r="AZ31" s="50">
        <f>AVERAGE(AT31,AV31,AX31)</f>
        <v>0.0014933333333333333</v>
      </c>
    </row>
    <row r="32" spans="2:35" ht="12.75">
      <c r="B32" s="1" t="s">
        <v>70</v>
      </c>
      <c r="D32" s="1" t="s">
        <v>30</v>
      </c>
      <c r="E32" s="11" t="s">
        <v>28</v>
      </c>
      <c r="F32" s="15">
        <v>0.00117</v>
      </c>
      <c r="G32" s="16" t="s">
        <v>28</v>
      </c>
      <c r="H32" s="15">
        <v>0.00117</v>
      </c>
      <c r="I32" s="16" t="s">
        <v>28</v>
      </c>
      <c r="J32" s="15">
        <v>0.00119</v>
      </c>
      <c r="K32" s="16" t="s">
        <v>28</v>
      </c>
      <c r="L32" s="15">
        <f t="shared" si="0"/>
        <v>0.0011766666666666668</v>
      </c>
      <c r="M32" s="14" t="s">
        <v>28</v>
      </c>
      <c r="N32" s="14">
        <v>0.000329</v>
      </c>
      <c r="O32" s="14" t="s">
        <v>28</v>
      </c>
      <c r="P32" s="14">
        <v>0.000332</v>
      </c>
      <c r="Q32" s="14" t="s">
        <v>28</v>
      </c>
      <c r="R32" s="14">
        <v>0.00033</v>
      </c>
      <c r="S32" s="15"/>
      <c r="T32" s="14">
        <f t="shared" si="1"/>
        <v>0.00033033333333333336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</row>
    <row r="33" spans="2:35" ht="12.75">
      <c r="B33" s="1" t="s">
        <v>71</v>
      </c>
      <c r="D33" s="1" t="s">
        <v>30</v>
      </c>
      <c r="E33" s="11" t="s">
        <v>28</v>
      </c>
      <c r="F33" s="15">
        <v>0.000184</v>
      </c>
      <c r="G33" s="16" t="s">
        <v>28</v>
      </c>
      <c r="H33" s="15">
        <v>0.000184</v>
      </c>
      <c r="I33" s="16" t="s">
        <v>28</v>
      </c>
      <c r="J33" s="15">
        <v>0.000184</v>
      </c>
      <c r="K33" s="16" t="s">
        <v>28</v>
      </c>
      <c r="L33" s="15">
        <f t="shared" si="0"/>
        <v>0.000184</v>
      </c>
      <c r="M33" s="14" t="s">
        <v>28</v>
      </c>
      <c r="N33" s="14">
        <v>1.05E-07</v>
      </c>
      <c r="O33" s="14" t="s">
        <v>28</v>
      </c>
      <c r="P33" s="14">
        <v>1.09E-07</v>
      </c>
      <c r="Q33" s="14" t="s">
        <v>28</v>
      </c>
      <c r="R33" s="14">
        <v>1.15E-07</v>
      </c>
      <c r="S33" s="15"/>
      <c r="T33" s="14">
        <f t="shared" si="1"/>
        <v>1.0966666666666667E-07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</row>
    <row r="34" spans="2:35" ht="12.75">
      <c r="B34" s="1" t="s">
        <v>72</v>
      </c>
      <c r="D34" s="1" t="s">
        <v>30</v>
      </c>
      <c r="E34" s="11" t="s">
        <v>28</v>
      </c>
      <c r="F34" s="15">
        <v>0.000826</v>
      </c>
      <c r="G34" s="16" t="s">
        <v>28</v>
      </c>
      <c r="H34" s="15">
        <v>0.000824</v>
      </c>
      <c r="I34" s="16" t="s">
        <v>28</v>
      </c>
      <c r="J34" s="15">
        <v>0.000815</v>
      </c>
      <c r="K34" s="16" t="s">
        <v>28</v>
      </c>
      <c r="L34" s="15">
        <f t="shared" si="0"/>
        <v>0.0008216666666666666</v>
      </c>
      <c r="M34" s="14" t="s">
        <v>28</v>
      </c>
      <c r="N34" s="14">
        <v>0.000227</v>
      </c>
      <c r="O34" s="14" t="s">
        <v>28</v>
      </c>
      <c r="P34" s="14">
        <v>0.000229</v>
      </c>
      <c r="Q34" s="14" t="s">
        <v>28</v>
      </c>
      <c r="R34" s="14">
        <v>0.000228</v>
      </c>
      <c r="S34" s="15"/>
      <c r="T34" s="14">
        <f t="shared" si="1"/>
        <v>0.000228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</row>
    <row r="35" spans="2:35" ht="12.75">
      <c r="B35" s="1" t="s">
        <v>73</v>
      </c>
      <c r="D35" s="1" t="s">
        <v>30</v>
      </c>
      <c r="E35" s="11" t="s">
        <v>28</v>
      </c>
      <c r="F35" s="15">
        <v>0.000184</v>
      </c>
      <c r="G35" s="16" t="s">
        <v>28</v>
      </c>
      <c r="H35" s="15">
        <v>0.000184</v>
      </c>
      <c r="I35" s="16" t="s">
        <v>28</v>
      </c>
      <c r="J35" s="15">
        <v>0.000185</v>
      </c>
      <c r="K35" s="16" t="s">
        <v>28</v>
      </c>
      <c r="L35" s="15">
        <f t="shared" si="0"/>
        <v>0.00018433333333333333</v>
      </c>
      <c r="M35" s="14" t="s">
        <v>28</v>
      </c>
      <c r="N35" s="14">
        <v>4.59E-07</v>
      </c>
      <c r="O35" s="14" t="s">
        <v>28</v>
      </c>
      <c r="P35" s="14">
        <v>4.63E-07</v>
      </c>
      <c r="Q35" s="14" t="s">
        <v>28</v>
      </c>
      <c r="R35" s="14">
        <v>4.61E-07</v>
      </c>
      <c r="S35" s="15"/>
      <c r="T35" s="14">
        <f t="shared" si="1"/>
        <v>4.6099999999999996E-07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</row>
    <row r="36" spans="2:35" ht="12.75">
      <c r="B36" s="1" t="s">
        <v>75</v>
      </c>
      <c r="D36" s="1" t="s">
        <v>30</v>
      </c>
      <c r="E36" s="11" t="s">
        <v>28</v>
      </c>
      <c r="F36" s="15">
        <v>0.000185</v>
      </c>
      <c r="G36" s="16" t="s">
        <v>28</v>
      </c>
      <c r="H36" s="15">
        <v>0.000185</v>
      </c>
      <c r="I36" s="16" t="s">
        <v>28</v>
      </c>
      <c r="J36" s="15">
        <v>0.000186</v>
      </c>
      <c r="K36" s="16" t="s">
        <v>28</v>
      </c>
      <c r="L36" s="15">
        <f t="shared" si="0"/>
        <v>0.00018533333333333336</v>
      </c>
      <c r="M36" s="14" t="s">
        <v>28</v>
      </c>
      <c r="N36" s="14">
        <v>8.49E-07</v>
      </c>
      <c r="O36" s="14" t="s">
        <v>28</v>
      </c>
      <c r="P36" s="14">
        <v>9.26E-07</v>
      </c>
      <c r="Q36" s="14" t="s">
        <v>28</v>
      </c>
      <c r="R36" s="14">
        <v>9.21E-07</v>
      </c>
      <c r="S36" s="15"/>
      <c r="T36" s="14">
        <f t="shared" si="1"/>
        <v>8.986666666666667E-07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</row>
    <row r="37" spans="2:35" ht="12.75">
      <c r="B37" s="1" t="s">
        <v>76</v>
      </c>
      <c r="D37" s="1" t="s">
        <v>30</v>
      </c>
      <c r="E37" s="11" t="s">
        <v>28</v>
      </c>
      <c r="F37" s="15">
        <v>0.000201</v>
      </c>
      <c r="G37" s="16" t="s">
        <v>28</v>
      </c>
      <c r="H37" s="15">
        <v>0.0002</v>
      </c>
      <c r="I37" s="16" t="s">
        <v>28</v>
      </c>
      <c r="J37" s="15">
        <v>0.000201</v>
      </c>
      <c r="K37" s="16" t="s">
        <v>28</v>
      </c>
      <c r="L37" s="15">
        <f t="shared" si="0"/>
        <v>0.00020066666666666667</v>
      </c>
      <c r="M37" s="14" t="s">
        <v>28</v>
      </c>
      <c r="N37" s="14">
        <v>6.78E-06</v>
      </c>
      <c r="O37" s="14" t="s">
        <v>28</v>
      </c>
      <c r="P37" s="14">
        <v>7.41E-06</v>
      </c>
      <c r="Q37" s="14" t="s">
        <v>28</v>
      </c>
      <c r="R37" s="14">
        <v>7.37E-06</v>
      </c>
      <c r="S37" s="15"/>
      <c r="T37" s="14">
        <f t="shared" si="1"/>
        <v>7.186666666666667E-06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</row>
    <row r="38" spans="2:35" ht="12.75">
      <c r="B38" s="1" t="s">
        <v>74</v>
      </c>
      <c r="D38" s="1" t="s">
        <v>30</v>
      </c>
      <c r="E38" s="11" t="s">
        <v>28</v>
      </c>
      <c r="F38" s="15">
        <v>0.000416</v>
      </c>
      <c r="G38" s="16" t="s">
        <v>28</v>
      </c>
      <c r="H38" s="15">
        <v>0.000416</v>
      </c>
      <c r="I38" s="16" t="s">
        <v>28</v>
      </c>
      <c r="J38" s="15">
        <v>0.000416</v>
      </c>
      <c r="K38" s="16" t="s">
        <v>28</v>
      </c>
      <c r="L38" s="15">
        <f t="shared" si="0"/>
        <v>0.000416</v>
      </c>
      <c r="M38" s="14" t="s">
        <v>28</v>
      </c>
      <c r="N38" s="14">
        <v>4.05E-05</v>
      </c>
      <c r="O38" s="14" t="s">
        <v>28</v>
      </c>
      <c r="P38" s="14">
        <v>2.07E-05</v>
      </c>
      <c r="Q38" s="14" t="s">
        <v>28</v>
      </c>
      <c r="R38" s="14">
        <v>2.005E-05</v>
      </c>
      <c r="S38" s="15"/>
      <c r="T38" s="14">
        <f t="shared" si="1"/>
        <v>2.7083333333333332E-05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</row>
    <row r="39" spans="2:35" ht="12.75">
      <c r="B39" s="1" t="s">
        <v>77</v>
      </c>
      <c r="D39" s="1" t="s">
        <v>30</v>
      </c>
      <c r="E39" s="11" t="s">
        <v>28</v>
      </c>
      <c r="F39" s="15">
        <v>0.000153</v>
      </c>
      <c r="G39" s="16" t="s">
        <v>28</v>
      </c>
      <c r="H39" s="15">
        <v>0.000153</v>
      </c>
      <c r="I39" s="16" t="s">
        <v>28</v>
      </c>
      <c r="J39" s="15">
        <v>0.000153</v>
      </c>
      <c r="K39" s="16" t="s">
        <v>28</v>
      </c>
      <c r="L39" s="15">
        <f t="shared" si="0"/>
        <v>0.000153</v>
      </c>
      <c r="M39" s="14" t="s">
        <v>28</v>
      </c>
      <c r="N39" s="14">
        <v>2.89E-06</v>
      </c>
      <c r="O39" s="14" t="s">
        <v>28</v>
      </c>
      <c r="P39" s="14">
        <v>3.07E-06</v>
      </c>
      <c r="Q39" s="14" t="s">
        <v>28</v>
      </c>
      <c r="R39" s="14">
        <v>3.05E-06</v>
      </c>
      <c r="S39" s="15"/>
      <c r="T39" s="14">
        <f t="shared" si="1"/>
        <v>3.0033333333333335E-06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</row>
    <row r="40" spans="2:35" ht="12.75">
      <c r="B40" s="1" t="s">
        <v>80</v>
      </c>
      <c r="D40" s="1" t="s">
        <v>30</v>
      </c>
      <c r="E40" s="11" t="s">
        <v>28</v>
      </c>
      <c r="F40" s="15">
        <v>0.00108</v>
      </c>
      <c r="G40" s="16" t="s">
        <v>28</v>
      </c>
      <c r="H40" s="15">
        <v>0.00114</v>
      </c>
      <c r="I40" s="16" t="s">
        <v>28</v>
      </c>
      <c r="J40" s="15">
        <v>0.000255</v>
      </c>
      <c r="K40" s="16" t="s">
        <v>28</v>
      </c>
      <c r="L40" s="15">
        <f t="shared" si="0"/>
        <v>0.0008249999999999999</v>
      </c>
      <c r="M40" s="14" t="s">
        <v>28</v>
      </c>
      <c r="N40" s="14">
        <v>3.01E-05</v>
      </c>
      <c r="O40" s="14" t="s">
        <v>28</v>
      </c>
      <c r="P40" s="14">
        <v>3.11E-05</v>
      </c>
      <c r="Q40" s="14" t="s">
        <v>28</v>
      </c>
      <c r="R40" s="14">
        <v>3.1E-05</v>
      </c>
      <c r="S40" s="15"/>
      <c r="T40" s="14">
        <f t="shared" si="1"/>
        <v>3.073333333333333E-05</v>
      </c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</row>
    <row r="41" spans="2:35" ht="12.75">
      <c r="B41" s="1" t="s">
        <v>81</v>
      </c>
      <c r="D41" s="1" t="s">
        <v>30</v>
      </c>
      <c r="E41" s="11" t="s">
        <v>28</v>
      </c>
      <c r="F41" s="15">
        <v>0.000366</v>
      </c>
      <c r="G41" s="16" t="s">
        <v>28</v>
      </c>
      <c r="H41" s="15">
        <v>0.000366</v>
      </c>
      <c r="I41" s="16" t="s">
        <v>28</v>
      </c>
      <c r="J41" s="15">
        <v>0.000367</v>
      </c>
      <c r="K41" s="16" t="s">
        <v>28</v>
      </c>
      <c r="L41" s="15">
        <f t="shared" si="0"/>
        <v>0.0003663333333333333</v>
      </c>
      <c r="M41" s="14" t="s">
        <v>28</v>
      </c>
      <c r="N41" s="14">
        <v>3.17E-05</v>
      </c>
      <c r="O41" s="14" t="s">
        <v>28</v>
      </c>
      <c r="P41" s="14">
        <v>3.32E-05</v>
      </c>
      <c r="Q41" s="14" t="s">
        <v>28</v>
      </c>
      <c r="R41" s="14">
        <v>3.3E-05</v>
      </c>
      <c r="S41" s="15"/>
      <c r="T41" s="14">
        <f t="shared" si="1"/>
        <v>3.263333333333334E-05</v>
      </c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</row>
    <row r="43" spans="2:35" ht="12.75">
      <c r="B43" s="1" t="s">
        <v>135</v>
      </c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</row>
    <row r="44" spans="6:43" ht="12.75">
      <c r="F44" s="14"/>
      <c r="G44" s="16"/>
      <c r="H44" s="14"/>
      <c r="I44" s="16"/>
      <c r="J44" s="14"/>
      <c r="K44" s="16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2:60" ht="12.75">
      <c r="B45" s="1" t="s">
        <v>108</v>
      </c>
      <c r="D45" s="1" t="s">
        <v>25</v>
      </c>
      <c r="F45" s="1">
        <v>5102</v>
      </c>
      <c r="H45" s="1">
        <v>5263</v>
      </c>
      <c r="J45" s="1">
        <v>5404</v>
      </c>
      <c r="L45" s="7">
        <f>AVERAGE(F45:J45)</f>
        <v>5256.333333333333</v>
      </c>
      <c r="M45" s="7"/>
      <c r="N45" s="1">
        <v>5102</v>
      </c>
      <c r="O45" s="11"/>
      <c r="P45" s="1">
        <v>5263</v>
      </c>
      <c r="Q45" s="11"/>
      <c r="R45" s="1">
        <v>5404</v>
      </c>
      <c r="S45" s="11"/>
      <c r="T45" s="7">
        <f>AVERAGE(N45:R45)</f>
        <v>5256.333333333333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T45" s="1">
        <v>5102</v>
      </c>
      <c r="AU45" s="11"/>
      <c r="AV45" s="1">
        <v>5263</v>
      </c>
      <c r="AW45" s="11"/>
      <c r="AX45" s="1">
        <v>5404</v>
      </c>
      <c r="AY45" s="11"/>
      <c r="AZ45" s="7">
        <f>AVERAGE(AT45:AX45)</f>
        <v>5256.333333333333</v>
      </c>
      <c r="BB45" s="1">
        <f>AT45</f>
        <v>5102</v>
      </c>
      <c r="BD45" s="1">
        <f>AV45</f>
        <v>5263</v>
      </c>
      <c r="BF45" s="1">
        <f>AX45</f>
        <v>5404</v>
      </c>
      <c r="BH45" s="7">
        <f>AZ45</f>
        <v>5256.333333333333</v>
      </c>
    </row>
    <row r="46" spans="2:60" ht="12.75">
      <c r="B46" s="1" t="s">
        <v>111</v>
      </c>
      <c r="D46" s="1" t="s">
        <v>16</v>
      </c>
      <c r="F46" s="1">
        <v>8.8</v>
      </c>
      <c r="H46" s="1">
        <v>9.4</v>
      </c>
      <c r="J46" s="1">
        <v>9.3</v>
      </c>
      <c r="L46" s="12">
        <v>9.2</v>
      </c>
      <c r="M46" s="12"/>
      <c r="N46" s="1">
        <v>8.8</v>
      </c>
      <c r="O46" s="11"/>
      <c r="P46" s="1">
        <v>9.4</v>
      </c>
      <c r="Q46" s="11"/>
      <c r="R46" s="1">
        <v>9.3</v>
      </c>
      <c r="S46" s="11"/>
      <c r="T46" s="12">
        <v>9.2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T46" s="1">
        <v>8.8</v>
      </c>
      <c r="AU46" s="11"/>
      <c r="AV46" s="1">
        <v>9.4</v>
      </c>
      <c r="AW46" s="11"/>
      <c r="AX46" s="1">
        <v>9.3</v>
      </c>
      <c r="AY46" s="11"/>
      <c r="AZ46" s="12">
        <v>9.2</v>
      </c>
      <c r="BB46" s="1">
        <f>AT46</f>
        <v>8.8</v>
      </c>
      <c r="BD46" s="1">
        <f>AV46</f>
        <v>9.4</v>
      </c>
      <c r="BF46" s="1">
        <f>AX46</f>
        <v>9.3</v>
      </c>
      <c r="BH46" s="1">
        <f>AZ46</f>
        <v>9.2</v>
      </c>
    </row>
    <row r="47" spans="6:43" ht="12.75">
      <c r="F47" s="14"/>
      <c r="G47" s="16"/>
      <c r="H47" s="14"/>
      <c r="I47" s="16"/>
      <c r="J47" s="14"/>
      <c r="K47" s="16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2:60" ht="12.75">
      <c r="B48" s="1" t="s">
        <v>208</v>
      </c>
      <c r="D48" s="1" t="s">
        <v>69</v>
      </c>
      <c r="F48" s="13"/>
      <c r="G48" s="16"/>
      <c r="H48" s="13"/>
      <c r="I48" s="16"/>
      <c r="J48" s="13"/>
      <c r="K48" s="16"/>
      <c r="L48" s="13"/>
      <c r="AM48" s="14"/>
      <c r="AO48" s="14"/>
      <c r="AQ48" s="14"/>
      <c r="AT48" s="13"/>
      <c r="AU48" s="13"/>
      <c r="AV48" s="13"/>
      <c r="AW48" s="13"/>
      <c r="AX48" s="13"/>
      <c r="AY48" s="13"/>
      <c r="AZ48" s="13"/>
      <c r="BA48" s="13"/>
      <c r="BB48" s="13">
        <f>BB45*60/9000*(21-BB46)/21</f>
        <v>19.760126984126984</v>
      </c>
      <c r="BC48" s="13"/>
      <c r="BD48" s="13">
        <f>BD45*60/9000*(21-BD46)/21</f>
        <v>19.381206349206348</v>
      </c>
      <c r="BE48" s="13"/>
      <c r="BF48" s="13">
        <f>BF45*60/9000*(21-BF46)/21</f>
        <v>20.071999999999996</v>
      </c>
      <c r="BG48" s="13"/>
      <c r="BH48" s="13">
        <f>BH45*60/9000*(21-BH46)/21</f>
        <v>19.690391534391534</v>
      </c>
    </row>
    <row r="49" spans="6:60" ht="12.75">
      <c r="F49" s="14"/>
      <c r="G49" s="16"/>
      <c r="H49" s="14"/>
      <c r="I49" s="16"/>
      <c r="J49" s="14"/>
      <c r="K49" s="16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</row>
    <row r="50" spans="2:60" ht="12.75">
      <c r="B50" s="37" t="s">
        <v>134</v>
      </c>
      <c r="C50" s="37"/>
      <c r="F50" s="14"/>
      <c r="G50" s="16"/>
      <c r="H50" s="14"/>
      <c r="I50" s="16"/>
      <c r="J50" s="14"/>
      <c r="K50" s="16"/>
      <c r="AB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</row>
    <row r="51" spans="2:60" ht="12.75">
      <c r="B51" s="1" t="s">
        <v>29</v>
      </c>
      <c r="D51" s="1" t="s">
        <v>93</v>
      </c>
      <c r="E51" s="16"/>
      <c r="F51" s="13">
        <f>F30*454/F45/60/0.0283*1000*(21-7)/(21-F46)</f>
        <v>76.37472133008062</v>
      </c>
      <c r="G51" s="16"/>
      <c r="H51" s="13">
        <f>H30*454/H45/60/0.0283*1000*(21-7)/(21-H46)</f>
        <v>66.831520399899</v>
      </c>
      <c r="I51" s="16"/>
      <c r="J51" s="13">
        <f>J30*454/J45/60/0.0283*1000*(21-7)/(21-J46)</f>
        <v>70.45177864856001</v>
      </c>
      <c r="K51" s="16"/>
      <c r="L51" s="13">
        <f>AVERAGE(J51,H51,F51)</f>
        <v>71.21934012617987</v>
      </c>
      <c r="M51" s="16"/>
      <c r="N51" s="13">
        <f>N30*454/N45/60/0.0283*1000*(21-7)/(21-N46)</f>
        <v>36.0825455102743</v>
      </c>
      <c r="O51" s="16"/>
      <c r="P51" s="13">
        <f>P30*454/P45/60/0.0283*1000*(21-7)/(21-P46)</f>
        <v>39.8536589540682</v>
      </c>
      <c r="Q51" s="16"/>
      <c r="R51" s="13">
        <f>R30*454/R45/60/0.0283*1000*(21-7)/(21-R46)</f>
        <v>35.52190520095461</v>
      </c>
      <c r="S51" s="13"/>
      <c r="T51" s="13">
        <f>AVERAGE(R51,P51,N51)</f>
        <v>37.152703221765705</v>
      </c>
      <c r="U51" s="13"/>
      <c r="V51" s="13">
        <f>F51+N51</f>
        <v>112.45726684035492</v>
      </c>
      <c r="W51" s="13"/>
      <c r="X51" s="13">
        <f>H51+P51</f>
        <v>106.68517935396721</v>
      </c>
      <c r="Y51" s="13"/>
      <c r="Z51" s="13">
        <f>J51+R51</f>
        <v>105.97368384951463</v>
      </c>
      <c r="AA51" s="13"/>
      <c r="AB51" s="13">
        <f aca="true" t="shared" si="2" ref="AB51:AB65">AVERAGE(V51,X51,Z51)</f>
        <v>108.37204334794558</v>
      </c>
      <c r="AC51" s="13"/>
      <c r="AD51" s="13"/>
      <c r="AE51" s="13"/>
      <c r="AF51" s="13"/>
      <c r="AG51" s="13"/>
      <c r="AH51" s="13"/>
      <c r="AI51" s="13"/>
      <c r="AJ51" s="14"/>
      <c r="AK51" s="14"/>
      <c r="AL51" s="14"/>
      <c r="AM51" s="14"/>
      <c r="AN51" s="14"/>
      <c r="AO51" s="14"/>
      <c r="AP51" s="14"/>
      <c r="AQ51" s="14"/>
      <c r="AS51" s="16"/>
      <c r="AT51" s="13"/>
      <c r="AU51" s="34"/>
      <c r="AV51" s="13"/>
      <c r="AW51" s="34"/>
      <c r="AX51" s="13"/>
      <c r="AY51" s="34"/>
      <c r="AZ51" s="13"/>
      <c r="BA51" s="13"/>
      <c r="BB51" s="13">
        <f>SUM(AT51,AL51,AD51,N51,F51)</f>
        <v>112.45726684035492</v>
      </c>
      <c r="BC51" s="13"/>
      <c r="BD51" s="13">
        <f>SUM(AV51,AN51,AF51,P51,H51)</f>
        <v>106.68517935396721</v>
      </c>
      <c r="BE51" s="13"/>
      <c r="BF51" s="13">
        <f>SUM(AX51,AP51,AH51,R51,J51)</f>
        <v>105.97368384951463</v>
      </c>
      <c r="BG51" s="13"/>
      <c r="BH51" s="13">
        <f>SUM(AZ51,AR51,AJ51,T51,L51)</f>
        <v>108.37204334794558</v>
      </c>
    </row>
    <row r="52" spans="2:60" ht="12.75">
      <c r="B52" s="1" t="s">
        <v>31</v>
      </c>
      <c r="D52" s="1" t="s">
        <v>121</v>
      </c>
      <c r="E52" s="45">
        <v>100</v>
      </c>
      <c r="F52" s="13">
        <f aca="true" t="shared" si="3" ref="F52:F62">F31*454/F$45/60/0.0283*1000000*(21-7)/(21-F$46)</f>
        <v>890.0361225867662</v>
      </c>
      <c r="G52" s="45">
        <v>100</v>
      </c>
      <c r="H52" s="13">
        <f aca="true" t="shared" si="4" ref="H52:H62">H31*454/H$45/60/0.0283*1000000*(21-7)/(21-H$46)</f>
        <v>907.4371577233994</v>
      </c>
      <c r="I52" s="45">
        <v>100</v>
      </c>
      <c r="J52" s="13">
        <f aca="true" t="shared" si="5" ref="J52:J62">J31*454/J$45/60/0.0283*1000000*(21-7)/(21-J$46)</f>
        <v>882.1273124903731</v>
      </c>
      <c r="K52" s="45">
        <v>100</v>
      </c>
      <c r="L52" s="13">
        <f aca="true" t="shared" si="6" ref="L52:L62">AVERAGE(J52,H52,F52)</f>
        <v>893.2001976001796</v>
      </c>
      <c r="M52" s="45">
        <v>100</v>
      </c>
      <c r="N52" s="13">
        <f aca="true" t="shared" si="7" ref="N52:N62">N31*454/N$45/60/0.0283*1000000*(21-7)/(21-N$46)</f>
        <v>5.394340553786008</v>
      </c>
      <c r="O52" s="45">
        <v>100</v>
      </c>
      <c r="P52" s="13">
        <f aca="true" t="shared" si="8" ref="P52:P62">P31*454/P$45/60/0.0283*1000000*(21-7)/(21-P$46)</f>
        <v>5.99644283955057</v>
      </c>
      <c r="Q52" s="45">
        <v>100</v>
      </c>
      <c r="R52" s="13">
        <f aca="true" t="shared" si="9" ref="R52:R62">R31*454/R$45/60/0.0283*1000000*(21-7)/(21-R$46)</f>
        <v>5.754548642554649</v>
      </c>
      <c r="S52" s="45">
        <v>100</v>
      </c>
      <c r="T52" s="13">
        <f aca="true" t="shared" si="10" ref="T52:T62">AVERAGE(R52,P52,N52)</f>
        <v>5.715110678630409</v>
      </c>
      <c r="U52" s="45">
        <v>100</v>
      </c>
      <c r="V52" s="13">
        <f aca="true" t="shared" si="11" ref="V52:V62">F52+N52</f>
        <v>895.4304631405522</v>
      </c>
      <c r="W52" s="45">
        <v>100</v>
      </c>
      <c r="X52" s="13">
        <f aca="true" t="shared" si="12" ref="X52:X62">H52+P52</f>
        <v>913.43360056295</v>
      </c>
      <c r="Y52" s="45">
        <v>100</v>
      </c>
      <c r="Z52" s="13">
        <f aca="true" t="shared" si="13" ref="Z52:Z62">J52+R52</f>
        <v>887.8818611329277</v>
      </c>
      <c r="AA52" s="45">
        <v>100</v>
      </c>
      <c r="AB52" s="13">
        <f t="shared" si="2"/>
        <v>898.9153082788101</v>
      </c>
      <c r="AC52" s="13"/>
      <c r="AD52" s="13"/>
      <c r="AE52" s="13"/>
      <c r="AF52" s="13"/>
      <c r="AG52" s="13"/>
      <c r="AH52" s="13"/>
      <c r="AI52" s="13"/>
      <c r="AJ52" s="14"/>
      <c r="AK52" s="14"/>
      <c r="AL52" s="14"/>
      <c r="AM52" s="14"/>
      <c r="AN52" s="14"/>
      <c r="AO52" s="14"/>
      <c r="AP52" s="14"/>
      <c r="AQ52" s="14"/>
      <c r="AS52" s="45">
        <v>100</v>
      </c>
      <c r="AT52" s="13">
        <f>AT31*454/AT$45/60/0.0283*1000000*(21-7)/(21-AT$46)</f>
        <v>89.60498801718119</v>
      </c>
      <c r="AU52" s="45">
        <v>100</v>
      </c>
      <c r="AV52" s="13">
        <f>AV31*454/AV$45/60/0.0283*1000000*(21-7)/(21-AV$46)</f>
        <v>91.35684898701788</v>
      </c>
      <c r="AW52" s="45">
        <v>100</v>
      </c>
      <c r="AX52" s="13">
        <f>AX31*454/AX$45/60/0.0283*1000000*(21-7)/(21-AX$46)</f>
        <v>88.80476300238654</v>
      </c>
      <c r="AY52" s="45">
        <v>100</v>
      </c>
      <c r="AZ52" s="13">
        <f>AVERAGE(AX52,AV52,AT52)/2</f>
        <v>44.961100001097606</v>
      </c>
      <c r="BA52" s="7">
        <v>100</v>
      </c>
      <c r="BB52" s="13">
        <f>SUM(AT52,AL52,AD52,N52,F52)</f>
        <v>985.0354511577334</v>
      </c>
      <c r="BC52" s="7">
        <v>100</v>
      </c>
      <c r="BD52" s="13">
        <f>SUM(AV52,AN52,AF52,P52,H52)</f>
        <v>1004.7904495499679</v>
      </c>
      <c r="BE52" s="7">
        <v>100</v>
      </c>
      <c r="BF52" s="13">
        <f>SUM(AX52,AP52,AH52,R52,J52)</f>
        <v>976.6866241353143</v>
      </c>
      <c r="BG52" s="7">
        <v>100</v>
      </c>
      <c r="BH52" s="13">
        <f>SUM(AZ52,AR52,AJ52,T52,L52)</f>
        <v>943.8764082799077</v>
      </c>
    </row>
    <row r="53" spans="2:60" ht="12.75">
      <c r="B53" s="1" t="s">
        <v>70</v>
      </c>
      <c r="D53" s="1" t="s">
        <v>121</v>
      </c>
      <c r="E53" s="45">
        <v>100</v>
      </c>
      <c r="F53" s="13">
        <f t="shared" si="3"/>
        <v>70.36096374503488</v>
      </c>
      <c r="G53" s="45">
        <v>100</v>
      </c>
      <c r="H53" s="13">
        <f t="shared" si="4"/>
        <v>71.73658611732277</v>
      </c>
      <c r="I53" s="45">
        <v>100</v>
      </c>
      <c r="J53" s="13">
        <f t="shared" si="5"/>
        <v>70.45177864856001</v>
      </c>
      <c r="K53" s="45">
        <v>100</v>
      </c>
      <c r="L53" s="13">
        <f t="shared" si="6"/>
        <v>70.8497761703059</v>
      </c>
      <c r="M53" s="45">
        <v>100</v>
      </c>
      <c r="N53" s="13">
        <f t="shared" si="7"/>
        <v>19.785262454800407</v>
      </c>
      <c r="O53" s="45">
        <v>100</v>
      </c>
      <c r="P53" s="13">
        <f t="shared" si="8"/>
        <v>20.356022727308687</v>
      </c>
      <c r="Q53" s="45">
        <v>100</v>
      </c>
      <c r="R53" s="13">
        <f t="shared" si="9"/>
        <v>19.537047860525043</v>
      </c>
      <c r="S53" s="45">
        <v>100</v>
      </c>
      <c r="T53" s="13">
        <f t="shared" si="10"/>
        <v>19.892777680878044</v>
      </c>
      <c r="U53" s="45">
        <v>100</v>
      </c>
      <c r="V53" s="13">
        <f t="shared" si="11"/>
        <v>90.14622619983528</v>
      </c>
      <c r="W53" s="45">
        <v>100</v>
      </c>
      <c r="X53" s="13">
        <f t="shared" si="12"/>
        <v>92.09260884463146</v>
      </c>
      <c r="Y53" s="45">
        <v>100</v>
      </c>
      <c r="Z53" s="13">
        <f t="shared" si="13"/>
        <v>89.98882650908504</v>
      </c>
      <c r="AA53" s="45">
        <v>100</v>
      </c>
      <c r="AB53" s="13">
        <f t="shared" si="2"/>
        <v>90.74255385118393</v>
      </c>
      <c r="AC53" s="13"/>
      <c r="AD53" s="13"/>
      <c r="AE53" s="13"/>
      <c r="AF53" s="13"/>
      <c r="AG53" s="13"/>
      <c r="AH53" s="13"/>
      <c r="AI53" s="13"/>
      <c r="AJ53" s="14"/>
      <c r="AK53" s="14"/>
      <c r="AL53" s="14"/>
      <c r="AM53" s="14"/>
      <c r="AN53" s="14"/>
      <c r="AO53" s="14"/>
      <c r="AP53" s="14"/>
      <c r="AQ53" s="14"/>
      <c r="BA53" s="7">
        <v>100</v>
      </c>
      <c r="BB53" s="13">
        <f aca="true" t="shared" si="14" ref="BB53:BB62">SUM(AT53,AL53,AD53,N53,F53)</f>
        <v>90.14622619983528</v>
      </c>
      <c r="BC53" s="7">
        <v>100</v>
      </c>
      <c r="BD53" s="13">
        <f aca="true" t="shared" si="15" ref="BD53:BD62">SUM(AV53,AN53,AF53,P53,H53)</f>
        <v>92.09260884463146</v>
      </c>
      <c r="BE53" s="7">
        <v>100</v>
      </c>
      <c r="BF53" s="13">
        <f aca="true" t="shared" si="16" ref="BF53:BF62">SUM(AX53,AP53,AH53,R53,J53)</f>
        <v>89.98882650908504</v>
      </c>
      <c r="BG53" s="7">
        <v>100</v>
      </c>
      <c r="BH53" s="13">
        <f aca="true" t="shared" si="17" ref="BH53:BH62">SUM(AZ53,AR53,AJ53,T53,L53)</f>
        <v>90.74255385118394</v>
      </c>
    </row>
    <row r="54" spans="2:60" ht="12.75">
      <c r="B54" s="1" t="s">
        <v>71</v>
      </c>
      <c r="D54" s="1" t="s">
        <v>121</v>
      </c>
      <c r="E54" s="45">
        <v>100</v>
      </c>
      <c r="F54" s="13">
        <f t="shared" si="3"/>
        <v>11.065313956484118</v>
      </c>
      <c r="G54" s="45">
        <v>100</v>
      </c>
      <c r="H54" s="13">
        <f t="shared" si="4"/>
        <v>11.281651150074692</v>
      </c>
      <c r="I54" s="45">
        <v>100</v>
      </c>
      <c r="J54" s="13">
        <f t="shared" si="5"/>
        <v>10.893384261626082</v>
      </c>
      <c r="K54" s="45">
        <v>100</v>
      </c>
      <c r="L54" s="13">
        <f t="shared" si="6"/>
        <v>11.080116456061631</v>
      </c>
      <c r="M54" s="45">
        <v>100</v>
      </c>
      <c r="N54" s="13">
        <f t="shared" si="7"/>
        <v>0.006314445464298003</v>
      </c>
      <c r="O54" s="45">
        <v>100</v>
      </c>
      <c r="P54" s="13">
        <f t="shared" si="8"/>
        <v>0.006683152039989899</v>
      </c>
      <c r="Q54" s="45">
        <v>100</v>
      </c>
      <c r="R54" s="13">
        <f t="shared" si="9"/>
        <v>0.0068083651635163014</v>
      </c>
      <c r="S54" s="45">
        <v>100</v>
      </c>
      <c r="T54" s="13">
        <f t="shared" si="10"/>
        <v>0.006601987555934735</v>
      </c>
      <c r="U54" s="45">
        <v>100</v>
      </c>
      <c r="V54" s="13">
        <f t="shared" si="11"/>
        <v>11.071628401948416</v>
      </c>
      <c r="W54" s="45">
        <v>100</v>
      </c>
      <c r="X54" s="13">
        <f t="shared" si="12"/>
        <v>11.288334302114682</v>
      </c>
      <c r="Y54" s="45">
        <v>100</v>
      </c>
      <c r="Z54" s="13">
        <f t="shared" si="13"/>
        <v>10.900192626789599</v>
      </c>
      <c r="AA54" s="45">
        <v>100</v>
      </c>
      <c r="AB54" s="13">
        <f t="shared" si="2"/>
        <v>11.086718443617565</v>
      </c>
      <c r="AC54" s="13"/>
      <c r="AD54" s="13"/>
      <c r="AE54" s="13"/>
      <c r="AF54" s="13"/>
      <c r="AG54" s="13"/>
      <c r="AH54" s="13"/>
      <c r="AI54" s="13"/>
      <c r="AJ54" s="14"/>
      <c r="AK54" s="14"/>
      <c r="AL54" s="14"/>
      <c r="AM54" s="14"/>
      <c r="AN54" s="14"/>
      <c r="AO54" s="14"/>
      <c r="AP54" s="14"/>
      <c r="AQ54" s="14"/>
      <c r="BA54" s="7">
        <v>100</v>
      </c>
      <c r="BB54" s="13">
        <f t="shared" si="14"/>
        <v>11.071628401948416</v>
      </c>
      <c r="BC54" s="7">
        <v>100</v>
      </c>
      <c r="BD54" s="13">
        <f t="shared" si="15"/>
        <v>11.288334302114682</v>
      </c>
      <c r="BE54" s="7">
        <v>100</v>
      </c>
      <c r="BF54" s="13">
        <f t="shared" si="16"/>
        <v>10.900192626789599</v>
      </c>
      <c r="BG54" s="7">
        <v>100</v>
      </c>
      <c r="BH54" s="13">
        <f t="shared" si="17"/>
        <v>11.086718443617567</v>
      </c>
    </row>
    <row r="55" spans="2:60" ht="12.75">
      <c r="B55" s="1" t="s">
        <v>72</v>
      </c>
      <c r="D55" s="1" t="s">
        <v>121</v>
      </c>
      <c r="E55" s="45">
        <v>100</v>
      </c>
      <c r="F55" s="13">
        <f t="shared" si="3"/>
        <v>49.673637652477616</v>
      </c>
      <c r="G55" s="45">
        <v>100</v>
      </c>
      <c r="H55" s="13">
        <f t="shared" si="4"/>
        <v>50.52217688946492</v>
      </c>
      <c r="I55" s="45">
        <v>100</v>
      </c>
      <c r="J55" s="13">
        <f t="shared" si="5"/>
        <v>48.250587897963364</v>
      </c>
      <c r="K55" s="45">
        <v>100</v>
      </c>
      <c r="L55" s="13">
        <f t="shared" si="6"/>
        <v>49.4821341466353</v>
      </c>
      <c r="M55" s="45">
        <v>100</v>
      </c>
      <c r="N55" s="13">
        <f t="shared" si="7"/>
        <v>13.651229718053777</v>
      </c>
      <c r="O55" s="45">
        <v>100</v>
      </c>
      <c r="P55" s="13">
        <f t="shared" si="8"/>
        <v>14.040750616125566</v>
      </c>
      <c r="Q55" s="45">
        <v>100</v>
      </c>
      <c r="R55" s="13">
        <f t="shared" si="9"/>
        <v>13.498323976362753</v>
      </c>
      <c r="S55" s="45">
        <v>100</v>
      </c>
      <c r="T55" s="13">
        <f t="shared" si="10"/>
        <v>13.730101436847365</v>
      </c>
      <c r="U55" s="45">
        <v>100</v>
      </c>
      <c r="V55" s="13">
        <f t="shared" si="11"/>
        <v>63.32486737053139</v>
      </c>
      <c r="W55" s="45">
        <v>100</v>
      </c>
      <c r="X55" s="13">
        <f t="shared" si="12"/>
        <v>64.5629275055905</v>
      </c>
      <c r="Y55" s="45">
        <v>100</v>
      </c>
      <c r="Z55" s="13">
        <f t="shared" si="13"/>
        <v>61.74891187432612</v>
      </c>
      <c r="AA55" s="45">
        <v>100</v>
      </c>
      <c r="AB55" s="13">
        <f t="shared" si="2"/>
        <v>63.21223558348267</v>
      </c>
      <c r="AC55" s="13"/>
      <c r="AD55" s="13"/>
      <c r="AE55" s="13"/>
      <c r="AF55" s="13"/>
      <c r="AG55" s="13"/>
      <c r="AH55" s="13"/>
      <c r="AI55" s="13"/>
      <c r="AJ55" s="14"/>
      <c r="AK55" s="14"/>
      <c r="AL55" s="14"/>
      <c r="AM55" s="14"/>
      <c r="AN55" s="14"/>
      <c r="AO55" s="14"/>
      <c r="AP55" s="14"/>
      <c r="AQ55" s="14"/>
      <c r="BA55" s="7">
        <v>100</v>
      </c>
      <c r="BB55" s="13">
        <f t="shared" si="14"/>
        <v>63.32486737053139</v>
      </c>
      <c r="BC55" s="7">
        <v>100</v>
      </c>
      <c r="BD55" s="13">
        <f t="shared" si="15"/>
        <v>64.5629275055905</v>
      </c>
      <c r="BE55" s="7">
        <v>100</v>
      </c>
      <c r="BF55" s="13">
        <f t="shared" si="16"/>
        <v>61.74891187432612</v>
      </c>
      <c r="BG55" s="7">
        <v>100</v>
      </c>
      <c r="BH55" s="13">
        <f t="shared" si="17"/>
        <v>63.212235583482666</v>
      </c>
    </row>
    <row r="56" spans="2:60" ht="12.75">
      <c r="B56" s="1" t="s">
        <v>73</v>
      </c>
      <c r="D56" s="1" t="s">
        <v>121</v>
      </c>
      <c r="E56" s="45">
        <v>100</v>
      </c>
      <c r="F56" s="13">
        <f t="shared" si="3"/>
        <v>11.065313956484118</v>
      </c>
      <c r="G56" s="45">
        <v>100</v>
      </c>
      <c r="H56" s="13">
        <f t="shared" si="4"/>
        <v>11.281651150074692</v>
      </c>
      <c r="I56" s="45">
        <v>100</v>
      </c>
      <c r="J56" s="13">
        <f t="shared" si="5"/>
        <v>10.952587436961009</v>
      </c>
      <c r="K56" s="45">
        <v>100</v>
      </c>
      <c r="L56" s="13">
        <f t="shared" si="6"/>
        <v>11.09985084783994</v>
      </c>
      <c r="M56" s="45">
        <v>100</v>
      </c>
      <c r="N56" s="13">
        <f t="shared" si="7"/>
        <v>0.027603147315359837</v>
      </c>
      <c r="O56" s="45">
        <v>100</v>
      </c>
      <c r="P56" s="13">
        <f t="shared" si="8"/>
        <v>0.028388067839590126</v>
      </c>
      <c r="Q56" s="45">
        <v>100</v>
      </c>
      <c r="R56" s="13">
        <f t="shared" si="9"/>
        <v>0.027292663829400137</v>
      </c>
      <c r="S56" s="45">
        <v>100</v>
      </c>
      <c r="T56" s="13">
        <f t="shared" si="10"/>
        <v>0.02776129299478337</v>
      </c>
      <c r="U56" s="45">
        <v>100</v>
      </c>
      <c r="V56" s="13">
        <f t="shared" si="11"/>
        <v>11.092917103799477</v>
      </c>
      <c r="W56" s="45">
        <v>100</v>
      </c>
      <c r="X56" s="13">
        <f t="shared" si="12"/>
        <v>11.310039217914282</v>
      </c>
      <c r="Y56" s="45">
        <v>100</v>
      </c>
      <c r="Z56" s="13">
        <f t="shared" si="13"/>
        <v>10.979880100790409</v>
      </c>
      <c r="AA56" s="45">
        <v>100</v>
      </c>
      <c r="AB56" s="13">
        <f t="shared" si="2"/>
        <v>11.127612140834723</v>
      </c>
      <c r="AC56" s="13"/>
      <c r="AD56" s="13"/>
      <c r="AE56" s="13"/>
      <c r="AF56" s="13"/>
      <c r="AG56" s="13"/>
      <c r="AH56" s="13"/>
      <c r="AI56" s="13"/>
      <c r="BA56" s="7">
        <v>100</v>
      </c>
      <c r="BB56" s="13">
        <f t="shared" si="14"/>
        <v>11.092917103799477</v>
      </c>
      <c r="BC56" s="7">
        <v>100</v>
      </c>
      <c r="BD56" s="13">
        <f t="shared" si="15"/>
        <v>11.310039217914282</v>
      </c>
      <c r="BE56" s="7">
        <v>100</v>
      </c>
      <c r="BF56" s="13">
        <f t="shared" si="16"/>
        <v>10.979880100790409</v>
      </c>
      <c r="BG56" s="7">
        <v>100</v>
      </c>
      <c r="BH56" s="13">
        <f t="shared" si="17"/>
        <v>11.127612140834724</v>
      </c>
    </row>
    <row r="57" spans="2:60" ht="12.75">
      <c r="B57" s="1" t="s">
        <v>75</v>
      </c>
      <c r="D57" s="1" t="s">
        <v>121</v>
      </c>
      <c r="E57" s="45">
        <v>100</v>
      </c>
      <c r="F57" s="13">
        <f t="shared" si="3"/>
        <v>11.125451532334578</v>
      </c>
      <c r="G57" s="45">
        <v>100</v>
      </c>
      <c r="H57" s="13">
        <f t="shared" si="4"/>
        <v>11.342964471542487</v>
      </c>
      <c r="I57" s="45">
        <v>100</v>
      </c>
      <c r="J57" s="13">
        <f t="shared" si="5"/>
        <v>11.011790612295934</v>
      </c>
      <c r="K57" s="45">
        <v>100</v>
      </c>
      <c r="L57" s="13">
        <f t="shared" si="6"/>
        <v>11.160068872057666</v>
      </c>
      <c r="M57" s="45">
        <v>100</v>
      </c>
      <c r="N57" s="13">
        <f t="shared" si="7"/>
        <v>0.05105680189703814</v>
      </c>
      <c r="O57" s="45">
        <v>100</v>
      </c>
      <c r="P57" s="13">
        <f t="shared" si="8"/>
        <v>0.05677613567918025</v>
      </c>
      <c r="Q57" s="45">
        <v>100</v>
      </c>
      <c r="R57" s="13">
        <f t="shared" si="9"/>
        <v>0.05452612448346534</v>
      </c>
      <c r="S57" s="45">
        <v>100</v>
      </c>
      <c r="T57" s="13">
        <f t="shared" si="10"/>
        <v>0.05411968735322791</v>
      </c>
      <c r="U57" s="45">
        <v>100</v>
      </c>
      <c r="V57" s="13">
        <f t="shared" si="11"/>
        <v>11.176508334231617</v>
      </c>
      <c r="W57" s="45">
        <v>100</v>
      </c>
      <c r="X57" s="13">
        <f t="shared" si="12"/>
        <v>11.399740607221668</v>
      </c>
      <c r="Y57" s="45">
        <v>100</v>
      </c>
      <c r="Z57" s="13">
        <f t="shared" si="13"/>
        <v>11.066316736779399</v>
      </c>
      <c r="AA57" s="45">
        <v>100</v>
      </c>
      <c r="AB57" s="13">
        <f t="shared" si="2"/>
        <v>11.214188559410895</v>
      </c>
      <c r="AC57" s="13"/>
      <c r="AD57" s="13"/>
      <c r="AE57" s="13"/>
      <c r="AF57" s="13"/>
      <c r="AG57" s="13"/>
      <c r="AH57" s="13"/>
      <c r="AI57" s="13"/>
      <c r="BA57" s="7">
        <v>100</v>
      </c>
      <c r="BB57" s="13">
        <f t="shared" si="14"/>
        <v>11.176508334231617</v>
      </c>
      <c r="BC57" s="7">
        <v>100</v>
      </c>
      <c r="BD57" s="13">
        <f t="shared" si="15"/>
        <v>11.399740607221668</v>
      </c>
      <c r="BE57" s="7">
        <v>100</v>
      </c>
      <c r="BF57" s="13">
        <f t="shared" si="16"/>
        <v>11.066316736779399</v>
      </c>
      <c r="BG57" s="7">
        <v>100</v>
      </c>
      <c r="BH57" s="13">
        <f t="shared" si="17"/>
        <v>11.214188559410895</v>
      </c>
    </row>
    <row r="58" spans="2:60" ht="12.75">
      <c r="B58" s="1" t="s">
        <v>76</v>
      </c>
      <c r="D58" s="1" t="s">
        <v>121</v>
      </c>
      <c r="E58" s="45">
        <v>100</v>
      </c>
      <c r="F58" s="13">
        <f t="shared" si="3"/>
        <v>12.087652745941888</v>
      </c>
      <c r="G58" s="45">
        <v>100</v>
      </c>
      <c r="H58" s="13">
        <f t="shared" si="4"/>
        <v>12.262664293559448</v>
      </c>
      <c r="I58" s="45">
        <v>100</v>
      </c>
      <c r="J58" s="13">
        <f t="shared" si="5"/>
        <v>11.899838242319797</v>
      </c>
      <c r="K58" s="45">
        <v>100</v>
      </c>
      <c r="L58" s="13">
        <f t="shared" si="6"/>
        <v>12.083385093940379</v>
      </c>
      <c r="M58" s="45">
        <v>100</v>
      </c>
      <c r="N58" s="13">
        <f t="shared" si="7"/>
        <v>0.40773276426609956</v>
      </c>
      <c r="O58" s="45">
        <v>100</v>
      </c>
      <c r="P58" s="13">
        <f t="shared" si="8"/>
        <v>0.4543317120763776</v>
      </c>
      <c r="Q58" s="45">
        <v>100</v>
      </c>
      <c r="R58" s="13">
        <f t="shared" si="9"/>
        <v>0.4363274022183925</v>
      </c>
      <c r="S58" s="45">
        <v>100</v>
      </c>
      <c r="T58" s="13">
        <f t="shared" si="10"/>
        <v>0.43279729285362323</v>
      </c>
      <c r="U58" s="45">
        <v>100</v>
      </c>
      <c r="V58" s="13">
        <f t="shared" si="11"/>
        <v>12.495385510207988</v>
      </c>
      <c r="W58" s="45">
        <v>100</v>
      </c>
      <c r="X58" s="13">
        <f t="shared" si="12"/>
        <v>12.716996005635826</v>
      </c>
      <c r="Y58" s="45">
        <v>100</v>
      </c>
      <c r="Z58" s="13">
        <f t="shared" si="13"/>
        <v>12.33616564453819</v>
      </c>
      <c r="AA58" s="45">
        <v>100</v>
      </c>
      <c r="AB58" s="13">
        <f t="shared" si="2"/>
        <v>12.516182386794002</v>
      </c>
      <c r="AC58" s="13"/>
      <c r="AD58" s="13"/>
      <c r="AE58" s="13"/>
      <c r="AF58" s="13"/>
      <c r="AG58" s="13"/>
      <c r="AH58" s="13"/>
      <c r="AI58" s="13"/>
      <c r="BA58" s="7">
        <v>100</v>
      </c>
      <c r="BB58" s="13">
        <f t="shared" si="14"/>
        <v>12.495385510207988</v>
      </c>
      <c r="BC58" s="7">
        <v>100</v>
      </c>
      <c r="BD58" s="13">
        <f t="shared" si="15"/>
        <v>12.716996005635826</v>
      </c>
      <c r="BE58" s="7">
        <v>100</v>
      </c>
      <c r="BF58" s="13">
        <f t="shared" si="16"/>
        <v>12.33616564453819</v>
      </c>
      <c r="BG58" s="7">
        <v>100</v>
      </c>
      <c r="BH58" s="13">
        <f t="shared" si="17"/>
        <v>12.516182386794002</v>
      </c>
    </row>
    <row r="59" spans="2:60" ht="12.75">
      <c r="B59" s="1" t="s">
        <v>74</v>
      </c>
      <c r="D59" s="1" t="s">
        <v>121</v>
      </c>
      <c r="E59" s="45">
        <v>100</v>
      </c>
      <c r="F59" s="13">
        <f t="shared" si="3"/>
        <v>25.01723155379017</v>
      </c>
      <c r="G59" s="45">
        <v>100</v>
      </c>
      <c r="H59" s="13">
        <f t="shared" si="4"/>
        <v>25.506341730603644</v>
      </c>
      <c r="I59" s="45">
        <v>100</v>
      </c>
      <c r="J59" s="13">
        <f t="shared" si="5"/>
        <v>24.628520939328535</v>
      </c>
      <c r="K59" s="45">
        <v>100</v>
      </c>
      <c r="L59" s="13">
        <f t="shared" si="6"/>
        <v>25.050698074574115</v>
      </c>
      <c r="M59" s="45">
        <v>100</v>
      </c>
      <c r="N59" s="13">
        <f t="shared" si="7"/>
        <v>2.4355718219435154</v>
      </c>
      <c r="O59" s="45">
        <v>100</v>
      </c>
      <c r="P59" s="13">
        <f t="shared" si="8"/>
        <v>1.2691857543834029</v>
      </c>
      <c r="Q59" s="45">
        <v>100</v>
      </c>
      <c r="R59" s="13">
        <f t="shared" si="9"/>
        <v>1.1870236654652335</v>
      </c>
      <c r="S59" s="45">
        <v>100</v>
      </c>
      <c r="T59" s="13">
        <f t="shared" si="10"/>
        <v>1.6305937472640506</v>
      </c>
      <c r="U59" s="45">
        <v>100</v>
      </c>
      <c r="V59" s="13">
        <f t="shared" si="11"/>
        <v>27.452803375733687</v>
      </c>
      <c r="W59" s="45">
        <v>100</v>
      </c>
      <c r="X59" s="13">
        <f t="shared" si="12"/>
        <v>26.775527484987048</v>
      </c>
      <c r="Y59" s="45">
        <v>100</v>
      </c>
      <c r="Z59" s="13">
        <f t="shared" si="13"/>
        <v>25.815544604793768</v>
      </c>
      <c r="AA59" s="45">
        <v>100</v>
      </c>
      <c r="AB59" s="13">
        <f t="shared" si="2"/>
        <v>26.68129182183817</v>
      </c>
      <c r="AC59" s="13"/>
      <c r="AD59" s="13"/>
      <c r="AE59" s="13"/>
      <c r="AF59" s="13"/>
      <c r="AG59" s="13"/>
      <c r="AH59" s="13"/>
      <c r="AI59" s="13"/>
      <c r="BA59" s="7">
        <v>100</v>
      </c>
      <c r="BB59" s="13">
        <f t="shared" si="14"/>
        <v>27.452803375733687</v>
      </c>
      <c r="BC59" s="7">
        <v>100</v>
      </c>
      <c r="BD59" s="13">
        <f t="shared" si="15"/>
        <v>26.775527484987048</v>
      </c>
      <c r="BE59" s="7">
        <v>100</v>
      </c>
      <c r="BF59" s="13">
        <f t="shared" si="16"/>
        <v>25.815544604793768</v>
      </c>
      <c r="BG59" s="7">
        <v>100</v>
      </c>
      <c r="BH59" s="13">
        <f t="shared" si="17"/>
        <v>26.681291821838165</v>
      </c>
    </row>
    <row r="60" spans="2:60" ht="12.75">
      <c r="B60" s="1" t="s">
        <v>77</v>
      </c>
      <c r="D60" s="1" t="s">
        <v>121</v>
      </c>
      <c r="E60" s="45">
        <v>100</v>
      </c>
      <c r="F60" s="13">
        <f t="shared" si="3"/>
        <v>9.201049105119946</v>
      </c>
      <c r="G60" s="45">
        <v>100</v>
      </c>
      <c r="H60" s="13">
        <f t="shared" si="4"/>
        <v>9.380938184572976</v>
      </c>
      <c r="I60" s="45">
        <v>100</v>
      </c>
      <c r="J60" s="13">
        <f t="shared" si="5"/>
        <v>9.058085826243428</v>
      </c>
      <c r="K60" s="45">
        <v>100</v>
      </c>
      <c r="L60" s="13">
        <f t="shared" si="6"/>
        <v>9.213357705312117</v>
      </c>
      <c r="M60" s="45">
        <v>100</v>
      </c>
      <c r="N60" s="13">
        <f t="shared" si="7"/>
        <v>0.17379759420782118</v>
      </c>
      <c r="O60" s="45">
        <v>100</v>
      </c>
      <c r="P60" s="13">
        <f t="shared" si="8"/>
        <v>0.18823189690613754</v>
      </c>
      <c r="Q60" s="45">
        <v>100</v>
      </c>
      <c r="R60" s="13">
        <f t="shared" si="9"/>
        <v>0.18056968477151936</v>
      </c>
      <c r="S60" s="45">
        <v>100</v>
      </c>
      <c r="T60" s="13">
        <f t="shared" si="10"/>
        <v>0.180866391961826</v>
      </c>
      <c r="U60" s="45">
        <v>100</v>
      </c>
      <c r="V60" s="13">
        <f t="shared" si="11"/>
        <v>9.374846699327767</v>
      </c>
      <c r="W60" s="45">
        <v>100</v>
      </c>
      <c r="X60" s="13">
        <f t="shared" si="12"/>
        <v>9.569170081479113</v>
      </c>
      <c r="Y60" s="45">
        <v>100</v>
      </c>
      <c r="Z60" s="13">
        <f t="shared" si="13"/>
        <v>9.238655511014947</v>
      </c>
      <c r="AA60" s="45">
        <v>100</v>
      </c>
      <c r="AB60" s="13">
        <f t="shared" si="2"/>
        <v>9.394224097273943</v>
      </c>
      <c r="AC60" s="13"/>
      <c r="AD60" s="13"/>
      <c r="AE60" s="13"/>
      <c r="AF60" s="13"/>
      <c r="AG60" s="13"/>
      <c r="AH60" s="13"/>
      <c r="AI60" s="13"/>
      <c r="BA60" s="7">
        <v>100</v>
      </c>
      <c r="BB60" s="13">
        <f t="shared" si="14"/>
        <v>9.374846699327767</v>
      </c>
      <c r="BC60" s="7">
        <v>100</v>
      </c>
      <c r="BD60" s="13">
        <f t="shared" si="15"/>
        <v>9.569170081479113</v>
      </c>
      <c r="BE60" s="7">
        <v>100</v>
      </c>
      <c r="BF60" s="13">
        <f t="shared" si="16"/>
        <v>9.238655511014947</v>
      </c>
      <c r="BG60" s="7">
        <v>100</v>
      </c>
      <c r="BH60" s="13">
        <f t="shared" si="17"/>
        <v>9.394224097273943</v>
      </c>
    </row>
    <row r="61" spans="2:60" ht="12.75">
      <c r="B61" s="1" t="s">
        <v>80</v>
      </c>
      <c r="D61" s="1" t="s">
        <v>121</v>
      </c>
      <c r="E61" s="45">
        <v>100</v>
      </c>
      <c r="F61" s="13">
        <f t="shared" si="3"/>
        <v>64.94858191849373</v>
      </c>
      <c r="G61" s="45">
        <v>100</v>
      </c>
      <c r="H61" s="13">
        <f t="shared" si="4"/>
        <v>69.89718647328887</v>
      </c>
      <c r="I61" s="45">
        <v>100</v>
      </c>
      <c r="J61" s="13">
        <f t="shared" si="5"/>
        <v>15.096809710405717</v>
      </c>
      <c r="K61" s="45">
        <v>100</v>
      </c>
      <c r="L61" s="13">
        <f t="shared" si="6"/>
        <v>49.98085936739611</v>
      </c>
      <c r="M61" s="45">
        <v>100</v>
      </c>
      <c r="N61" s="13">
        <f t="shared" si="7"/>
        <v>1.8101410330987602</v>
      </c>
      <c r="O61" s="45">
        <v>100</v>
      </c>
      <c r="P61" s="13">
        <f t="shared" si="8"/>
        <v>1.906844297648494</v>
      </c>
      <c r="Q61" s="45">
        <v>100</v>
      </c>
      <c r="R61" s="13">
        <f t="shared" si="9"/>
        <v>1.8352984353826556</v>
      </c>
      <c r="S61" s="45">
        <v>100</v>
      </c>
      <c r="T61" s="13">
        <f t="shared" si="10"/>
        <v>1.8507612553766366</v>
      </c>
      <c r="U61" s="45">
        <v>100</v>
      </c>
      <c r="V61" s="13">
        <f t="shared" si="11"/>
        <v>66.75872295159249</v>
      </c>
      <c r="W61" s="45">
        <v>100</v>
      </c>
      <c r="X61" s="13">
        <f t="shared" si="12"/>
        <v>71.80403077093736</v>
      </c>
      <c r="Y61" s="45">
        <v>100</v>
      </c>
      <c r="Z61" s="13">
        <f t="shared" si="13"/>
        <v>16.932108145788373</v>
      </c>
      <c r="AA61" s="45">
        <v>100</v>
      </c>
      <c r="AB61" s="13">
        <f t="shared" si="2"/>
        <v>51.83162062277274</v>
      </c>
      <c r="AC61" s="13"/>
      <c r="AD61" s="13"/>
      <c r="AE61" s="13"/>
      <c r="AF61" s="13"/>
      <c r="AG61" s="13"/>
      <c r="AH61" s="13"/>
      <c r="AI61" s="13"/>
      <c r="BA61" s="7">
        <v>100</v>
      </c>
      <c r="BB61" s="13">
        <f t="shared" si="14"/>
        <v>66.75872295159249</v>
      </c>
      <c r="BC61" s="7">
        <v>100</v>
      </c>
      <c r="BD61" s="13">
        <f t="shared" si="15"/>
        <v>71.80403077093736</v>
      </c>
      <c r="BE61" s="7">
        <v>100</v>
      </c>
      <c r="BF61" s="13">
        <f t="shared" si="16"/>
        <v>16.932108145788373</v>
      </c>
      <c r="BG61" s="7">
        <v>100</v>
      </c>
      <c r="BH61" s="13">
        <f t="shared" si="17"/>
        <v>51.831620622772746</v>
      </c>
    </row>
    <row r="62" spans="2:60" ht="12.75">
      <c r="B62" s="1" t="s">
        <v>81</v>
      </c>
      <c r="D62" s="1" t="s">
        <v>121</v>
      </c>
      <c r="E62" s="45">
        <v>100</v>
      </c>
      <c r="F62" s="13">
        <f t="shared" si="3"/>
        <v>22.010352761267324</v>
      </c>
      <c r="G62" s="45">
        <v>100</v>
      </c>
      <c r="H62" s="13">
        <f t="shared" si="4"/>
        <v>22.440675657213788</v>
      </c>
      <c r="I62" s="45">
        <v>100</v>
      </c>
      <c r="J62" s="13">
        <f t="shared" si="5"/>
        <v>21.727565347917235</v>
      </c>
      <c r="K62" s="45">
        <v>100</v>
      </c>
      <c r="L62" s="13">
        <f t="shared" si="6"/>
        <v>22.059531255466116</v>
      </c>
      <c r="M62" s="45">
        <v>100</v>
      </c>
      <c r="N62" s="13">
        <f t="shared" si="7"/>
        <v>1.906361154459492</v>
      </c>
      <c r="O62" s="45">
        <v>100</v>
      </c>
      <c r="P62" s="13">
        <f t="shared" si="8"/>
        <v>2.0356022727308685</v>
      </c>
      <c r="Q62" s="45">
        <v>100</v>
      </c>
      <c r="R62" s="13">
        <f t="shared" si="9"/>
        <v>1.953704786052504</v>
      </c>
      <c r="S62" s="45">
        <v>100</v>
      </c>
      <c r="T62" s="13">
        <f t="shared" si="10"/>
        <v>1.9652227377476217</v>
      </c>
      <c r="U62" s="45">
        <v>100</v>
      </c>
      <c r="V62" s="13">
        <f t="shared" si="11"/>
        <v>23.916713915726817</v>
      </c>
      <c r="W62" s="45">
        <v>100</v>
      </c>
      <c r="X62" s="13">
        <f t="shared" si="12"/>
        <v>24.476277929944658</v>
      </c>
      <c r="Y62" s="45">
        <v>100</v>
      </c>
      <c r="Z62" s="13">
        <f t="shared" si="13"/>
        <v>23.68127013396974</v>
      </c>
      <c r="AA62" s="45">
        <v>100</v>
      </c>
      <c r="AB62" s="13">
        <f t="shared" si="2"/>
        <v>24.02475399321374</v>
      </c>
      <c r="AC62" s="13"/>
      <c r="AD62" s="13"/>
      <c r="AE62" s="13"/>
      <c r="AF62" s="13"/>
      <c r="AG62" s="13"/>
      <c r="AH62" s="13"/>
      <c r="AI62" s="13"/>
      <c r="BA62" s="7">
        <v>100</v>
      </c>
      <c r="BB62" s="13">
        <f t="shared" si="14"/>
        <v>23.916713915726817</v>
      </c>
      <c r="BC62" s="7">
        <v>100</v>
      </c>
      <c r="BD62" s="13">
        <f t="shared" si="15"/>
        <v>24.476277929944658</v>
      </c>
      <c r="BE62" s="7">
        <v>100</v>
      </c>
      <c r="BF62" s="13">
        <f t="shared" si="16"/>
        <v>23.68127013396974</v>
      </c>
      <c r="BG62" s="7">
        <v>100</v>
      </c>
      <c r="BH62" s="13">
        <f t="shared" si="17"/>
        <v>24.024753993213736</v>
      </c>
    </row>
    <row r="63" spans="5:60" ht="12.75">
      <c r="E63" s="45"/>
      <c r="F63" s="13"/>
      <c r="G63" s="45"/>
      <c r="H63" s="13"/>
      <c r="I63" s="45"/>
      <c r="J63" s="13"/>
      <c r="K63" s="45"/>
      <c r="L63" s="13"/>
      <c r="M63" s="45"/>
      <c r="N63" s="13"/>
      <c r="O63" s="45"/>
      <c r="P63" s="13"/>
      <c r="Q63" s="45"/>
      <c r="R63" s="13"/>
      <c r="S63" s="45"/>
      <c r="T63" s="13"/>
      <c r="U63" s="45"/>
      <c r="V63" s="13"/>
      <c r="W63" s="45"/>
      <c r="X63" s="13"/>
      <c r="Y63" s="45"/>
      <c r="Z63" s="13"/>
      <c r="AA63" s="45"/>
      <c r="AB63" s="13"/>
      <c r="AC63" s="13"/>
      <c r="AD63" s="13"/>
      <c r="AE63" s="13"/>
      <c r="AF63" s="13"/>
      <c r="AG63" s="13"/>
      <c r="AH63" s="13"/>
      <c r="AI63" s="13"/>
      <c r="BA63" s="7"/>
      <c r="BB63" s="13"/>
      <c r="BC63" s="7"/>
      <c r="BD63" s="13"/>
      <c r="BE63" s="7"/>
      <c r="BF63" s="13"/>
      <c r="BG63" s="7"/>
      <c r="BH63" s="13"/>
    </row>
    <row r="64" spans="2:60" ht="12.75">
      <c r="B64" s="1" t="s">
        <v>119</v>
      </c>
      <c r="D64" s="1" t="s">
        <v>121</v>
      </c>
      <c r="E64" s="11">
        <v>100</v>
      </c>
      <c r="F64" s="13">
        <f>(F57+F59)</f>
        <v>36.14268308612475</v>
      </c>
      <c r="G64" s="11">
        <v>100</v>
      </c>
      <c r="H64" s="13">
        <f>(H57+H59)</f>
        <v>36.84930620214613</v>
      </c>
      <c r="I64" s="11">
        <v>100</v>
      </c>
      <c r="J64" s="13">
        <f>(J57+J59)</f>
        <v>35.64031155162447</v>
      </c>
      <c r="K64" s="11">
        <v>100</v>
      </c>
      <c r="L64" s="13">
        <f>AVERAGE(J64,H64,F64)</f>
        <v>36.210766946631786</v>
      </c>
      <c r="M64" s="11">
        <v>100</v>
      </c>
      <c r="N64" s="13">
        <f>(N57+N59)</f>
        <v>2.4866286238405535</v>
      </c>
      <c r="O64" s="11">
        <v>100</v>
      </c>
      <c r="P64" s="13">
        <f>(P57+P59)</f>
        <v>1.3259618900625831</v>
      </c>
      <c r="Q64" s="11">
        <v>100</v>
      </c>
      <c r="R64" s="13">
        <f>(R57+R59)</f>
        <v>1.241549789948699</v>
      </c>
      <c r="S64" s="11">
        <v>100</v>
      </c>
      <c r="T64" s="13">
        <f>AVERAGE(R64,P64,N64)</f>
        <v>1.6847134346172785</v>
      </c>
      <c r="U64" s="11">
        <v>100</v>
      </c>
      <c r="V64" s="13">
        <f>F64+N64</f>
        <v>38.6293117099653</v>
      </c>
      <c r="W64" s="11">
        <v>100</v>
      </c>
      <c r="X64" s="13">
        <f>H64+P64</f>
        <v>38.17526809220871</v>
      </c>
      <c r="Y64" s="11">
        <v>100</v>
      </c>
      <c r="Z64" s="13">
        <f>J64+R64</f>
        <v>36.88186134157317</v>
      </c>
      <c r="AA64" s="11">
        <v>100</v>
      </c>
      <c r="AB64" s="13">
        <f t="shared" si="2"/>
        <v>37.89548038124906</v>
      </c>
      <c r="AC64" s="13"/>
      <c r="AD64" s="13"/>
      <c r="AE64" s="13"/>
      <c r="AF64" s="13"/>
      <c r="AG64" s="13"/>
      <c r="AH64" s="13"/>
      <c r="AI64" s="13"/>
      <c r="BA64" s="7">
        <v>100</v>
      </c>
      <c r="BB64" s="13">
        <f>SUM(AT64,AL64,AD64,N64,F64)</f>
        <v>38.6293117099653</v>
      </c>
      <c r="BC64" s="7">
        <v>100</v>
      </c>
      <c r="BD64" s="13">
        <f>SUM(AV64,AN64,AF64,P64,H64)</f>
        <v>38.17526809220871</v>
      </c>
      <c r="BE64" s="7">
        <v>100</v>
      </c>
      <c r="BF64" s="13">
        <f>SUM(AX64,AP64,AH64,R64,J64)</f>
        <v>36.88186134157317</v>
      </c>
      <c r="BG64" s="7">
        <v>100</v>
      </c>
      <c r="BH64" s="13">
        <f>SUM(AZ64,AR64,AJ64,T64,L64)</f>
        <v>37.895480381249065</v>
      </c>
    </row>
    <row r="65" spans="2:60" ht="12.75">
      <c r="B65" s="1" t="s">
        <v>120</v>
      </c>
      <c r="D65" s="1" t="s">
        <v>121</v>
      </c>
      <c r="E65" s="11">
        <v>100</v>
      </c>
      <c r="F65" s="13">
        <f>(F54+F56+F58)</f>
        <v>34.218280658910125</v>
      </c>
      <c r="G65" s="11">
        <v>100</v>
      </c>
      <c r="H65" s="13">
        <f>(H54+H56+H58)</f>
        <v>34.825966593708834</v>
      </c>
      <c r="I65" s="11">
        <v>100</v>
      </c>
      <c r="J65" s="13">
        <f>(J54+J56+J58)</f>
        <v>33.74580994090689</v>
      </c>
      <c r="K65" s="11">
        <v>100</v>
      </c>
      <c r="L65" s="13">
        <f>AVERAGE(J65,H65,F65)</f>
        <v>34.26335239784195</v>
      </c>
      <c r="M65" s="11">
        <v>100</v>
      </c>
      <c r="N65" s="13">
        <f>(N54+N56+N58)</f>
        <v>0.4416503570457574</v>
      </c>
      <c r="O65" s="11">
        <v>100</v>
      </c>
      <c r="P65" s="13">
        <f>(P54+P56+P58)</f>
        <v>0.48940293195595763</v>
      </c>
      <c r="Q65" s="11">
        <v>100</v>
      </c>
      <c r="R65" s="13">
        <f>(R54+R56+R58)</f>
        <v>0.47042843121130895</v>
      </c>
      <c r="S65" s="11">
        <v>100</v>
      </c>
      <c r="T65" s="13">
        <f>AVERAGE(R65,P65,N65)</f>
        <v>0.4671605734043413</v>
      </c>
      <c r="U65" s="11">
        <v>100</v>
      </c>
      <c r="V65" s="13">
        <f>F65+N65</f>
        <v>34.659931015955884</v>
      </c>
      <c r="W65" s="11">
        <v>100</v>
      </c>
      <c r="X65" s="13">
        <f>H65+P65</f>
        <v>35.31536952566479</v>
      </c>
      <c r="Y65" s="11">
        <v>100</v>
      </c>
      <c r="Z65" s="13">
        <f>J65+R65</f>
        <v>34.2162383721182</v>
      </c>
      <c r="AA65" s="11">
        <v>100</v>
      </c>
      <c r="AB65" s="13">
        <f t="shared" si="2"/>
        <v>34.73051297124629</v>
      </c>
      <c r="AC65" s="13"/>
      <c r="AD65" s="13"/>
      <c r="AE65" s="13"/>
      <c r="AF65" s="13"/>
      <c r="AG65" s="13"/>
      <c r="AH65" s="13"/>
      <c r="AI65" s="13"/>
      <c r="BA65" s="7">
        <v>100</v>
      </c>
      <c r="BB65" s="13">
        <f>SUM(AT65,AL65,AD65,N65,F65)</f>
        <v>34.659931015955884</v>
      </c>
      <c r="BC65" s="7">
        <v>100</v>
      </c>
      <c r="BD65" s="13">
        <f>SUM(AV65,AN65,AF65,P65,H65)</f>
        <v>35.31536952566479</v>
      </c>
      <c r="BE65" s="7">
        <v>100</v>
      </c>
      <c r="BF65" s="13">
        <f>SUM(AX65,AP65,AH65,R65,J65)</f>
        <v>34.2162383721182</v>
      </c>
      <c r="BG65" s="7">
        <v>100</v>
      </c>
      <c r="BH65" s="13">
        <f>SUM(AZ65,AR65,AJ65,T65,L65)</f>
        <v>34.73051297124629</v>
      </c>
    </row>
    <row r="66" ht="12.75">
      <c r="BB66" s="1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2" sqref="C2"/>
    </sheetView>
  </sheetViews>
  <sheetFormatPr defaultColWidth="9.140625" defaultRowHeight="12.75"/>
  <cols>
    <col min="1" max="1" width="26.421875" style="1" customWidth="1"/>
    <col min="2" max="2" width="8.8515625" style="1" customWidth="1"/>
    <col min="3" max="3" width="8.140625" style="1" customWidth="1"/>
    <col min="4" max="4" width="7.421875" style="1" customWidth="1"/>
    <col min="5" max="5" width="7.8515625" style="1" customWidth="1"/>
    <col min="6" max="6" width="8.28125" style="1" customWidth="1"/>
    <col min="7" max="16384" width="11.421875" style="1" customWidth="1"/>
  </cols>
  <sheetData>
    <row r="1" ht="12.75">
      <c r="A1" s="2" t="s">
        <v>32</v>
      </c>
    </row>
    <row r="3" spans="2:6" ht="12.75">
      <c r="B3" s="1" t="s">
        <v>13</v>
      </c>
      <c r="C3" s="11" t="s">
        <v>14</v>
      </c>
      <c r="D3" s="11" t="s">
        <v>14</v>
      </c>
      <c r="E3" s="11" t="s">
        <v>14</v>
      </c>
      <c r="F3" s="11" t="s">
        <v>33</v>
      </c>
    </row>
    <row r="4" spans="3:6" ht="12.75">
      <c r="C4" s="11">
        <v>1</v>
      </c>
      <c r="D4" s="11">
        <v>2</v>
      </c>
      <c r="E4" s="11">
        <v>3</v>
      </c>
      <c r="F4" s="11"/>
    </row>
    <row r="5" spans="3:6" ht="12.75">
      <c r="C5" s="11"/>
      <c r="D5" s="11"/>
      <c r="E5" s="11"/>
      <c r="F5" s="11"/>
    </row>
    <row r="6" ht="12.75">
      <c r="A6" s="2" t="s">
        <v>107</v>
      </c>
    </row>
    <row r="7" spans="1:5" ht="12.75">
      <c r="A7" s="2"/>
      <c r="C7" s="11"/>
      <c r="D7" s="11"/>
      <c r="E7" s="11"/>
    </row>
    <row r="8" spans="1:6" ht="12.75">
      <c r="A8" s="1" t="s">
        <v>83</v>
      </c>
      <c r="B8" s="1" t="s">
        <v>27</v>
      </c>
      <c r="C8" s="1">
        <v>1848</v>
      </c>
      <c r="D8" s="1">
        <v>1849</v>
      </c>
      <c r="E8" s="1">
        <v>1849</v>
      </c>
      <c r="F8" s="1">
        <f>AVERAGE(C8:E8)</f>
        <v>1848.6666666666667</v>
      </c>
    </row>
    <row r="9" ht="12.75">
      <c r="F9" s="13"/>
    </row>
    <row r="10" spans="1:6" ht="12.75">
      <c r="A10" s="2" t="s">
        <v>84</v>
      </c>
      <c r="C10" s="11"/>
      <c r="D10" s="11"/>
      <c r="E10" s="11"/>
      <c r="F10" s="11"/>
    </row>
    <row r="11" spans="1:6" ht="12.75">
      <c r="A11" s="2"/>
      <c r="C11" s="11"/>
      <c r="D11" s="11"/>
      <c r="E11" s="11"/>
      <c r="F11" s="11"/>
    </row>
    <row r="12" spans="1:6" ht="12.75">
      <c r="A12" s="1" t="s">
        <v>83</v>
      </c>
      <c r="B12" s="1" t="s">
        <v>27</v>
      </c>
      <c r="C12" s="1">
        <v>1972</v>
      </c>
      <c r="D12" s="1">
        <v>1973</v>
      </c>
      <c r="E12" s="1">
        <v>1970</v>
      </c>
      <c r="F12" s="13">
        <f>AVERAGE(C12:E12)</f>
        <v>1971.6666666666667</v>
      </c>
    </row>
    <row r="14" ht="12.75">
      <c r="A14" s="2" t="s">
        <v>85</v>
      </c>
    </row>
    <row r="15" ht="12.75">
      <c r="A15" s="2"/>
    </row>
    <row r="16" spans="1:6" ht="12.75">
      <c r="A16" s="1" t="s">
        <v>83</v>
      </c>
      <c r="B16" s="1" t="s">
        <v>27</v>
      </c>
      <c r="C16" s="1">
        <v>1974</v>
      </c>
      <c r="D16" s="1">
        <v>1972</v>
      </c>
      <c r="E16" s="1">
        <v>1975</v>
      </c>
      <c r="F16" s="13">
        <f>AVERAGE(C16:E16)</f>
        <v>1973.6666666666667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C2" sqref="C2"/>
    </sheetView>
  </sheetViews>
  <sheetFormatPr defaultColWidth="9.140625" defaultRowHeight="12.75"/>
  <cols>
    <col min="1" max="1" width="1.8515625" style="18" customWidth="1"/>
    <col min="2" max="2" width="25.8515625" style="18" customWidth="1"/>
    <col min="3" max="3" width="7.8515625" style="18" customWidth="1"/>
    <col min="4" max="4" width="4.57421875" style="19" bestFit="1" customWidth="1"/>
    <col min="5" max="5" width="9.140625" style="22" customWidth="1"/>
    <col min="7" max="7" width="10.140625" style="21" customWidth="1"/>
    <col min="8" max="8" width="8.8515625" style="20" customWidth="1"/>
    <col min="9" max="9" width="4.57421875" style="23" bestFit="1" customWidth="1"/>
    <col min="10" max="10" width="8.7109375" style="21" customWidth="1"/>
    <col min="12" max="12" width="9.57421875" style="21" customWidth="1"/>
    <col min="13" max="13" width="9.7109375" style="21" customWidth="1"/>
    <col min="14" max="14" width="4.57421875" style="23" bestFit="1" customWidth="1"/>
    <col min="15" max="15" width="10.00390625" style="21" customWidth="1"/>
    <col min="17" max="17" width="8.7109375" style="21" customWidth="1"/>
    <col min="18" max="18" width="10.421875" style="21" customWidth="1"/>
    <col min="19" max="19" width="7.57421875" style="18" customWidth="1"/>
    <col min="20" max="20" width="7.8515625" style="18" customWidth="1"/>
    <col min="21" max="21" width="7.7109375" style="18" customWidth="1"/>
    <col min="22" max="22" width="7.00390625" style="18" customWidth="1"/>
    <col min="23" max="23" width="7.421875" style="18" customWidth="1"/>
    <col min="24" max="16384" width="10.8515625" style="18" customWidth="1"/>
  </cols>
  <sheetData>
    <row r="1" ht="12.75">
      <c r="A1" s="17" t="s">
        <v>96</v>
      </c>
    </row>
    <row r="2" ht="12.75">
      <c r="A2" s="18" t="s">
        <v>217</v>
      </c>
    </row>
    <row r="3" spans="1:3" ht="12.75">
      <c r="A3" s="18" t="s">
        <v>210</v>
      </c>
      <c r="C3" s="46" t="s">
        <v>211</v>
      </c>
    </row>
    <row r="4" spans="1:18" ht="12.75">
      <c r="A4" s="18" t="s">
        <v>216</v>
      </c>
      <c r="C4" s="46" t="s">
        <v>128</v>
      </c>
      <c r="G4" s="25" t="s">
        <v>213</v>
      </c>
      <c r="H4" s="24"/>
      <c r="J4" s="25"/>
      <c r="L4" s="25"/>
      <c r="M4" s="25"/>
      <c r="O4" s="25"/>
      <c r="Q4" s="25"/>
      <c r="R4" s="25"/>
    </row>
    <row r="5" spans="1:3" ht="12.75">
      <c r="A5" s="18" t="s">
        <v>212</v>
      </c>
      <c r="B5" s="17"/>
      <c r="C5" s="46" t="s">
        <v>215</v>
      </c>
    </row>
    <row r="6" spans="3:18" ht="12.75">
      <c r="C6" s="19"/>
      <c r="G6" s="23"/>
      <c r="L6" s="26"/>
      <c r="M6" s="23"/>
      <c r="Q6" s="23"/>
      <c r="R6" s="23"/>
    </row>
    <row r="7" spans="3:18" ht="12.75">
      <c r="C7" s="19" t="s">
        <v>34</v>
      </c>
      <c r="E7" s="26" t="s">
        <v>86</v>
      </c>
      <c r="F7" s="48"/>
      <c r="G7" s="26"/>
      <c r="H7" s="26"/>
      <c r="I7" s="27"/>
      <c r="J7" s="26" t="s">
        <v>87</v>
      </c>
      <c r="K7" s="48"/>
      <c r="L7" s="26"/>
      <c r="M7" s="26"/>
      <c r="N7" s="27"/>
      <c r="O7" s="26" t="s">
        <v>88</v>
      </c>
      <c r="P7" s="48"/>
      <c r="Q7" s="26"/>
      <c r="R7" s="26"/>
    </row>
    <row r="8" spans="3:18" ht="12.75">
      <c r="C8" s="19" t="s">
        <v>35</v>
      </c>
      <c r="E8" s="28" t="s">
        <v>36</v>
      </c>
      <c r="F8" s="24" t="s">
        <v>104</v>
      </c>
      <c r="G8" s="23" t="s">
        <v>36</v>
      </c>
      <c r="H8" s="24" t="s">
        <v>104</v>
      </c>
      <c r="J8" s="28" t="s">
        <v>36</v>
      </c>
      <c r="K8" s="24" t="s">
        <v>104</v>
      </c>
      <c r="L8" s="23" t="s">
        <v>36</v>
      </c>
      <c r="M8" s="24" t="s">
        <v>104</v>
      </c>
      <c r="O8" s="28" t="s">
        <v>36</v>
      </c>
      <c r="P8" s="24" t="s">
        <v>104</v>
      </c>
      <c r="Q8" s="23" t="s">
        <v>36</v>
      </c>
      <c r="R8" s="24" t="s">
        <v>104</v>
      </c>
    </row>
    <row r="9" spans="3:18" ht="12.75">
      <c r="C9" s="19"/>
      <c r="E9" s="28" t="s">
        <v>214</v>
      </c>
      <c r="F9" s="28" t="s">
        <v>214</v>
      </c>
      <c r="G9" s="23" t="s">
        <v>105</v>
      </c>
      <c r="H9" s="24" t="s">
        <v>105</v>
      </c>
      <c r="J9" s="28" t="s">
        <v>214</v>
      </c>
      <c r="K9" s="28" t="s">
        <v>214</v>
      </c>
      <c r="L9" s="23" t="s">
        <v>105</v>
      </c>
      <c r="M9" s="24" t="s">
        <v>105</v>
      </c>
      <c r="O9" s="28" t="s">
        <v>214</v>
      </c>
      <c r="P9" s="28" t="s">
        <v>214</v>
      </c>
      <c r="Q9" s="23" t="s">
        <v>105</v>
      </c>
      <c r="R9" s="24" t="s">
        <v>105</v>
      </c>
    </row>
    <row r="10" spans="1:18" ht="13.5" customHeight="1">
      <c r="A10" s="18" t="s">
        <v>106</v>
      </c>
      <c r="J10" s="22"/>
      <c r="M10" s="20"/>
      <c r="O10" s="22"/>
      <c r="R10" s="20"/>
    </row>
    <row r="11" spans="2:18" ht="12.75">
      <c r="B11" s="18" t="s">
        <v>37</v>
      </c>
      <c r="C11" s="19">
        <v>1</v>
      </c>
      <c r="D11" s="19" t="s">
        <v>28</v>
      </c>
      <c r="E11" s="29">
        <f>IF(D11="nd",G11*2,G11)</f>
        <v>0.01238</v>
      </c>
      <c r="F11" s="47">
        <f>E11*$C11</f>
        <v>0.01238</v>
      </c>
      <c r="G11" s="21">
        <f>H11/C11</f>
        <v>0.00619</v>
      </c>
      <c r="H11" s="21">
        <v>0.00619</v>
      </c>
      <c r="I11" s="24" t="s">
        <v>28</v>
      </c>
      <c r="J11" s="29">
        <f>IF(I11="nd",L11*2,L11)</f>
        <v>0.00496</v>
      </c>
      <c r="K11" s="47">
        <f>J11*$C11</f>
        <v>0.00496</v>
      </c>
      <c r="L11" s="21">
        <f>M11/$C11</f>
        <v>0.00248</v>
      </c>
      <c r="M11" s="21">
        <v>0.00248</v>
      </c>
      <c r="N11" s="24" t="s">
        <v>28</v>
      </c>
      <c r="O11" s="29">
        <f>IF(N11="nd",Q11*2,Q11)</f>
        <v>0.00954</v>
      </c>
      <c r="P11" s="47">
        <f>O11*$C11</f>
        <v>0.00954</v>
      </c>
      <c r="Q11" s="21">
        <f>R11/$C11</f>
        <v>0.00477</v>
      </c>
      <c r="R11" s="21">
        <v>0.00477</v>
      </c>
    </row>
    <row r="12" spans="2:15" ht="12.75">
      <c r="B12" s="18" t="s">
        <v>38</v>
      </c>
      <c r="C12" s="19">
        <v>0</v>
      </c>
      <c r="E12" s="29"/>
      <c r="H12" s="21"/>
      <c r="I12" s="24"/>
      <c r="J12" s="29"/>
      <c r="N12" s="24"/>
      <c r="O12" s="29"/>
    </row>
    <row r="13" spans="2:18" ht="12.75">
      <c r="B13" s="18" t="s">
        <v>39</v>
      </c>
      <c r="C13" s="19">
        <v>0.5</v>
      </c>
      <c r="D13" s="19" t="s">
        <v>28</v>
      </c>
      <c r="E13" s="29">
        <f>IF(D13="nd",G13*2,G13)</f>
        <v>0.0198</v>
      </c>
      <c r="F13" s="47">
        <f>E13*$C13</f>
        <v>0.0099</v>
      </c>
      <c r="G13" s="21">
        <f>H13/C13</f>
        <v>0.0099</v>
      </c>
      <c r="H13" s="21">
        <v>0.00495</v>
      </c>
      <c r="I13" s="24" t="s">
        <v>28</v>
      </c>
      <c r="J13" s="29">
        <f>IF(I13="nd",L13*2,L13)</f>
        <v>0.00496</v>
      </c>
      <c r="K13" s="47">
        <f>J13*$C13</f>
        <v>0.00248</v>
      </c>
      <c r="L13" s="21">
        <f>M13/$C13</f>
        <v>0.00248</v>
      </c>
      <c r="M13" s="21">
        <v>0.00124</v>
      </c>
      <c r="N13" s="24" t="s">
        <v>28</v>
      </c>
      <c r="O13" s="29">
        <f>IF(N13="nd",Q13*2,Q13)</f>
        <v>0.01672</v>
      </c>
      <c r="P13" s="47">
        <f>O13*$C13</f>
        <v>0.00836</v>
      </c>
      <c r="Q13" s="21">
        <f>R13/$C13</f>
        <v>0.00836</v>
      </c>
      <c r="R13" s="21">
        <v>0.00418</v>
      </c>
    </row>
    <row r="14" spans="2:15" ht="12.75">
      <c r="B14" s="18" t="s">
        <v>40</v>
      </c>
      <c r="C14" s="19">
        <v>0</v>
      </c>
      <c r="E14" s="29"/>
      <c r="H14" s="21"/>
      <c r="I14" s="24"/>
      <c r="J14" s="29"/>
      <c r="N14" s="24"/>
      <c r="O14" s="29"/>
    </row>
    <row r="15" spans="2:18" ht="12.75">
      <c r="B15" s="18" t="s">
        <v>41</v>
      </c>
      <c r="C15" s="19">
        <v>0.1</v>
      </c>
      <c r="D15" s="19" t="s">
        <v>28</v>
      </c>
      <c r="E15" s="29">
        <f>IF(D15="nd",G15*2,G15)</f>
        <v>0.0248</v>
      </c>
      <c r="F15" s="47">
        <f>E15*$C15</f>
        <v>0.00248</v>
      </c>
      <c r="G15" s="21">
        <f>H15/C15</f>
        <v>0.0124</v>
      </c>
      <c r="H15" s="21">
        <v>0.00124</v>
      </c>
      <c r="I15" s="24" t="s">
        <v>28</v>
      </c>
      <c r="J15" s="29">
        <f>IF(I15="nd",L15*2,L15)</f>
        <v>0.00496</v>
      </c>
      <c r="K15" s="47">
        <f>J15*$C15</f>
        <v>0.000496</v>
      </c>
      <c r="L15" s="21">
        <f>M15/$C15</f>
        <v>0.00248</v>
      </c>
      <c r="M15" s="21">
        <v>0.000248</v>
      </c>
      <c r="N15" s="24" t="s">
        <v>28</v>
      </c>
      <c r="O15" s="29">
        <f>IF(N15="nd",Q15*2,Q15)</f>
        <v>0.0214</v>
      </c>
      <c r="P15" s="47">
        <f>O15*$C15</f>
        <v>0.00214</v>
      </c>
      <c r="Q15" s="21">
        <f>R15/$C15</f>
        <v>0.0107</v>
      </c>
      <c r="R15" s="21">
        <v>0.00107</v>
      </c>
    </row>
    <row r="16" spans="2:18" ht="12.75">
      <c r="B16" s="18" t="s">
        <v>42</v>
      </c>
      <c r="C16" s="19">
        <v>0.1</v>
      </c>
      <c r="E16" s="29">
        <f>IF(D16="nd",G16*2,G16)</f>
        <v>0.0173</v>
      </c>
      <c r="F16" s="47">
        <f>E16*$C16</f>
        <v>0.00173</v>
      </c>
      <c r="G16" s="21">
        <f>H16/C16</f>
        <v>0.0173</v>
      </c>
      <c r="H16" s="21">
        <v>0.00173</v>
      </c>
      <c r="I16" s="24"/>
      <c r="J16" s="29">
        <f>IF(I16="nd",L16*2,L16)</f>
        <v>0.00248</v>
      </c>
      <c r="K16" s="47">
        <f>J16*$C16</f>
        <v>0.000248</v>
      </c>
      <c r="L16" s="21">
        <f>M16/$C16</f>
        <v>0.00248</v>
      </c>
      <c r="M16" s="21">
        <v>0.000248</v>
      </c>
      <c r="N16" s="24" t="s">
        <v>28</v>
      </c>
      <c r="O16" s="29">
        <f>IF(N16="nd",Q16*2,Q16)</f>
        <v>0.0238</v>
      </c>
      <c r="P16" s="47">
        <f>O16*$C16</f>
        <v>0.00238</v>
      </c>
      <c r="Q16" s="21">
        <f>R16/$C16</f>
        <v>0.0119</v>
      </c>
      <c r="R16" s="21">
        <v>0.00119</v>
      </c>
    </row>
    <row r="17" spans="2:18" ht="12.75">
      <c r="B17" s="18" t="s">
        <v>43</v>
      </c>
      <c r="C17" s="19">
        <v>0.1</v>
      </c>
      <c r="D17" s="19" t="s">
        <v>28</v>
      </c>
      <c r="E17" s="29">
        <f>IF(D17="nd",G17*2,G17)</f>
        <v>0.0222</v>
      </c>
      <c r="F17" s="47">
        <f>E17*$C17</f>
        <v>0.00222</v>
      </c>
      <c r="G17" s="21">
        <f>H17/C17</f>
        <v>0.0111</v>
      </c>
      <c r="H17" s="21">
        <v>0.00111</v>
      </c>
      <c r="I17" s="24"/>
      <c r="J17" s="29">
        <f>IF(I17="nd",L17*2,L17)</f>
        <v>0.00496</v>
      </c>
      <c r="K17" s="47">
        <f>J17*$C17</f>
        <v>0.000496</v>
      </c>
      <c r="L17" s="21">
        <f>M17/$C17</f>
        <v>0.00496</v>
      </c>
      <c r="M17" s="21">
        <v>0.000496</v>
      </c>
      <c r="N17" s="24" t="s">
        <v>28</v>
      </c>
      <c r="O17" s="29">
        <f>IF(N17="nd",Q17*2,Q17)</f>
        <v>0.0191</v>
      </c>
      <c r="P17" s="47">
        <f>O17*$C17</f>
        <v>0.00191</v>
      </c>
      <c r="Q17" s="21">
        <f>R17/$C17</f>
        <v>0.00955</v>
      </c>
      <c r="R17" s="21">
        <v>0.000955</v>
      </c>
    </row>
    <row r="18" spans="2:18" ht="12.75">
      <c r="B18" s="18" t="s">
        <v>44</v>
      </c>
      <c r="C18" s="19">
        <v>0</v>
      </c>
      <c r="E18" s="29"/>
      <c r="I18" s="24"/>
      <c r="J18" s="29"/>
      <c r="M18" s="20"/>
      <c r="N18" s="24"/>
      <c r="O18" s="29"/>
      <c r="R18" s="20"/>
    </row>
    <row r="19" spans="2:18" ht="12.75">
      <c r="B19" s="18" t="s">
        <v>45</v>
      </c>
      <c r="C19" s="19">
        <v>0.01</v>
      </c>
      <c r="E19" s="29">
        <f>IF(D19="nd",G19*2,G19)</f>
        <v>0.034699999999999995</v>
      </c>
      <c r="F19" s="47">
        <f>E19*$C19</f>
        <v>0.000347</v>
      </c>
      <c r="G19" s="21">
        <f>H19/C19</f>
        <v>0.034699999999999995</v>
      </c>
      <c r="H19" s="21">
        <v>0.000347</v>
      </c>
      <c r="I19" s="24"/>
      <c r="J19" s="29">
        <f>IF(I19="nd",L19*2,L19)</f>
        <v>0.0174</v>
      </c>
      <c r="K19" s="47">
        <f>J19*$C19</f>
        <v>0.000174</v>
      </c>
      <c r="L19" s="21">
        <f>M19/$C19</f>
        <v>0.0174</v>
      </c>
      <c r="M19" s="21">
        <v>0.000174</v>
      </c>
      <c r="N19" s="24" t="s">
        <v>28</v>
      </c>
      <c r="O19" s="29">
        <f>IF(N19="nd",Q19*2,Q19)</f>
        <v>0.0572</v>
      </c>
      <c r="P19" s="47">
        <f>O19*$C19</f>
        <v>0.000572</v>
      </c>
      <c r="Q19" s="21">
        <f>R19/$C19</f>
        <v>0.0286</v>
      </c>
      <c r="R19" s="21">
        <v>0.000286</v>
      </c>
    </row>
    <row r="20" spans="2:15" ht="12.75">
      <c r="B20" s="18" t="s">
        <v>46</v>
      </c>
      <c r="C20" s="19">
        <v>0</v>
      </c>
      <c r="E20" s="29"/>
      <c r="H20" s="21"/>
      <c r="I20" s="24"/>
      <c r="J20" s="29"/>
      <c r="N20" s="24"/>
      <c r="O20" s="29"/>
    </row>
    <row r="21" spans="2:18" ht="12.75">
      <c r="B21" s="18" t="s">
        <v>47</v>
      </c>
      <c r="C21" s="19">
        <v>0.001</v>
      </c>
      <c r="E21" s="29">
        <f>IF(D21="nd",G21*2,G21)</f>
        <v>0.104</v>
      </c>
      <c r="F21" s="47">
        <f>E21*$C21</f>
        <v>0.000104</v>
      </c>
      <c r="G21" s="21">
        <f>H21/C21</f>
        <v>0.104</v>
      </c>
      <c r="H21" s="21">
        <v>0.000104</v>
      </c>
      <c r="I21" s="24"/>
      <c r="J21" s="29">
        <f>IF(I21="nd",L21*2,L21)</f>
        <v>0.06449999999999999</v>
      </c>
      <c r="K21" s="47">
        <f>J21*$C21</f>
        <v>6.45E-05</v>
      </c>
      <c r="L21" s="21">
        <f>M21/$C21</f>
        <v>0.06449999999999999</v>
      </c>
      <c r="M21" s="21">
        <v>6.45E-05</v>
      </c>
      <c r="N21" s="24" t="s">
        <v>28</v>
      </c>
      <c r="O21" s="29">
        <f>IF(N21="nd",Q21*2,Q21)</f>
        <v>0.1242</v>
      </c>
      <c r="P21" s="47">
        <f>O21*$C21</f>
        <v>0.0001242</v>
      </c>
      <c r="Q21" s="21">
        <f>R21/$C21</f>
        <v>0.0621</v>
      </c>
      <c r="R21" s="21">
        <v>6.21E-05</v>
      </c>
    </row>
    <row r="22" spans="2:18" ht="12.75">
      <c r="B22" s="18" t="s">
        <v>48</v>
      </c>
      <c r="C22" s="19">
        <v>0.1</v>
      </c>
      <c r="D22" s="19" t="s">
        <v>28</v>
      </c>
      <c r="E22" s="29">
        <f>IF(D22="nd",G22*2,G22)</f>
        <v>0.0768</v>
      </c>
      <c r="F22" s="47">
        <f>E22*$C22</f>
        <v>0.007679999999999999</v>
      </c>
      <c r="G22" s="21">
        <f>H22/C22</f>
        <v>0.0384</v>
      </c>
      <c r="H22" s="21">
        <v>0.00384</v>
      </c>
      <c r="I22" s="24"/>
      <c r="J22" s="29">
        <f>IF(I22="nd",L22*2,L22)</f>
        <v>0.00496</v>
      </c>
      <c r="K22" s="47">
        <f>J22*$C22</f>
        <v>0.000496</v>
      </c>
      <c r="L22" s="21">
        <f>M22/$C22</f>
        <v>0.00496</v>
      </c>
      <c r="M22" s="21">
        <v>0.000496</v>
      </c>
      <c r="N22" s="24" t="s">
        <v>28</v>
      </c>
      <c r="O22" s="29">
        <f>IF(N22="nd",Q22*2,Q22)</f>
        <v>0.1432</v>
      </c>
      <c r="P22" s="47">
        <f>O22*$C22</f>
        <v>0.01432</v>
      </c>
      <c r="Q22" s="21">
        <f>R22/$C22</f>
        <v>0.0716</v>
      </c>
      <c r="R22" s="21">
        <v>0.00716</v>
      </c>
    </row>
    <row r="23" spans="2:15" ht="12.75">
      <c r="B23" s="18" t="s">
        <v>49</v>
      </c>
      <c r="C23" s="19">
        <v>0</v>
      </c>
      <c r="E23" s="29"/>
      <c r="H23" s="21"/>
      <c r="I23" s="24"/>
      <c r="J23" s="29"/>
      <c r="N23" s="24"/>
      <c r="O23" s="29"/>
    </row>
    <row r="24" spans="2:18" ht="12.75">
      <c r="B24" s="18" t="s">
        <v>50</v>
      </c>
      <c r="C24" s="19">
        <v>0.05</v>
      </c>
      <c r="E24" s="29">
        <f>IF(D24="nd",G24*2,G24)</f>
        <v>0.0222</v>
      </c>
      <c r="F24" s="47">
        <f>E24*$C24</f>
        <v>0.00111</v>
      </c>
      <c r="G24" s="21">
        <f>H24/C24</f>
        <v>0.0222</v>
      </c>
      <c r="H24" s="21">
        <v>0.00111</v>
      </c>
      <c r="I24" s="24"/>
      <c r="J24" s="29">
        <f>IF(I24="nd",L24*2,L24)</f>
        <v>0.0074399999999999996</v>
      </c>
      <c r="K24" s="47">
        <f>J24*$C24</f>
        <v>0.000372</v>
      </c>
      <c r="L24" s="21">
        <f>M24/$C24</f>
        <v>0.0074399999999999996</v>
      </c>
      <c r="M24" s="21">
        <v>0.000372</v>
      </c>
      <c r="N24" s="24" t="s">
        <v>28</v>
      </c>
      <c r="O24" s="29">
        <f>IF(N24="nd",Q24*2,Q24)</f>
        <v>0.074</v>
      </c>
      <c r="P24" s="47">
        <f>O24*$C24</f>
        <v>0.0037</v>
      </c>
      <c r="Q24" s="21">
        <f>R24/$C24</f>
        <v>0.037</v>
      </c>
      <c r="R24" s="21">
        <v>0.00185</v>
      </c>
    </row>
    <row r="25" spans="2:18" ht="12.75">
      <c r="B25" s="18" t="s">
        <v>51</v>
      </c>
      <c r="C25" s="19">
        <v>0.5</v>
      </c>
      <c r="D25" s="19" t="s">
        <v>28</v>
      </c>
      <c r="E25" s="29">
        <f>IF(D25="nd",G25*2,G25)</f>
        <v>0.03716</v>
      </c>
      <c r="F25" s="47">
        <f>E25*$C25</f>
        <v>0.01858</v>
      </c>
      <c r="G25" s="21">
        <f>H25/C25</f>
        <v>0.01858</v>
      </c>
      <c r="H25" s="21">
        <v>0.00929</v>
      </c>
      <c r="I25" s="24"/>
      <c r="J25" s="29">
        <f>IF(I25="nd",L25*2,L25)</f>
        <v>0.00992</v>
      </c>
      <c r="K25" s="47">
        <f>J25*$C25</f>
        <v>0.00496</v>
      </c>
      <c r="L25" s="21">
        <f>M25/$C25</f>
        <v>0.00992</v>
      </c>
      <c r="M25" s="21">
        <v>0.00496</v>
      </c>
      <c r="N25" s="24" t="s">
        <v>28</v>
      </c>
      <c r="O25" s="29">
        <f>IF(N25="nd",Q25*2,Q25)</f>
        <v>0.0644</v>
      </c>
      <c r="P25" s="47">
        <f>O25*$C25</f>
        <v>0.0322</v>
      </c>
      <c r="Q25" s="21">
        <f>R25/$C25</f>
        <v>0.0322</v>
      </c>
      <c r="R25" s="21">
        <v>0.0161</v>
      </c>
    </row>
    <row r="26" spans="2:18" ht="12.75">
      <c r="B26" s="18" t="s">
        <v>52</v>
      </c>
      <c r="C26" s="19">
        <v>0</v>
      </c>
      <c r="E26" s="29"/>
      <c r="I26" s="24"/>
      <c r="J26" s="29"/>
      <c r="M26" s="20"/>
      <c r="N26" s="24"/>
      <c r="O26" s="29"/>
      <c r="R26" s="20"/>
    </row>
    <row r="27" spans="2:18" ht="12.75">
      <c r="B27" s="18" t="s">
        <v>53</v>
      </c>
      <c r="C27" s="19">
        <v>0.1</v>
      </c>
      <c r="E27" s="29">
        <f>IF(D27="nd",G27*2,G27)</f>
        <v>0.0446</v>
      </c>
      <c r="F27" s="47">
        <f>E27*$C27</f>
        <v>0.00446</v>
      </c>
      <c r="G27" s="21">
        <f>H27/C27</f>
        <v>0.0446</v>
      </c>
      <c r="H27" s="21">
        <v>0.00446</v>
      </c>
      <c r="I27" s="24"/>
      <c r="J27" s="29">
        <f>IF(I27="nd",L27*2,L27)</f>
        <v>0.019799999999999998</v>
      </c>
      <c r="K27" s="47">
        <f>J27*$C27</f>
        <v>0.00198</v>
      </c>
      <c r="L27" s="21">
        <f>M27/$C27</f>
        <v>0.019799999999999998</v>
      </c>
      <c r="M27" s="21">
        <v>0.00198</v>
      </c>
      <c r="N27" s="24"/>
      <c r="O27" s="29">
        <f>IF(N27="nd",Q27*2,Q27)</f>
        <v>0.0692</v>
      </c>
      <c r="P27" s="47">
        <f>O27*$C27</f>
        <v>0.00692</v>
      </c>
      <c r="Q27" s="21">
        <f>R27/$C27</f>
        <v>0.0692</v>
      </c>
      <c r="R27" s="21">
        <v>0.00692</v>
      </c>
    </row>
    <row r="28" spans="2:18" ht="12.75">
      <c r="B28" s="18" t="s">
        <v>54</v>
      </c>
      <c r="C28" s="19">
        <v>0.1</v>
      </c>
      <c r="E28" s="29">
        <f>IF(D28="nd",G28*2,G28)</f>
        <v>0.027200000000000002</v>
      </c>
      <c r="F28" s="47">
        <f>E28*$C28</f>
        <v>0.00272</v>
      </c>
      <c r="G28" s="21">
        <f>H28/C28</f>
        <v>0.027200000000000002</v>
      </c>
      <c r="H28" s="21">
        <v>0.00272</v>
      </c>
      <c r="I28" s="24"/>
      <c r="J28" s="29">
        <f>IF(I28="nd",L28*2,L28)</f>
        <v>0.0074399999999999996</v>
      </c>
      <c r="K28" s="47">
        <f>J28*$C28</f>
        <v>0.000744</v>
      </c>
      <c r="L28" s="21">
        <f>M28/$C28</f>
        <v>0.0074399999999999996</v>
      </c>
      <c r="M28" s="21">
        <v>0.000744</v>
      </c>
      <c r="N28" s="24"/>
      <c r="O28" s="29">
        <f>IF(N28="nd",Q28*2,Q28)</f>
        <v>0.0286</v>
      </c>
      <c r="P28" s="47">
        <f>O28*$C28</f>
        <v>0.00286</v>
      </c>
      <c r="Q28" s="21">
        <f>R28/$C28</f>
        <v>0.0286</v>
      </c>
      <c r="R28" s="21">
        <v>0.00286</v>
      </c>
    </row>
    <row r="29" spans="2:18" ht="12.75">
      <c r="B29" s="18" t="s">
        <v>55</v>
      </c>
      <c r="C29" s="19">
        <v>0.1</v>
      </c>
      <c r="E29" s="29">
        <f>IF(D29="nd",G29*2,G29)</f>
        <v>0.034699999999999995</v>
      </c>
      <c r="F29" s="47">
        <f>E29*$C29</f>
        <v>0.0034699999999999996</v>
      </c>
      <c r="G29" s="21">
        <f>H29/C29</f>
        <v>0.034699999999999995</v>
      </c>
      <c r="H29" s="21">
        <v>0.00347</v>
      </c>
      <c r="I29" s="24"/>
      <c r="J29" s="29">
        <f>IF(I29="nd",L29*2,L29)</f>
        <v>0.00992</v>
      </c>
      <c r="K29" s="47">
        <f>J29*$C29</f>
        <v>0.000992</v>
      </c>
      <c r="L29" s="21">
        <f>M29/$C29</f>
        <v>0.00992</v>
      </c>
      <c r="M29" s="21">
        <v>0.000992</v>
      </c>
      <c r="N29" s="24"/>
      <c r="O29" s="29">
        <f>IF(N29="nd",Q29*2,Q29)</f>
        <v>0.030999999999999996</v>
      </c>
      <c r="P29" s="47">
        <f>O29*$C29</f>
        <v>0.0031</v>
      </c>
      <c r="Q29" s="21">
        <f>R29/$C29</f>
        <v>0.030999999999999996</v>
      </c>
      <c r="R29" s="21">
        <v>0.0031</v>
      </c>
    </row>
    <row r="30" spans="2:18" ht="12.75">
      <c r="B30" s="18" t="s">
        <v>56</v>
      </c>
      <c r="C30" s="19">
        <v>0.1</v>
      </c>
      <c r="D30" s="19" t="s">
        <v>28</v>
      </c>
      <c r="E30" s="29">
        <f>IF(D30="nd",G30*2,G30)</f>
        <v>0.0346</v>
      </c>
      <c r="F30" s="47">
        <f>E30*$C30</f>
        <v>0.00346</v>
      </c>
      <c r="G30" s="21">
        <f>H30/C30</f>
        <v>0.0173</v>
      </c>
      <c r="H30" s="21">
        <v>0.00173</v>
      </c>
      <c r="I30" s="24" t="s">
        <v>28</v>
      </c>
      <c r="J30" s="29">
        <f>IF(I30="nd",L30*2,L30)</f>
        <v>0.00496</v>
      </c>
      <c r="K30" s="47">
        <f>J30*$C30</f>
        <v>0.000496</v>
      </c>
      <c r="L30" s="21">
        <f>M30/$C30</f>
        <v>0.00248</v>
      </c>
      <c r="M30" s="21">
        <v>0.000248</v>
      </c>
      <c r="N30" s="24" t="s">
        <v>28</v>
      </c>
      <c r="O30" s="29">
        <f>IF(N30="nd",Q30*2,Q30)</f>
        <v>0.0167</v>
      </c>
      <c r="P30" s="47">
        <f>O30*$C30</f>
        <v>0.00167</v>
      </c>
      <c r="Q30" s="21">
        <f>R30/$C30</f>
        <v>0.00835</v>
      </c>
      <c r="R30" s="21">
        <v>0.000835</v>
      </c>
    </row>
    <row r="31" spans="2:15" ht="12.75">
      <c r="B31" s="18" t="s">
        <v>57</v>
      </c>
      <c r="C31" s="19">
        <v>0</v>
      </c>
      <c r="E31" s="29"/>
      <c r="H31" s="21"/>
      <c r="I31" s="24"/>
      <c r="J31" s="29"/>
      <c r="N31" s="24"/>
      <c r="O31" s="29"/>
    </row>
    <row r="32" spans="2:18" ht="12.75">
      <c r="B32" s="18" t="s">
        <v>58</v>
      </c>
      <c r="C32" s="19">
        <v>0.01</v>
      </c>
      <c r="E32" s="29">
        <f>IF(D32="nd",G32*2,G32)</f>
        <v>0.0644</v>
      </c>
      <c r="F32" s="47">
        <f>E32*$C32</f>
        <v>0.000644</v>
      </c>
      <c r="G32" s="21">
        <f>H32/C32</f>
        <v>0.0644</v>
      </c>
      <c r="H32" s="21">
        <v>0.000644</v>
      </c>
      <c r="I32" s="24"/>
      <c r="J32" s="29">
        <f>IF(I32="nd",L32*2,L32)</f>
        <v>0</v>
      </c>
      <c r="K32" s="47">
        <f>J32*$C32</f>
        <v>0</v>
      </c>
      <c r="L32" s="21">
        <f>M32/$C32</f>
        <v>0</v>
      </c>
      <c r="M32" s="21">
        <v>0</v>
      </c>
      <c r="O32" s="29">
        <f>IF(N33="nd",Q32*2,Q32)</f>
        <v>0</v>
      </c>
      <c r="P32" s="47">
        <f>O32*$C32</f>
        <v>0</v>
      </c>
      <c r="Q32" s="21">
        <f>R32/$C32</f>
        <v>0</v>
      </c>
      <c r="R32" s="21">
        <v>0</v>
      </c>
    </row>
    <row r="33" spans="2:18" ht="12.75">
      <c r="B33" s="18" t="s">
        <v>59</v>
      </c>
      <c r="C33" s="19">
        <v>0.01</v>
      </c>
      <c r="E33" s="29">
        <f>IF(D33="nd",G33*2,G33)</f>
        <v>0.0248</v>
      </c>
      <c r="F33" s="47">
        <f>E33*$C33</f>
        <v>0.000248</v>
      </c>
      <c r="G33" s="21">
        <f>H33/C33</f>
        <v>0.0248</v>
      </c>
      <c r="H33" s="21">
        <v>0.000248</v>
      </c>
      <c r="I33" s="24" t="s">
        <v>28</v>
      </c>
      <c r="J33" s="29">
        <f>IF(I33="nd",L33*2,L33)</f>
        <v>0.00496</v>
      </c>
      <c r="K33" s="47">
        <f>J33*$C33</f>
        <v>4.96E-05</v>
      </c>
      <c r="L33" s="21">
        <f>M33/$C33</f>
        <v>0.00248</v>
      </c>
      <c r="M33" s="21">
        <v>2.48E-05</v>
      </c>
      <c r="N33" s="24" t="s">
        <v>28</v>
      </c>
      <c r="O33" s="29">
        <f>IF(N33="nd",Q33*2,Q33)</f>
        <v>0.031</v>
      </c>
      <c r="P33" s="47">
        <f>O33*$C33</f>
        <v>0.00031</v>
      </c>
      <c r="Q33" s="21">
        <f>R33/$C33</f>
        <v>0.0155</v>
      </c>
      <c r="R33" s="21">
        <v>0.000155</v>
      </c>
    </row>
    <row r="34" spans="2:15" ht="12.75">
      <c r="B34" s="18" t="s">
        <v>60</v>
      </c>
      <c r="C34" s="19">
        <v>0</v>
      </c>
      <c r="E34" s="29"/>
      <c r="H34" s="21"/>
      <c r="I34" s="24"/>
      <c r="J34" s="29"/>
      <c r="N34" s="24"/>
      <c r="O34" s="29"/>
    </row>
    <row r="35" spans="2:18" ht="12.75">
      <c r="B35" s="18" t="s">
        <v>61</v>
      </c>
      <c r="C35" s="19">
        <v>0.001</v>
      </c>
      <c r="E35" s="29">
        <f>IF(D35="nd",G35*2,G35)</f>
        <v>0.11900000000000001</v>
      </c>
      <c r="F35" s="47">
        <f>E35*$C35</f>
        <v>0.000119</v>
      </c>
      <c r="G35" s="21">
        <f>H35/C35</f>
        <v>0.11900000000000001</v>
      </c>
      <c r="H35" s="21">
        <v>0.000119</v>
      </c>
      <c r="I35" s="24"/>
      <c r="J35" s="29">
        <f>IF(I35="nd",L35*2,L35)</f>
        <v>0.0571</v>
      </c>
      <c r="K35" s="47">
        <f>J35*$C35</f>
        <v>5.71E-05</v>
      </c>
      <c r="L35" s="21">
        <f>M35/$C35</f>
        <v>0.0571</v>
      </c>
      <c r="M35" s="21">
        <v>5.71E-05</v>
      </c>
      <c r="N35" s="24" t="s">
        <v>28</v>
      </c>
      <c r="O35" s="29">
        <f>IF(N35="nd",Q35*2,Q35)</f>
        <v>0.1624</v>
      </c>
      <c r="P35" s="47">
        <f>O35*$C35</f>
        <v>0.0001624</v>
      </c>
      <c r="Q35" s="21">
        <f>R35/$C35</f>
        <v>0.0812</v>
      </c>
      <c r="R35" s="21">
        <v>8.12E-05</v>
      </c>
    </row>
    <row r="36" spans="7:18" ht="12.75">
      <c r="G36" s="30"/>
      <c r="I36" s="31"/>
      <c r="J36" s="30"/>
      <c r="L36" s="30"/>
      <c r="M36" s="30"/>
      <c r="N36" s="31"/>
      <c r="Q36" s="30"/>
      <c r="R36" s="30"/>
    </row>
    <row r="37" spans="2:18" ht="12.75">
      <c r="B37" s="18" t="s">
        <v>89</v>
      </c>
      <c r="F37" s="30">
        <v>4.04</v>
      </c>
      <c r="G37" s="30"/>
      <c r="H37" s="30">
        <v>4.04</v>
      </c>
      <c r="I37" s="31"/>
      <c r="K37" s="30">
        <v>4.03</v>
      </c>
      <c r="L37" s="30"/>
      <c r="M37" s="30">
        <v>4.03</v>
      </c>
      <c r="N37" s="31"/>
      <c r="P37" s="30">
        <v>4.19</v>
      </c>
      <c r="Q37" s="30"/>
      <c r="R37" s="30">
        <v>4.19</v>
      </c>
    </row>
    <row r="38" spans="2:21" ht="12.75">
      <c r="B38" s="18" t="s">
        <v>62</v>
      </c>
      <c r="F38" s="30">
        <v>9.3</v>
      </c>
      <c r="G38" s="30"/>
      <c r="H38" s="30">
        <v>9.3</v>
      </c>
      <c r="I38" s="31"/>
      <c r="K38" s="30">
        <v>9.6</v>
      </c>
      <c r="L38" s="30"/>
      <c r="M38" s="30">
        <v>9.6</v>
      </c>
      <c r="N38" s="31"/>
      <c r="P38" s="30">
        <v>9.1</v>
      </c>
      <c r="Q38" s="30"/>
      <c r="R38" s="30">
        <v>9.1</v>
      </c>
      <c r="U38" s="30"/>
    </row>
    <row r="39" spans="6:18" ht="12.75">
      <c r="F39" s="1"/>
      <c r="G39" s="30"/>
      <c r="H39" s="1"/>
      <c r="I39" s="11"/>
      <c r="K39" s="1"/>
      <c r="L39" s="30"/>
      <c r="M39" s="1"/>
      <c r="N39" s="31"/>
      <c r="P39" s="30"/>
      <c r="Q39" s="30"/>
      <c r="R39" s="30"/>
    </row>
    <row r="40" spans="2:18" ht="13.5" customHeight="1">
      <c r="B40" s="18" t="s">
        <v>63</v>
      </c>
      <c r="C40" s="20"/>
      <c r="D40" s="24"/>
      <c r="F40" s="20">
        <f>(SUM(F11:F35))*F37</f>
        <v>0.28947407999999997</v>
      </c>
      <c r="G40" s="20"/>
      <c r="H40" s="20">
        <f>(SUM(H11:H35))*H37</f>
        <v>0.17494008</v>
      </c>
      <c r="I40" s="24"/>
      <c r="K40" s="20">
        <f>(SUM(K11:K35))*K37</f>
        <v>0.07683275600000002</v>
      </c>
      <c r="L40" s="20"/>
      <c r="M40" s="20">
        <f>(SUM(M11:M35))*M37</f>
        <v>0.059742331999999995</v>
      </c>
      <c r="N40" s="24"/>
      <c r="P40" s="20">
        <f>(SUM(P11:P35))*P37</f>
        <v>0.378225434</v>
      </c>
      <c r="Q40" s="20"/>
      <c r="R40" s="20">
        <f>(SUM(R11:R35))*R37</f>
        <v>0.21609631700000004</v>
      </c>
    </row>
    <row r="41" spans="2:18" ht="12.75">
      <c r="B41" s="18" t="s">
        <v>64</v>
      </c>
      <c r="C41" s="20"/>
      <c r="D41" s="40">
        <f>(F41-H41)*2/F41*100</f>
        <v>79.13247362250878</v>
      </c>
      <c r="F41" s="20">
        <f>(F40/F37)*(21-7)/(21-F38)</f>
        <v>0.08573743589743589</v>
      </c>
      <c r="G41" s="20"/>
      <c r="H41" s="20">
        <f>(H40/H37)*(21-7)/(21-H38)</f>
        <v>0.05181435897435897</v>
      </c>
      <c r="I41" s="40">
        <f>(K41-M41)*2/K41*100</f>
        <v>44.48733818685359</v>
      </c>
      <c r="K41" s="20">
        <f>(K40/K37)*(21-7)/(21-K38)</f>
        <v>0.023413403508771934</v>
      </c>
      <c r="L41" s="20"/>
      <c r="M41" s="20">
        <f>(M40/M37)*(21-7)/(21-M38)</f>
        <v>0.018205403508771926</v>
      </c>
      <c r="N41" s="40">
        <f>(P41-R41)*2/P41*100</f>
        <v>85.73147251646752</v>
      </c>
      <c r="P41" s="20">
        <f>(P40/P37)*(21-7)/(21-P38)</f>
        <v>0.10619835294117647</v>
      </c>
      <c r="Q41" s="20"/>
      <c r="R41" s="20">
        <f>(R40/R37)*(21-7)/(21-R38)</f>
        <v>0.06067564705882353</v>
      </c>
    </row>
    <row r="42" spans="7:17" ht="12.75">
      <c r="G42" s="32"/>
      <c r="I42" s="33"/>
      <c r="J42" s="32"/>
      <c r="L42" s="32"/>
      <c r="M42" s="32"/>
      <c r="N42" s="33"/>
      <c r="Q42" s="32"/>
    </row>
    <row r="43" spans="2:23" s="30" customFormat="1" ht="12.75">
      <c r="B43" s="30" t="s">
        <v>112</v>
      </c>
      <c r="C43" s="20">
        <f>AVERAGE(H41,M41,R41)</f>
        <v>0.0435651365139848</v>
      </c>
      <c r="D43" s="31"/>
      <c r="H43" s="20"/>
      <c r="I43" s="31"/>
      <c r="N43" s="31"/>
      <c r="S43" s="18"/>
      <c r="T43" s="18"/>
      <c r="U43" s="18"/>
      <c r="V43" s="18"/>
      <c r="W43" s="18"/>
    </row>
    <row r="45" spans="7:18" ht="12.75">
      <c r="G45" s="18"/>
      <c r="I45" s="19"/>
      <c r="J45" s="18"/>
      <c r="L45" s="18"/>
      <c r="M45" s="18"/>
      <c r="N45" s="19"/>
      <c r="O45" s="18"/>
      <c r="Q45" s="18"/>
      <c r="R45" s="18"/>
    </row>
    <row r="46" spans="7:18" ht="12.75">
      <c r="G46" s="18"/>
      <c r="I46" s="19"/>
      <c r="J46" s="18"/>
      <c r="L46" s="18"/>
      <c r="M46" s="18"/>
      <c r="N46" s="19"/>
      <c r="O46" s="18"/>
      <c r="Q46" s="18"/>
      <c r="R46" s="18"/>
    </row>
    <row r="47" spans="7:18" ht="12.75">
      <c r="G47" s="18"/>
      <c r="I47" s="19"/>
      <c r="J47" s="18"/>
      <c r="L47" s="18"/>
      <c r="M47" s="18"/>
      <c r="N47" s="19"/>
      <c r="O47" s="18"/>
      <c r="Q47" s="18"/>
      <c r="R47" s="18"/>
    </row>
    <row r="48" spans="7:18" ht="12.75">
      <c r="G48" s="18"/>
      <c r="I48" s="19"/>
      <c r="J48" s="18"/>
      <c r="L48" s="18"/>
      <c r="M48" s="18"/>
      <c r="N48" s="19"/>
      <c r="O48" s="18"/>
      <c r="Q48" s="18"/>
      <c r="R48" s="18"/>
    </row>
    <row r="49" spans="7:18" ht="12.75">
      <c r="G49" s="18"/>
      <c r="I49" s="19"/>
      <c r="J49" s="18"/>
      <c r="L49" s="18"/>
      <c r="M49" s="18"/>
      <c r="N49" s="19"/>
      <c r="O49" s="18"/>
      <c r="Q49" s="18"/>
      <c r="R49" s="18"/>
    </row>
    <row r="50" spans="7:18" ht="12.75">
      <c r="G50" s="18"/>
      <c r="I50" s="19"/>
      <c r="J50" s="18"/>
      <c r="L50" s="18"/>
      <c r="M50" s="18"/>
      <c r="N50" s="19"/>
      <c r="O50" s="18"/>
      <c r="Q50" s="18"/>
      <c r="R50" s="18"/>
    </row>
    <row r="51" spans="7:18" ht="12.75">
      <c r="G51" s="18"/>
      <c r="I51" s="19"/>
      <c r="J51" s="18"/>
      <c r="L51" s="18"/>
      <c r="M51" s="18"/>
      <c r="N51" s="19"/>
      <c r="O51" s="18"/>
      <c r="Q51" s="18"/>
      <c r="R51" s="18"/>
    </row>
    <row r="52" spans="7:18" ht="12.75">
      <c r="G52" s="18"/>
      <c r="I52" s="19"/>
      <c r="J52" s="18"/>
      <c r="L52" s="18"/>
      <c r="M52" s="18"/>
      <c r="N52" s="19"/>
      <c r="O52" s="18"/>
      <c r="Q52" s="18"/>
      <c r="R52" s="18"/>
    </row>
    <row r="53" spans="7:18" ht="12.75">
      <c r="G53" s="18"/>
      <c r="I53" s="19"/>
      <c r="J53" s="18"/>
      <c r="L53" s="18"/>
      <c r="M53" s="18"/>
      <c r="N53" s="19"/>
      <c r="O53" s="18"/>
      <c r="Q53" s="18"/>
      <c r="R53" s="18"/>
    </row>
    <row r="54" spans="7:18" ht="12.75">
      <c r="G54" s="18"/>
      <c r="I54" s="19"/>
      <c r="J54" s="18"/>
      <c r="L54" s="18"/>
      <c r="M54" s="18"/>
      <c r="N54" s="19"/>
      <c r="O54" s="18"/>
      <c r="Q54" s="18"/>
      <c r="R54" s="18"/>
    </row>
    <row r="55" spans="7:18" ht="12.75">
      <c r="G55" s="18"/>
      <c r="I55" s="19"/>
      <c r="J55" s="18"/>
      <c r="L55" s="18"/>
      <c r="M55" s="18"/>
      <c r="N55" s="19"/>
      <c r="O55" s="18"/>
      <c r="Q55" s="18"/>
      <c r="R55" s="18"/>
    </row>
    <row r="56" spans="7:18" ht="12.75">
      <c r="G56" s="18"/>
      <c r="I56" s="19"/>
      <c r="J56" s="18"/>
      <c r="L56" s="18"/>
      <c r="M56" s="18"/>
      <c r="N56" s="19"/>
      <c r="O56" s="18"/>
      <c r="Q56" s="18"/>
      <c r="R56" s="18"/>
    </row>
    <row r="57" spans="7:18" ht="12.75">
      <c r="G57" s="18"/>
      <c r="I57" s="19"/>
      <c r="J57" s="18"/>
      <c r="L57" s="18"/>
      <c r="M57" s="18"/>
      <c r="N57" s="19"/>
      <c r="O57" s="18"/>
      <c r="Q57" s="18"/>
      <c r="R57" s="18"/>
    </row>
    <row r="58" spans="7:18" ht="12.75">
      <c r="G58" s="18"/>
      <c r="I58" s="19"/>
      <c r="J58" s="18"/>
      <c r="L58" s="18"/>
      <c r="M58" s="18"/>
      <c r="N58" s="19"/>
      <c r="O58" s="18"/>
      <c r="Q58" s="18"/>
      <c r="R58" s="18"/>
    </row>
    <row r="59" spans="7:18" ht="12.75">
      <c r="G59" s="18"/>
      <c r="I59" s="19"/>
      <c r="J59" s="18"/>
      <c r="L59" s="18"/>
      <c r="M59" s="18"/>
      <c r="N59" s="19"/>
      <c r="O59" s="18"/>
      <c r="Q59" s="18"/>
      <c r="R59" s="18"/>
    </row>
    <row r="60" spans="7:18" ht="12.75">
      <c r="G60" s="18"/>
      <c r="I60" s="19"/>
      <c r="J60" s="18"/>
      <c r="L60" s="18"/>
      <c r="M60" s="18"/>
      <c r="N60" s="19"/>
      <c r="O60" s="18"/>
      <c r="Q60" s="18"/>
      <c r="R60" s="18"/>
    </row>
    <row r="61" spans="7:18" ht="12.75">
      <c r="G61" s="18"/>
      <c r="I61" s="19"/>
      <c r="J61" s="18"/>
      <c r="L61" s="18"/>
      <c r="M61" s="18"/>
      <c r="N61" s="19"/>
      <c r="O61" s="18"/>
      <c r="Q61" s="18"/>
      <c r="R61" s="18"/>
    </row>
    <row r="62" spans="7:18" ht="12.75">
      <c r="G62" s="18"/>
      <c r="I62" s="19"/>
      <c r="J62" s="18"/>
      <c r="L62" s="18"/>
      <c r="M62" s="18"/>
      <c r="N62" s="19"/>
      <c r="O62" s="18"/>
      <c r="Q62" s="18"/>
      <c r="R62" s="18"/>
    </row>
    <row r="63" spans="7:18" ht="12.75">
      <c r="G63" s="18"/>
      <c r="I63" s="19"/>
      <c r="J63" s="18"/>
      <c r="L63" s="18"/>
      <c r="M63" s="18"/>
      <c r="N63" s="19"/>
      <c r="O63" s="18"/>
      <c r="Q63" s="18"/>
      <c r="R63" s="18"/>
    </row>
    <row r="64" spans="7:18" ht="12.75">
      <c r="G64" s="18"/>
      <c r="I64" s="19"/>
      <c r="J64" s="18"/>
      <c r="L64" s="18"/>
      <c r="M64" s="18"/>
      <c r="N64" s="19"/>
      <c r="O64" s="18"/>
      <c r="Q64" s="18"/>
      <c r="R64" s="18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Liang</dc:creator>
  <cp:keywords/>
  <dc:description/>
  <cp:lastModifiedBy>Alan Nguyen</cp:lastModifiedBy>
  <cp:lastPrinted>2004-02-25T18:52:35Z</cp:lastPrinted>
  <dcterms:created xsi:type="dcterms:W3CDTF">2000-01-07T05:05:39Z</dcterms:created>
  <dcterms:modified xsi:type="dcterms:W3CDTF">2004-02-25T18:52:39Z</dcterms:modified>
  <cp:category/>
  <cp:version/>
  <cp:contentType/>
  <cp:contentStatus/>
</cp:coreProperties>
</file>