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00" windowWidth="10620" windowHeight="5955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<sst xmlns="http://schemas.openxmlformats.org/spreadsheetml/2006/main" count="874" uniqueCount="218">
  <si>
    <t>EPA ID No.</t>
  </si>
  <si>
    <t>Facility Name</t>
  </si>
  <si>
    <t>Facility Location</t>
  </si>
  <si>
    <t>Geismar</t>
  </si>
  <si>
    <t>LA</t>
  </si>
  <si>
    <t>Unit ID Name/No.</t>
  </si>
  <si>
    <t>Other Sister Facilities</t>
  </si>
  <si>
    <t>Combustor Characteristics</t>
  </si>
  <si>
    <t>APCS Characteristics</t>
  </si>
  <si>
    <t>Stack Characteristics</t>
  </si>
  <si>
    <t xml:space="preserve">     Report Name/Date</t>
  </si>
  <si>
    <t xml:space="preserve">     Report Prepare</t>
  </si>
  <si>
    <t>Focus Environmental Inc.</t>
  </si>
  <si>
    <t xml:space="preserve">     Testing Firm</t>
  </si>
  <si>
    <t xml:space="preserve">     Testing Dates</t>
  </si>
  <si>
    <t xml:space="preserve">     Content</t>
  </si>
  <si>
    <t>Units</t>
  </si>
  <si>
    <t>Cond Avg</t>
  </si>
  <si>
    <t>%</t>
  </si>
  <si>
    <t>PM</t>
  </si>
  <si>
    <t>ppmv</t>
  </si>
  <si>
    <t>HCl</t>
  </si>
  <si>
    <t>µg/dscm</t>
  </si>
  <si>
    <t>Cl2</t>
  </si>
  <si>
    <t xml:space="preserve">   Stack Gas Flowrate</t>
  </si>
  <si>
    <t>dscfm</t>
  </si>
  <si>
    <t xml:space="preserve">   O2</t>
  </si>
  <si>
    <t xml:space="preserve">   Temperature</t>
  </si>
  <si>
    <t>°F</t>
  </si>
  <si>
    <t>gr/dscf</t>
  </si>
  <si>
    <t>nd</t>
  </si>
  <si>
    <t>POHC DRE</t>
  </si>
  <si>
    <t>&gt;</t>
  </si>
  <si>
    <t>Liq waste</t>
  </si>
  <si>
    <t>lb/hr</t>
  </si>
  <si>
    <t>Ash</t>
  </si>
  <si>
    <t>Chlorine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</si>
  <si>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</si>
  <si>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</si>
  <si>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</si>
  <si>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</si>
  <si>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</si>
  <si>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</si>
  <si>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</si>
  <si>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</si>
  <si>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Nickel</t>
  </si>
  <si>
    <t>Selenium</t>
  </si>
  <si>
    <t>Silver</t>
  </si>
  <si>
    <t>Thallium</t>
  </si>
  <si>
    <t>Liquid waste</t>
  </si>
  <si>
    <t>mg/dscm</t>
  </si>
  <si>
    <t>Process Information</t>
  </si>
  <si>
    <t>Avg</t>
  </si>
  <si>
    <t>I-TEF</t>
  </si>
  <si>
    <t>Wght Fact</t>
  </si>
  <si>
    <t>Total</t>
  </si>
  <si>
    <t>2,3,7,8-TCDD</t>
  </si>
  <si>
    <t>1,2,3,4,7,8-HxCDD</t>
  </si>
  <si>
    <t>1,2,3,6,7,8-HxCDD</t>
  </si>
  <si>
    <t>1,2,3,7,8,9-HxCDD</t>
  </si>
  <si>
    <t>1,2,3,4,6,7,8-HpCDD</t>
  </si>
  <si>
    <t>2,3,7,8-TCDF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</si>
  <si>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</si>
  <si>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</si>
  <si>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</si>
  <si>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</si>
  <si>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</si>
  <si>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</si>
  <si>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O2 (%)</t>
  </si>
  <si>
    <t>PCDD/PCDF (ng in sample)</t>
  </si>
  <si>
    <t>PCDD/PCDF (ng/dscm @ 7% O2)</t>
  </si>
  <si>
    <t>813C2</t>
  </si>
  <si>
    <t>813C3</t>
  </si>
  <si>
    <t>TCDD Other</t>
  </si>
  <si>
    <t>1,2,3,7,8-PCDD</t>
  </si>
  <si>
    <t>PCDD Other</t>
  </si>
  <si>
    <t>HxCDD Other</t>
  </si>
  <si>
    <t>HpCDD Other</t>
  </si>
  <si>
    <t>OCDD</t>
  </si>
  <si>
    <t>TCDF Other</t>
  </si>
  <si>
    <t>1,2,3,7,8-PCDF</t>
  </si>
  <si>
    <t>2,3,4,7,8-PCDF</t>
  </si>
  <si>
    <t>PCDF Other</t>
  </si>
  <si>
    <t>HxCDF Other</t>
  </si>
  <si>
    <t>HpCDF Other</t>
  </si>
  <si>
    <t>OCDF</t>
  </si>
  <si>
    <t>Gas sample volume (dscm)</t>
  </si>
  <si>
    <t>Run 2B</t>
  </si>
  <si>
    <t>Run 3B</t>
  </si>
  <si>
    <t>Run 4B</t>
  </si>
  <si>
    <t>n</t>
  </si>
  <si>
    <t>ODCB</t>
  </si>
  <si>
    <t>y</t>
  </si>
  <si>
    <t>Aniline II boiler</t>
  </si>
  <si>
    <t>None</t>
  </si>
  <si>
    <t>FF</t>
  </si>
  <si>
    <t>Liq</t>
  </si>
  <si>
    <t>Fabric filter, collected dust high in Ni catalyst, sold as usable product</t>
  </si>
  <si>
    <t>Risk Assessment Trial Burn Report, Dec. 29, 1997</t>
  </si>
  <si>
    <t>Permitting Status</t>
  </si>
  <si>
    <t>Organic liquid wastes from aniline distillation.  Dry purge residue (K083), wet purge residue (K083), reactor residue (D018, D036), reactor vent gas</t>
  </si>
  <si>
    <t>LAD008213191</t>
  </si>
  <si>
    <t>Run 1</t>
  </si>
  <si>
    <t>Run 2</t>
  </si>
  <si>
    <t>Run 3</t>
  </si>
  <si>
    <t>7% O2</t>
  </si>
  <si>
    <t>Organic destr</t>
  </si>
  <si>
    <t>August 25-26, 1997</t>
  </si>
  <si>
    <t>August 26-27, 1997</t>
  </si>
  <si>
    <t>August 27-28, 1997</t>
  </si>
  <si>
    <t>PM, HCl/Cl2, CO</t>
  </si>
  <si>
    <t>Organics</t>
  </si>
  <si>
    <t>813C1</t>
  </si>
  <si>
    <t>in H2O</t>
  </si>
  <si>
    <t>F</t>
  </si>
  <si>
    <t>Hydrogen</t>
  </si>
  <si>
    <t>Org liq waste</t>
  </si>
  <si>
    <t>PCDD/PCDF</t>
  </si>
  <si>
    <t>Stack Gas Conc (ng/dscm)</t>
  </si>
  <si>
    <t xml:space="preserve"> TEQ</t>
  </si>
  <si>
    <t>1/2 ND</t>
  </si>
  <si>
    <t>Rubicon, Inc.</t>
  </si>
  <si>
    <t>TEQ Cond Avg</t>
  </si>
  <si>
    <t>Stack Gas Flowrate</t>
  </si>
  <si>
    <t>Oxygen</t>
  </si>
  <si>
    <t>SVM</t>
  </si>
  <si>
    <t>LVM</t>
  </si>
  <si>
    <t>ug/dscm</t>
  </si>
  <si>
    <t>MMBtu/hr</t>
  </si>
  <si>
    <t>Risk burn; near max waste feed rate</t>
  </si>
  <si>
    <t>Trial burn; max waste feed rate</t>
  </si>
  <si>
    <t>Trial burn; min comb temp</t>
  </si>
  <si>
    <t>Stack Gas Emissions</t>
  </si>
  <si>
    <t>HW</t>
  </si>
  <si>
    <t>DRE</t>
  </si>
  <si>
    <t>Spike</t>
  </si>
  <si>
    <t>Metals, no spiking</t>
  </si>
  <si>
    <t>Hazardous Wastes</t>
  </si>
  <si>
    <t>Haz Waste Description</t>
  </si>
  <si>
    <t>Feedstreams</t>
  </si>
  <si>
    <t>Capacity (MMBtu/hr)</t>
  </si>
  <si>
    <t>Supplemental Fuel</t>
  </si>
  <si>
    <t>Feedrate MTEC Calculations</t>
  </si>
  <si>
    <t>Phase II ID No.</t>
  </si>
  <si>
    <t>Baghouse</t>
  </si>
  <si>
    <t xml:space="preserve">     Pressure Drop</t>
  </si>
  <si>
    <t xml:space="preserve">     Inlet Temp</t>
  </si>
  <si>
    <t xml:space="preserve">      Inlet Temp</t>
  </si>
  <si>
    <t>Comb Cham Temp</t>
  </si>
  <si>
    <t xml:space="preserve">     Cond Description</t>
  </si>
  <si>
    <t>Source Description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</si>
  <si>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</si>
  <si>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</si>
  <si>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</si>
  <si>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</si>
  <si>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</si>
  <si>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</si>
  <si>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</si>
  <si>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</si>
  <si>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Organic Destruction</t>
  </si>
  <si>
    <t>PM, HCl/Cl2</t>
  </si>
  <si>
    <t>Metals</t>
  </si>
  <si>
    <t>Emission Rate</t>
  </si>
  <si>
    <t>CO2</t>
  </si>
  <si>
    <t xml:space="preserve">   Moisture</t>
  </si>
  <si>
    <t>Feedrate</t>
  </si>
  <si>
    <t>Total Chlorine</t>
  </si>
  <si>
    <t>CO (RA)</t>
  </si>
  <si>
    <t>CO (MHRA)</t>
  </si>
  <si>
    <t>Sampling Train</t>
  </si>
  <si>
    <t xml:space="preserve">813C3 </t>
  </si>
  <si>
    <t>*</t>
  </si>
  <si>
    <t>Feed Rate</t>
  </si>
  <si>
    <t>Feedstream Description</t>
  </si>
  <si>
    <t>Turbulent burner chamber closed coupled to a water tube waste heat 
boiler and economizer, Steam of 25,000 lb/hr @ 350 psig.</t>
  </si>
  <si>
    <t>Adjusted Tier I</t>
  </si>
  <si>
    <t>During Run 4 of 813C1 there were 6 minutes of Soot Blowing as 
reported in Section 3.2 of the Aniline II Compliance Trial Burn Report Submitted on December 29, 1997.</t>
  </si>
  <si>
    <t>HWC Burn Status (Date if Terminated)</t>
  </si>
  <si>
    <t xml:space="preserve">     Cond Dates</t>
  </si>
  <si>
    <t>Liquid-fired boiler</t>
  </si>
  <si>
    <t>Cond Description</t>
  </si>
  <si>
    <t>Number of Sister Facilities</t>
  </si>
  <si>
    <t>APCS Detailed Acronym</t>
  </si>
  <si>
    <t>APCS General Class</t>
  </si>
  <si>
    <t>Combustor Class</t>
  </si>
  <si>
    <t>Liquid-fired</t>
  </si>
  <si>
    <t>R1</t>
  </si>
  <si>
    <t>R2</t>
  </si>
  <si>
    <t>R3</t>
  </si>
  <si>
    <t>E1</t>
  </si>
  <si>
    <t>E2</t>
  </si>
  <si>
    <t>Chromium (Hex)</t>
  </si>
  <si>
    <t>Combustor Type</t>
  </si>
  <si>
    <t>source</t>
  </si>
  <si>
    <t>cond</t>
  </si>
  <si>
    <t>emiss</t>
  </si>
  <si>
    <t>feed</t>
  </si>
  <si>
    <t>process</t>
  </si>
  <si>
    <t>Feed Class</t>
  </si>
  <si>
    <t>Feedstream Number</t>
  </si>
  <si>
    <t>F1</t>
  </si>
  <si>
    <t>Liq HW</t>
  </si>
  <si>
    <t>F2</t>
  </si>
  <si>
    <t>Misc. Fuel</t>
  </si>
  <si>
    <t>F3</t>
  </si>
  <si>
    <t>Feed Class 2</t>
  </si>
  <si>
    <t>MF</t>
  </si>
  <si>
    <t>Estimated Firing Rate</t>
  </si>
  <si>
    <t>df c3</t>
  </si>
  <si>
    <t>high nds?</t>
  </si>
  <si>
    <t>Full ND</t>
  </si>
  <si>
    <t xml:space="preserve">Facility Name and ID: </t>
  </si>
  <si>
    <t>Rubicon (Geismar LA), Aniline II boiler</t>
  </si>
  <si>
    <t>(B runs)</t>
  </si>
  <si>
    <t xml:space="preserve">Condition/Test Date:  </t>
  </si>
  <si>
    <t>Condition ID:</t>
  </si>
  <si>
    <t>N</t>
  </si>
  <si>
    <t>(A metal runs)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</si>
</sst>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mmmm\ d\,\ yyyy"/>
    <numFmt numFmtId="172" formatCode="mmmm\-yy"/>
    <numFmt numFmtId="173" formatCode="0.0E+00"/>
    <numFmt numFmtId="174" formatCode="0E+00"/>
  </numFmts>
  <fonts count="6"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11" fontId="0" fillId="0" borderId="0" xfId="21" applyNumberFormat="1" applyFont="1" applyBorder="1">
      <alignment/>
      <protection/>
    </xf>
    <xf numFmtId="166" fontId="0" fillId="0" borderId="0" xfId="21" applyNumberFormat="1" applyFont="1" applyBorder="1">
      <alignment/>
      <protection/>
    </xf>
    <xf numFmtId="11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11" fontId="0" fillId="0" borderId="0" xfId="21" applyNumberFormat="1" applyFont="1" applyBorder="1" applyAlignment="1">
      <alignment horizontal="left"/>
      <protection/>
    </xf>
    <xf numFmtId="166" fontId="0" fillId="0" borderId="0" xfId="21" applyNumberFormat="1" applyFont="1" applyBorder="1" applyAlignment="1">
      <alignment horizontal="center"/>
      <protection/>
    </xf>
    <xf numFmtId="1" fontId="0" fillId="0" borderId="0" xfId="21" applyNumberFormat="1" applyFont="1" applyBorder="1" applyAlignment="1">
      <alignment horizontal="centerContinuous"/>
      <protection/>
    </xf>
    <xf numFmtId="1" fontId="0" fillId="0" borderId="0" xfId="21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21" applyNumberFormat="1" applyFont="1" applyBorder="1">
      <alignment/>
      <protection/>
    </xf>
    <xf numFmtId="164" fontId="0" fillId="0" borderId="0" xfId="0" applyNumberFormat="1" applyFont="1" applyAlignment="1">
      <alignment/>
    </xf>
    <xf numFmtId="164" fontId="0" fillId="0" borderId="0" xfId="21" applyNumberFormat="1" applyFont="1" applyBorder="1" applyAlignment="1">
      <alignment horizontal="center"/>
      <protection/>
    </xf>
    <xf numFmtId="2" fontId="0" fillId="0" borderId="0" xfId="21" applyNumberFormat="1" applyFont="1" applyBorder="1">
      <alignment/>
      <protection/>
    </xf>
    <xf numFmtId="2" fontId="0" fillId="0" borderId="0" xfId="21" applyNumberFormat="1" applyFont="1" applyBorder="1" applyAlignment="1">
      <alignment horizont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1" fontId="0" fillId="0" borderId="0" xfId="21" applyNumberFormat="1" applyFont="1">
      <alignment/>
      <protection/>
    </xf>
    <xf numFmtId="0" fontId="0" fillId="0" borderId="0" xfId="21" applyFont="1" applyAlignment="1">
      <alignment wrapText="1"/>
      <protection/>
    </xf>
    <xf numFmtId="2" fontId="0" fillId="0" borderId="0" xfId="21" applyNumberFormat="1" applyFont="1">
      <alignment/>
      <protection/>
    </xf>
    <xf numFmtId="165" fontId="0" fillId="0" borderId="0" xfId="21" applyNumberFormat="1" applyFont="1">
      <alignment/>
      <protection/>
    </xf>
    <xf numFmtId="11" fontId="0" fillId="0" borderId="0" xfId="21" applyNumberFormat="1" applyFont="1">
      <alignment/>
      <protection/>
    </xf>
    <xf numFmtId="11" fontId="0" fillId="0" borderId="0" xfId="21" applyNumberFormat="1" applyFont="1" applyAlignment="1">
      <alignment horizontal="center"/>
      <protection/>
    </xf>
    <xf numFmtId="170" fontId="0" fillId="0" borderId="0" xfId="21" applyNumberFormat="1" applyFont="1">
      <alignment/>
      <protection/>
    </xf>
    <xf numFmtId="0" fontId="0" fillId="0" borderId="0" xfId="21" applyFont="1" applyAlignment="1">
      <alignment horizontal="right"/>
      <protection/>
    </xf>
    <xf numFmtId="166" fontId="0" fillId="0" borderId="0" xfId="21" applyNumberFormat="1" applyFont="1">
      <alignment/>
      <protection/>
    </xf>
    <xf numFmtId="164" fontId="0" fillId="0" borderId="0" xfId="21" applyNumberFormat="1" applyFont="1">
      <alignment/>
      <protection/>
    </xf>
    <xf numFmtId="165" fontId="0" fillId="0" borderId="0" xfId="21" applyNumberFormat="1" applyFont="1" applyAlignment="1">
      <alignment horizontal="center"/>
      <protection/>
    </xf>
    <xf numFmtId="0" fontId="0" fillId="0" borderId="0" xfId="21" applyFont="1" applyAlignment="1">
      <alignment horizontal="left"/>
      <protection/>
    </xf>
    <xf numFmtId="165" fontId="0" fillId="0" borderId="0" xfId="21" applyNumberFormat="1" applyFont="1" applyAlignment="1">
      <alignment horizontal="left"/>
      <protection/>
    </xf>
    <xf numFmtId="171" fontId="0" fillId="0" borderId="0" xfId="21" applyNumberFormat="1" applyFont="1" applyAlignment="1">
      <alignment horizontal="left"/>
      <protection/>
    </xf>
    <xf numFmtId="2" fontId="0" fillId="0" borderId="0" xfId="0" applyNumberFormat="1" applyFont="1" applyAlignment="1">
      <alignment/>
    </xf>
    <xf numFmtId="164" fontId="0" fillId="0" borderId="0" xfId="21" applyNumberFormat="1" applyFont="1" applyAlignment="1">
      <alignment horizontal="center"/>
      <protection/>
    </xf>
    <xf numFmtId="0" fontId="0" fillId="0" borderId="0" xfId="21" applyFont="1" applyAlignment="1">
      <alignment vertical="top" wrapText="1"/>
      <protection/>
    </xf>
    <xf numFmtId="0" fontId="3" fillId="0" borderId="0" xfId="21" applyFont="1">
      <alignment/>
      <protection/>
    </xf>
    <xf numFmtId="0" fontId="0" fillId="0" borderId="0" xfId="21" applyFont="1" applyAlignment="1">
      <alignment horizontal="left" wrapText="1"/>
      <protection/>
    </xf>
    <xf numFmtId="0" fontId="2" fillId="0" borderId="0" xfId="0" applyFont="1" applyAlignment="1">
      <alignment vertical="top" wrapText="1"/>
    </xf>
    <xf numFmtId="2" fontId="0" fillId="0" borderId="0" xfId="0" applyNumberFormat="1" applyFill="1" applyBorder="1" applyAlignment="1">
      <alignment/>
    </xf>
    <xf numFmtId="17" fontId="0" fillId="0" borderId="0" xfId="21" applyNumberFormat="1" applyFont="1" applyAlignment="1">
      <alignment horizontal="left"/>
      <protection/>
    </xf>
    <xf numFmtId="0" fontId="0" fillId="0" borderId="0" xfId="21" applyFont="1" applyFill="1">
      <alignment/>
      <protection/>
    </xf>
    <xf numFmtId="1" fontId="0" fillId="0" borderId="0" xfId="21" applyNumberFormat="1" applyFont="1" applyAlignment="1">
      <alignment horizontal="center"/>
      <protection/>
    </xf>
    <xf numFmtId="0" fontId="0" fillId="0" borderId="0" xfId="0" applyAlignment="1">
      <alignment horizontal="centerContinuous"/>
    </xf>
    <xf numFmtId="165" fontId="0" fillId="0" borderId="0" xfId="0" applyNumberFormat="1" applyFont="1" applyBorder="1" applyAlignment="1">
      <alignment/>
    </xf>
    <xf numFmtId="0" fontId="0" fillId="0" borderId="0" xfId="21" applyFont="1" applyBorder="1" applyAlignment="1">
      <alignment horizontal="left"/>
      <protection/>
    </xf>
    <xf numFmtId="0" fontId="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-75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D24" sqref="D24"/>
    </sheetView>
  </sheetViews>
  <sheetFormatPr defaultColWidth="9.140625" defaultRowHeight="12.75"/>
  <sheetData>
    <row r="1" ht="12.75">
      <c r="A1" t="s">
        <v>193</v>
      </c>
    </row>
    <row r="2" ht="12.75">
      <c r="A2" t="s">
        <v>194</v>
      </c>
    </row>
    <row r="3" ht="12.75">
      <c r="A3" t="s">
        <v>195</v>
      </c>
    </row>
    <row r="4" ht="12.75">
      <c r="A4" t="s">
        <v>196</v>
      </c>
    </row>
    <row r="5" ht="12.75">
      <c r="A5" t="s">
        <v>197</v>
      </c>
    </row>
    <row r="6" ht="12.75">
      <c r="A6" t="s">
        <v>208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B2" sqref="B2"/>
    </sheetView>
  </sheetViews>
  <sheetFormatPr defaultColWidth="9.140625" defaultRowHeight="12.75"/>
  <cols>
    <col min="1" max="1" width="4.421875" style="18" hidden="1" customWidth="1"/>
    <col min="2" max="2" width="27.8515625" style="18" customWidth="1"/>
    <col min="3" max="3" width="60.28125" style="18" customWidth="1"/>
    <col min="4" max="4" width="22.28125" style="18" customWidth="1"/>
    <col min="5" max="5" width="41.140625" style="18" customWidth="1"/>
    <col min="6" max="16384" width="11.421875" style="18" customWidth="1"/>
  </cols>
  <sheetData>
    <row r="1" ht="12.75" customHeight="1">
      <c r="B1" s="19" t="s">
        <v>150</v>
      </c>
    </row>
    <row r="3" spans="2:3" ht="12.75">
      <c r="B3" s="18" t="s">
        <v>143</v>
      </c>
      <c r="C3" s="32">
        <v>813</v>
      </c>
    </row>
    <row r="4" spans="2:3" ht="12.75">
      <c r="B4" s="18" t="s">
        <v>0</v>
      </c>
      <c r="C4" s="18" t="s">
        <v>101</v>
      </c>
    </row>
    <row r="5" spans="2:3" ht="12.75">
      <c r="B5" s="18" t="s">
        <v>1</v>
      </c>
      <c r="C5" s="18" t="s">
        <v>121</v>
      </c>
    </row>
    <row r="6" ht="12.75">
      <c r="B6" s="18" t="s">
        <v>2</v>
      </c>
    </row>
    <row r="7" spans="2:3" ht="12.75">
      <c r="B7" s="18" t="s">
        <v>152</v>
      </c>
      <c r="C7" s="18" t="s">
        <v>3</v>
      </c>
    </row>
    <row r="8" spans="2:3" ht="12.75">
      <c r="B8" s="18" t="s">
        <v>153</v>
      </c>
      <c r="C8" s="18" t="s">
        <v>4</v>
      </c>
    </row>
    <row r="9" spans="2:3" ht="12.75">
      <c r="B9" s="18" t="s">
        <v>5</v>
      </c>
      <c r="C9" s="18" t="s">
        <v>93</v>
      </c>
    </row>
    <row r="10" spans="2:3" ht="12.75">
      <c r="B10" s="18" t="s">
        <v>6</v>
      </c>
      <c r="C10" s="18" t="s">
        <v>94</v>
      </c>
    </row>
    <row r="11" spans="2:3" ht="12.75">
      <c r="B11" s="18" t="s">
        <v>181</v>
      </c>
      <c r="C11" s="32">
        <v>0</v>
      </c>
    </row>
    <row r="12" spans="2:3" ht="12.75">
      <c r="B12" s="18" t="s">
        <v>184</v>
      </c>
      <c r="C12" s="18" t="s">
        <v>179</v>
      </c>
    </row>
    <row r="13" spans="2:3" ht="12.75">
      <c r="B13" s="18" t="s">
        <v>192</v>
      </c>
      <c r="C13" s="18" t="s">
        <v>185</v>
      </c>
    </row>
    <row r="14" spans="2:3" ht="25.5" customHeight="1">
      <c r="B14" s="18" t="s">
        <v>7</v>
      </c>
      <c r="C14" s="22" t="s">
        <v>174</v>
      </c>
    </row>
    <row r="15" spans="2:3" ht="12.75">
      <c r="B15" s="18" t="s">
        <v>140</v>
      </c>
      <c r="C15" s="32">
        <v>40</v>
      </c>
    </row>
    <row r="16" spans="2:3" ht="38.25">
      <c r="B16" s="18" t="s">
        <v>151</v>
      </c>
      <c r="C16" s="39" t="s">
        <v>176</v>
      </c>
    </row>
    <row r="17" spans="2:3" ht="12.75">
      <c r="B17" s="18" t="s">
        <v>182</v>
      </c>
      <c r="C17" s="18" t="s">
        <v>95</v>
      </c>
    </row>
    <row r="18" spans="2:3" ht="12.75">
      <c r="B18" s="18" t="s">
        <v>183</v>
      </c>
      <c r="C18" s="18" t="s">
        <v>95</v>
      </c>
    </row>
    <row r="19" spans="2:3" ht="12.75">
      <c r="B19" s="18" t="s">
        <v>8</v>
      </c>
      <c r="C19" s="22" t="s">
        <v>97</v>
      </c>
    </row>
    <row r="20" spans="2:3" ht="12.75">
      <c r="B20" s="18" t="s">
        <v>137</v>
      </c>
      <c r="C20" s="22" t="s">
        <v>96</v>
      </c>
    </row>
    <row r="21" spans="2:3" s="37" customFormat="1" ht="38.25">
      <c r="B21" s="37" t="s">
        <v>138</v>
      </c>
      <c r="C21" s="37" t="s">
        <v>100</v>
      </c>
    </row>
    <row r="22" ht="12.75">
      <c r="B22" s="18" t="s">
        <v>141</v>
      </c>
    </row>
    <row r="24" ht="12.75">
      <c r="B24" s="18" t="s">
        <v>9</v>
      </c>
    </row>
    <row r="25" spans="2:3" ht="12.75">
      <c r="B25" s="18" t="s">
        <v>154</v>
      </c>
      <c r="C25" s="33">
        <f>((31+5/16)/0.968)/12</f>
        <v>2.695635330578513</v>
      </c>
    </row>
    <row r="26" spans="2:3" ht="12.75">
      <c r="B26" s="18" t="s">
        <v>155</v>
      </c>
      <c r="C26" s="33">
        <v>75</v>
      </c>
    </row>
    <row r="27" spans="2:3" ht="12.75">
      <c r="B27" s="18" t="s">
        <v>156</v>
      </c>
      <c r="C27" s="33">
        <f>4731/60</f>
        <v>78.85</v>
      </c>
    </row>
    <row r="28" spans="2:3" ht="12.75">
      <c r="B28" s="18" t="s">
        <v>157</v>
      </c>
      <c r="C28" s="32">
        <v>340</v>
      </c>
    </row>
    <row r="29" ht="12.75">
      <c r="C29" s="33"/>
    </row>
    <row r="30" spans="2:3" ht="12.75">
      <c r="B30" s="18" t="s">
        <v>99</v>
      </c>
      <c r="C30" s="18" t="s">
        <v>175</v>
      </c>
    </row>
    <row r="31" s="22" customFormat="1" ht="25.5">
      <c r="B31" s="22" t="s">
        <v>177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12" hidden="1" customWidth="1"/>
    <col min="2" max="2" width="20.7109375" style="12" customWidth="1"/>
    <col min="3" max="3" width="52.140625" style="12" customWidth="1"/>
    <col min="4" max="16384" width="9.140625" style="12" customWidth="1"/>
  </cols>
  <sheetData>
    <row r="1" ht="12.75">
      <c r="B1" s="48" t="s">
        <v>180</v>
      </c>
    </row>
    <row r="3" ht="12.75">
      <c r="B3" s="40" t="s">
        <v>112</v>
      </c>
    </row>
    <row r="4" ht="12.75">
      <c r="B4" s="40"/>
    </row>
    <row r="5" spans="2:3" s="18" customFormat="1" ht="12.75">
      <c r="B5" s="18" t="s">
        <v>10</v>
      </c>
      <c r="C5" s="22" t="s">
        <v>98</v>
      </c>
    </row>
    <row r="6" spans="2:3" s="18" customFormat="1" ht="12.75">
      <c r="B6" s="18" t="s">
        <v>11</v>
      </c>
      <c r="C6" s="18" t="s">
        <v>12</v>
      </c>
    </row>
    <row r="7" spans="2:3" s="18" customFormat="1" ht="12.75">
      <c r="B7" s="18" t="s">
        <v>13</v>
      </c>
      <c r="C7" s="18" t="s">
        <v>12</v>
      </c>
    </row>
    <row r="8" spans="2:3" s="18" customFormat="1" ht="12.75">
      <c r="B8" s="18" t="s">
        <v>14</v>
      </c>
      <c r="C8" s="18" t="s">
        <v>107</v>
      </c>
    </row>
    <row r="9" spans="2:3" s="18" customFormat="1" ht="12.75">
      <c r="B9" s="18" t="s">
        <v>178</v>
      </c>
      <c r="C9" s="42">
        <v>35643</v>
      </c>
    </row>
    <row r="10" spans="2:3" s="18" customFormat="1" ht="12.75">
      <c r="B10" s="18" t="s">
        <v>149</v>
      </c>
      <c r="C10" s="18" t="s">
        <v>131</v>
      </c>
    </row>
    <row r="11" spans="2:3" s="18" customFormat="1" ht="12.75">
      <c r="B11" s="18" t="s">
        <v>15</v>
      </c>
      <c r="C11" s="18" t="s">
        <v>106</v>
      </c>
    </row>
    <row r="12" s="18" customFormat="1" ht="12.75"/>
    <row r="13" ht="12.75">
      <c r="B13" s="40" t="s">
        <v>71</v>
      </c>
    </row>
    <row r="14" ht="12.75">
      <c r="B14" s="40"/>
    </row>
    <row r="15" spans="2:3" s="18" customFormat="1" ht="12.75">
      <c r="B15" s="18" t="s">
        <v>10</v>
      </c>
      <c r="C15" s="22" t="s">
        <v>98</v>
      </c>
    </row>
    <row r="16" spans="2:3" s="18" customFormat="1" ht="12.75">
      <c r="B16" s="18" t="s">
        <v>11</v>
      </c>
      <c r="C16" s="18" t="s">
        <v>12</v>
      </c>
    </row>
    <row r="17" spans="2:3" s="18" customFormat="1" ht="12.75">
      <c r="B17" s="18" t="s">
        <v>13</v>
      </c>
      <c r="C17" s="18" t="s">
        <v>12</v>
      </c>
    </row>
    <row r="18" spans="2:3" s="18" customFormat="1" ht="12.75">
      <c r="B18" s="18" t="s">
        <v>14</v>
      </c>
      <c r="C18" s="18" t="s">
        <v>108</v>
      </c>
    </row>
    <row r="19" spans="2:3" s="18" customFormat="1" ht="12.75">
      <c r="B19" s="18" t="s">
        <v>178</v>
      </c>
      <c r="C19" s="42">
        <v>35643</v>
      </c>
    </row>
    <row r="20" spans="2:3" s="18" customFormat="1" ht="12.75">
      <c r="B20" s="18" t="s">
        <v>149</v>
      </c>
      <c r="C20" s="18" t="s">
        <v>130</v>
      </c>
    </row>
    <row r="21" spans="2:3" s="18" customFormat="1" ht="12.75">
      <c r="B21" s="18" t="s">
        <v>15</v>
      </c>
      <c r="C21" s="18" t="s">
        <v>110</v>
      </c>
    </row>
    <row r="22" s="18" customFormat="1" ht="12.75"/>
    <row r="23" s="18" customFormat="1" ht="12.75">
      <c r="B23" s="40" t="s">
        <v>72</v>
      </c>
    </row>
    <row r="24" s="18" customFormat="1" ht="12.75">
      <c r="B24" s="40"/>
    </row>
    <row r="25" spans="2:3" s="18" customFormat="1" ht="12.75">
      <c r="B25" s="18" t="s">
        <v>10</v>
      </c>
      <c r="C25" s="22" t="s">
        <v>98</v>
      </c>
    </row>
    <row r="26" spans="2:3" s="18" customFormat="1" ht="12.75">
      <c r="B26" s="18" t="s">
        <v>11</v>
      </c>
      <c r="C26" s="18" t="s">
        <v>12</v>
      </c>
    </row>
    <row r="27" spans="2:3" s="18" customFormat="1" ht="12.75">
      <c r="B27" s="18" t="s">
        <v>13</v>
      </c>
      <c r="C27" s="18" t="s">
        <v>12</v>
      </c>
    </row>
    <row r="28" spans="2:3" s="18" customFormat="1" ht="12.75">
      <c r="B28" s="18" t="s">
        <v>14</v>
      </c>
      <c r="C28" s="34">
        <v>35669</v>
      </c>
    </row>
    <row r="29" spans="2:3" s="18" customFormat="1" ht="12.75">
      <c r="B29" s="18" t="s">
        <v>178</v>
      </c>
      <c r="C29" s="42">
        <v>35643</v>
      </c>
    </row>
    <row r="30" spans="2:3" s="18" customFormat="1" ht="12.75">
      <c r="B30" s="18" t="s">
        <v>149</v>
      </c>
      <c r="C30" s="18" t="s">
        <v>129</v>
      </c>
    </row>
    <row r="31" spans="2:3" s="18" customFormat="1" ht="12.75">
      <c r="B31" s="18" t="s">
        <v>15</v>
      </c>
      <c r="C31" s="18" t="s">
        <v>136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4"/>
  <sheetViews>
    <sheetView workbookViewId="0" topLeftCell="B1">
      <selection activeCell="B2" sqref="B2"/>
    </sheetView>
  </sheetViews>
  <sheetFormatPr defaultColWidth="9.140625" defaultRowHeight="12.75"/>
  <cols>
    <col min="1" max="1" width="9.140625" style="18" hidden="1" customWidth="1"/>
    <col min="2" max="2" width="23.28125" style="18" customWidth="1"/>
    <col min="3" max="3" width="16.8515625" style="18" customWidth="1"/>
    <col min="4" max="4" width="9.140625" style="18" customWidth="1"/>
    <col min="5" max="5" width="4.57421875" style="18" customWidth="1"/>
    <col min="6" max="6" width="3.140625" style="20" customWidth="1"/>
    <col min="7" max="7" width="9.8515625" style="18" customWidth="1"/>
    <col min="8" max="8" width="3.28125" style="20" customWidth="1"/>
    <col min="9" max="9" width="9.7109375" style="18" customWidth="1"/>
    <col min="10" max="10" width="3.28125" style="20" customWidth="1"/>
    <col min="11" max="11" width="10.28125" style="18" customWidth="1"/>
    <col min="12" max="12" width="4.28125" style="20" customWidth="1"/>
    <col min="13" max="13" width="9.140625" style="18" customWidth="1"/>
    <col min="14" max="14" width="10.421875" style="18" customWidth="1"/>
    <col min="15" max="15" width="9.8515625" style="18" customWidth="1"/>
    <col min="16" max="16384" width="11.421875" style="18" customWidth="1"/>
  </cols>
  <sheetData>
    <row r="1" spans="2:3" ht="12.75">
      <c r="B1" s="19" t="s">
        <v>132</v>
      </c>
      <c r="C1" s="19"/>
    </row>
    <row r="3" spans="3:15" ht="12.75">
      <c r="C3" s="18" t="s">
        <v>158</v>
      </c>
      <c r="D3" s="18" t="s">
        <v>16</v>
      </c>
      <c r="E3" s="18" t="s">
        <v>105</v>
      </c>
      <c r="G3" s="20"/>
      <c r="I3" s="20"/>
      <c r="K3" s="20"/>
      <c r="M3" s="20"/>
      <c r="O3" s="20"/>
    </row>
    <row r="4" spans="7:11" ht="12.75">
      <c r="G4" s="20"/>
      <c r="I4" s="20"/>
      <c r="K4" s="20"/>
    </row>
    <row r="5" spans="1:13" ht="12.75">
      <c r="A5" s="18">
        <v>1</v>
      </c>
      <c r="B5" s="19" t="s">
        <v>112</v>
      </c>
      <c r="C5" s="19"/>
      <c r="G5" s="20" t="s">
        <v>186</v>
      </c>
      <c r="I5" s="20" t="s">
        <v>187</v>
      </c>
      <c r="K5" s="20" t="s">
        <v>188</v>
      </c>
      <c r="M5" s="21" t="s">
        <v>17</v>
      </c>
    </row>
    <row r="6" spans="7:13" ht="12.75">
      <c r="G6" s="20"/>
      <c r="I6" s="20"/>
      <c r="K6" s="20"/>
      <c r="M6" s="21"/>
    </row>
    <row r="7" spans="2:13" ht="12.75">
      <c r="B7" s="18" t="s">
        <v>168</v>
      </c>
      <c r="C7" s="18" t="s">
        <v>189</v>
      </c>
      <c r="D7" s="18" t="s">
        <v>20</v>
      </c>
      <c r="E7" s="18" t="s">
        <v>92</v>
      </c>
      <c r="G7" s="28">
        <v>6.3</v>
      </c>
      <c r="I7" s="28">
        <v>8.2</v>
      </c>
      <c r="K7" s="28">
        <v>8.2</v>
      </c>
      <c r="M7" s="24">
        <f>AVERAGE(G7,I7,K7)</f>
        <v>7.566666666666666</v>
      </c>
    </row>
    <row r="8" spans="2:13" ht="12.75">
      <c r="B8" s="18" t="s">
        <v>167</v>
      </c>
      <c r="C8" s="18" t="s">
        <v>189</v>
      </c>
      <c r="D8" s="18" t="s">
        <v>20</v>
      </c>
      <c r="E8" s="18" t="s">
        <v>92</v>
      </c>
      <c r="G8" s="18">
        <v>2.3</v>
      </c>
      <c r="I8" s="18">
        <v>7.3</v>
      </c>
      <c r="K8" s="18">
        <v>7.5</v>
      </c>
      <c r="M8" s="24">
        <f>AVERAGE(G8,I8,K8)</f>
        <v>5.7</v>
      </c>
    </row>
    <row r="9" ht="12.75">
      <c r="M9" s="21"/>
    </row>
    <row r="10" spans="2:13" ht="12.75">
      <c r="B10" s="18" t="s">
        <v>31</v>
      </c>
      <c r="C10" s="18" t="s">
        <v>91</v>
      </c>
      <c r="M10" s="21"/>
    </row>
    <row r="11" spans="2:13" ht="12.75">
      <c r="B11" s="18" t="s">
        <v>165</v>
      </c>
      <c r="M11" s="21"/>
    </row>
    <row r="12" spans="2:13" ht="12.75">
      <c r="B12" s="18" t="s">
        <v>162</v>
      </c>
      <c r="D12" s="18" t="s">
        <v>22</v>
      </c>
      <c r="E12" s="18" t="s">
        <v>90</v>
      </c>
      <c r="G12" s="30">
        <v>0.134</v>
      </c>
      <c r="H12" s="36"/>
      <c r="I12" s="30">
        <v>0.638</v>
      </c>
      <c r="J12" s="36"/>
      <c r="K12" s="30">
        <v>0.236</v>
      </c>
      <c r="L12" s="36"/>
      <c r="M12" s="30">
        <f>AVERAGE(G12,I12,K12)</f>
        <v>0.336</v>
      </c>
    </row>
    <row r="13" spans="2:11" ht="12.75">
      <c r="B13" s="18" t="s">
        <v>134</v>
      </c>
      <c r="C13" s="18" t="s">
        <v>189</v>
      </c>
      <c r="D13" s="18" t="s">
        <v>18</v>
      </c>
      <c r="F13" s="20" t="s">
        <v>32</v>
      </c>
      <c r="G13" s="18">
        <v>99.999997</v>
      </c>
      <c r="H13" s="20" t="s">
        <v>32</v>
      </c>
      <c r="I13" s="18">
        <v>99.999986</v>
      </c>
      <c r="J13" s="20" t="s">
        <v>32</v>
      </c>
      <c r="K13" s="18">
        <v>99.999995</v>
      </c>
    </row>
    <row r="15" spans="2:13" ht="12.75">
      <c r="B15" s="18" t="s">
        <v>169</v>
      </c>
      <c r="C15" s="18" t="s">
        <v>159</v>
      </c>
      <c r="D15" s="18" t="s">
        <v>189</v>
      </c>
      <c r="M15" s="21"/>
    </row>
    <row r="16" spans="2:13" ht="12.75">
      <c r="B16" s="18" t="s">
        <v>24</v>
      </c>
      <c r="D16" s="18" t="s">
        <v>25</v>
      </c>
      <c r="G16" s="18">
        <v>15743</v>
      </c>
      <c r="I16" s="18">
        <v>15983</v>
      </c>
      <c r="K16" s="18">
        <v>15786</v>
      </c>
      <c r="M16" s="21">
        <f>AVERAGE(G16,I16,K16)</f>
        <v>15837.333333333334</v>
      </c>
    </row>
    <row r="17" spans="2:13" ht="12.75">
      <c r="B17" s="18" t="s">
        <v>26</v>
      </c>
      <c r="D17" s="18" t="s">
        <v>18</v>
      </c>
      <c r="G17" s="18">
        <v>15.5</v>
      </c>
      <c r="I17" s="18">
        <v>15.1</v>
      </c>
      <c r="K17" s="18">
        <v>15.3</v>
      </c>
      <c r="M17" s="24">
        <f>AVERAGE(G17,I17,K17)</f>
        <v>15.300000000000002</v>
      </c>
    </row>
    <row r="18" spans="2:13" ht="12.75">
      <c r="B18" s="18" t="s">
        <v>164</v>
      </c>
      <c r="D18" s="18" t="s">
        <v>18</v>
      </c>
      <c r="G18" s="18">
        <v>8.24</v>
      </c>
      <c r="I18" s="18">
        <v>9.18</v>
      </c>
      <c r="K18" s="18">
        <v>9.41</v>
      </c>
      <c r="M18" s="23">
        <f>AVERAGE(G18,I18,K18)</f>
        <v>8.943333333333333</v>
      </c>
    </row>
    <row r="19" spans="2:13" ht="12.75">
      <c r="B19" s="18" t="s">
        <v>27</v>
      </c>
      <c r="D19" s="18" t="s">
        <v>28</v>
      </c>
      <c r="G19" s="18">
        <v>338</v>
      </c>
      <c r="I19" s="18">
        <v>339</v>
      </c>
      <c r="K19" s="18">
        <v>337</v>
      </c>
      <c r="M19" s="21">
        <f>AVERAGE(G19,I19,K19)</f>
        <v>338</v>
      </c>
    </row>
    <row r="20" ht="12.75">
      <c r="M20" s="21"/>
    </row>
    <row r="21" spans="1:13" ht="12.75">
      <c r="A21" s="18">
        <v>2</v>
      </c>
      <c r="B21" s="19" t="s">
        <v>71</v>
      </c>
      <c r="C21" s="19"/>
      <c r="G21" s="20" t="s">
        <v>186</v>
      </c>
      <c r="I21" s="20" t="s">
        <v>187</v>
      </c>
      <c r="K21" s="20" t="s">
        <v>188</v>
      </c>
      <c r="M21" s="21" t="s">
        <v>17</v>
      </c>
    </row>
    <row r="22" ht="12.75">
      <c r="M22" s="21"/>
    </row>
    <row r="23" spans="2:13" ht="12.75">
      <c r="B23" s="18" t="s">
        <v>19</v>
      </c>
      <c r="C23" s="18" t="s">
        <v>189</v>
      </c>
      <c r="D23" s="18" t="s">
        <v>29</v>
      </c>
      <c r="E23" s="18" t="s">
        <v>92</v>
      </c>
      <c r="G23" s="18">
        <v>0.0252</v>
      </c>
      <c r="I23" s="29">
        <v>0.028</v>
      </c>
      <c r="K23" s="18">
        <v>0.0363</v>
      </c>
      <c r="M23" s="29">
        <f>AVERAGE(G23,I23,K23)</f>
        <v>0.029833333333333333</v>
      </c>
    </row>
    <row r="24" spans="2:13" ht="12.75">
      <c r="B24" s="18" t="s">
        <v>167</v>
      </c>
      <c r="C24" s="18" t="s">
        <v>189</v>
      </c>
      <c r="D24" s="18" t="s">
        <v>20</v>
      </c>
      <c r="E24" s="18" t="s">
        <v>92</v>
      </c>
      <c r="G24" s="18">
        <v>7.3</v>
      </c>
      <c r="I24" s="24">
        <v>7.5</v>
      </c>
      <c r="K24" s="18">
        <v>7.3</v>
      </c>
      <c r="M24" s="24">
        <f>AVERAGE(G24,I24,K24)</f>
        <v>7.366666666666667</v>
      </c>
    </row>
    <row r="25" spans="2:13" ht="12.75">
      <c r="B25" s="18" t="s">
        <v>168</v>
      </c>
      <c r="C25" s="18" t="s">
        <v>189</v>
      </c>
      <c r="D25" s="18" t="s">
        <v>20</v>
      </c>
      <c r="E25" s="18" t="s">
        <v>92</v>
      </c>
      <c r="G25" s="18">
        <v>7.7</v>
      </c>
      <c r="I25" s="24">
        <v>8</v>
      </c>
      <c r="K25" s="18">
        <v>8.2</v>
      </c>
      <c r="M25" s="24">
        <f>AVERAGE(G25,I25,K25)</f>
        <v>7.966666666666666</v>
      </c>
    </row>
    <row r="26" spans="2:13" ht="12.75">
      <c r="B26" s="18" t="s">
        <v>21</v>
      </c>
      <c r="D26" s="18" t="s">
        <v>50</v>
      </c>
      <c r="E26" s="18" t="s">
        <v>90</v>
      </c>
      <c r="G26" s="24">
        <v>60.94</v>
      </c>
      <c r="H26" s="31"/>
      <c r="I26" s="24">
        <v>99.84</v>
      </c>
      <c r="J26" s="31"/>
      <c r="K26" s="24">
        <v>91.09</v>
      </c>
      <c r="L26" s="31"/>
      <c r="M26" s="24"/>
    </row>
    <row r="27" spans="2:13" ht="12.75">
      <c r="B27" s="18" t="s">
        <v>23</v>
      </c>
      <c r="D27" s="18" t="s">
        <v>50</v>
      </c>
      <c r="E27" s="18" t="s">
        <v>90</v>
      </c>
      <c r="G27" s="24">
        <v>0.114</v>
      </c>
      <c r="H27" s="31"/>
      <c r="I27" s="24">
        <v>0.157</v>
      </c>
      <c r="J27" s="31"/>
      <c r="K27" s="24">
        <v>0.168</v>
      </c>
      <c r="L27" s="31"/>
      <c r="M27" s="24"/>
    </row>
    <row r="28" ht="12.75">
      <c r="M28" s="24"/>
    </row>
    <row r="29" spans="2:13" ht="12.75">
      <c r="B29" s="18" t="s">
        <v>169</v>
      </c>
      <c r="C29" s="18" t="s">
        <v>160</v>
      </c>
      <c r="D29" s="18" t="s">
        <v>189</v>
      </c>
      <c r="M29" s="24"/>
    </row>
    <row r="30" spans="2:13" ht="12.75">
      <c r="B30" s="18" t="s">
        <v>24</v>
      </c>
      <c r="D30" s="18" t="s">
        <v>25</v>
      </c>
      <c r="G30" s="18">
        <v>15448</v>
      </c>
      <c r="I30" s="18">
        <v>15761</v>
      </c>
      <c r="K30" s="18">
        <v>15689</v>
      </c>
      <c r="M30" s="21">
        <f>AVERAGE(G30,I30,K30)</f>
        <v>15632.666666666666</v>
      </c>
    </row>
    <row r="31" spans="2:13" ht="12.75">
      <c r="B31" s="18" t="s">
        <v>26</v>
      </c>
      <c r="D31" s="18" t="s">
        <v>18</v>
      </c>
      <c r="G31" s="18">
        <v>14.2</v>
      </c>
      <c r="I31" s="18">
        <v>14.7</v>
      </c>
      <c r="K31" s="18">
        <v>14.5</v>
      </c>
      <c r="M31" s="24">
        <f>AVERAGE(G31,I31,K31)</f>
        <v>14.466666666666667</v>
      </c>
    </row>
    <row r="32" spans="2:13" ht="12.75">
      <c r="B32" s="18" t="s">
        <v>164</v>
      </c>
      <c r="D32" s="18" t="s">
        <v>18</v>
      </c>
      <c r="G32" s="18">
        <v>10.3</v>
      </c>
      <c r="I32" s="18">
        <v>9.9</v>
      </c>
      <c r="K32" s="18">
        <v>11.59</v>
      </c>
      <c r="M32" s="23">
        <f>AVERAGE(G32,I32,K32)</f>
        <v>10.596666666666668</v>
      </c>
    </row>
    <row r="33" spans="2:13" ht="12.75">
      <c r="B33" s="18" t="s">
        <v>27</v>
      </c>
      <c r="D33" s="18" t="s">
        <v>28</v>
      </c>
      <c r="G33" s="18">
        <v>332</v>
      </c>
      <c r="I33" s="18">
        <v>340</v>
      </c>
      <c r="K33" s="18">
        <v>341</v>
      </c>
      <c r="M33" s="21">
        <f>AVERAGE(G33,I33,K33)</f>
        <v>337.6666666666667</v>
      </c>
    </row>
    <row r="34" ht="12.75">
      <c r="M34" s="21"/>
    </row>
    <row r="35" spans="2:13" ht="12.75">
      <c r="B35" s="18" t="s">
        <v>21</v>
      </c>
      <c r="C35" s="18" t="s">
        <v>189</v>
      </c>
      <c r="D35" s="18" t="s">
        <v>20</v>
      </c>
      <c r="E35" s="18" t="s">
        <v>92</v>
      </c>
      <c r="G35" s="24">
        <f>G26/1000*667.8*(21-7)/(21-G31)</f>
        <v>83.78533058823528</v>
      </c>
      <c r="I35" s="24">
        <f>I26/1000*667.8*(21-7)/(21-I31)</f>
        <v>148.16255999999996</v>
      </c>
      <c r="K35" s="24">
        <f>K26/1000*667.8*(21-7)/(21-K31)</f>
        <v>131.01825046153846</v>
      </c>
      <c r="M35" s="24">
        <f>AVERAGE(K35,I35,G35)</f>
        <v>120.9887136832579</v>
      </c>
    </row>
    <row r="36" spans="2:13" ht="12.75">
      <c r="B36" s="18" t="s">
        <v>23</v>
      </c>
      <c r="C36" s="18" t="s">
        <v>189</v>
      </c>
      <c r="D36" s="18" t="s">
        <v>20</v>
      </c>
      <c r="E36" s="18" t="s">
        <v>92</v>
      </c>
      <c r="G36" s="24">
        <f>G27/1000*343.4*(21-7)/(21-G31)</f>
        <v>0.08059799999999999</v>
      </c>
      <c r="I36" s="24">
        <f>I27/1000*343.4*(21-7)/(21-I31)</f>
        <v>0.11980844444444443</v>
      </c>
      <c r="K36" s="24">
        <f>K27/1000*343.4*(21-7)/(21-K31)</f>
        <v>0.12425796923076925</v>
      </c>
      <c r="M36" s="24">
        <f>AVERAGE(K36,I36,G36)</f>
        <v>0.10822147122507121</v>
      </c>
    </row>
    <row r="37" spans="2:13" ht="12.75">
      <c r="B37" s="18" t="s">
        <v>166</v>
      </c>
      <c r="C37" s="18" t="s">
        <v>189</v>
      </c>
      <c r="D37" s="18" t="s">
        <v>20</v>
      </c>
      <c r="E37" s="18" t="s">
        <v>92</v>
      </c>
      <c r="G37" s="24">
        <f>G35+2*G36</f>
        <v>83.94652658823529</v>
      </c>
      <c r="I37" s="24">
        <f>I35+2*I36</f>
        <v>148.40217688888885</v>
      </c>
      <c r="K37" s="24">
        <f>K35+2*K36</f>
        <v>131.2667664</v>
      </c>
      <c r="M37" s="24">
        <f>M35+2*M36</f>
        <v>121.20515662570804</v>
      </c>
    </row>
    <row r="38" ht="12.75">
      <c r="M38" s="21"/>
    </row>
    <row r="39" spans="1:13" ht="12.75" customHeight="1">
      <c r="A39" s="18">
        <v>3</v>
      </c>
      <c r="B39" s="19" t="s">
        <v>72</v>
      </c>
      <c r="C39" s="19"/>
      <c r="G39" s="20" t="s">
        <v>186</v>
      </c>
      <c r="I39" s="20" t="s">
        <v>187</v>
      </c>
      <c r="K39" s="20" t="s">
        <v>188</v>
      </c>
      <c r="M39" s="21" t="s">
        <v>17</v>
      </c>
    </row>
    <row r="40" ht="12.75" customHeight="1"/>
    <row r="41" spans="2:13" ht="12.75" customHeight="1">
      <c r="B41" s="18" t="s">
        <v>168</v>
      </c>
      <c r="C41" s="18" t="s">
        <v>189</v>
      </c>
      <c r="D41" s="18" t="s">
        <v>20</v>
      </c>
      <c r="E41" s="18" t="s">
        <v>92</v>
      </c>
      <c r="G41" s="24">
        <v>10</v>
      </c>
      <c r="H41" s="31"/>
      <c r="I41" s="24">
        <v>8</v>
      </c>
      <c r="J41" s="31"/>
      <c r="K41" s="24">
        <v>5.9</v>
      </c>
      <c r="L41" s="31"/>
      <c r="M41" s="24">
        <f>AVERAGE(K41,I41,G41)</f>
        <v>7.966666666666666</v>
      </c>
    </row>
    <row r="42" spans="2:13" ht="12.75" customHeight="1">
      <c r="B42" s="18" t="s">
        <v>167</v>
      </c>
      <c r="C42" s="18" t="s">
        <v>189</v>
      </c>
      <c r="D42" s="18" t="s">
        <v>20</v>
      </c>
      <c r="E42" s="18" t="s">
        <v>92</v>
      </c>
      <c r="G42" s="24">
        <v>9.1</v>
      </c>
      <c r="H42" s="31"/>
      <c r="I42" s="24">
        <v>6.4</v>
      </c>
      <c r="J42" s="31"/>
      <c r="K42" s="24">
        <v>4.9</v>
      </c>
      <c r="L42" s="31"/>
      <c r="M42" s="24">
        <f>AVERAGE(K42,I42,G42)</f>
        <v>6.8</v>
      </c>
    </row>
    <row r="43" spans="2:13" ht="12.75">
      <c r="B43" s="18" t="s">
        <v>191</v>
      </c>
      <c r="D43" s="18" t="s">
        <v>22</v>
      </c>
      <c r="E43" s="18" t="s">
        <v>90</v>
      </c>
      <c r="G43" s="24">
        <v>1.46</v>
      </c>
      <c r="I43" s="24">
        <v>1.5</v>
      </c>
      <c r="K43" s="24">
        <v>1.81</v>
      </c>
      <c r="M43" s="24"/>
    </row>
    <row r="44" spans="2:13" ht="12.75">
      <c r="B44" s="18" t="s">
        <v>37</v>
      </c>
      <c r="D44" s="18" t="s">
        <v>22</v>
      </c>
      <c r="E44" s="18" t="s">
        <v>90</v>
      </c>
      <c r="F44" s="20" t="s">
        <v>30</v>
      </c>
      <c r="G44" s="24">
        <v>27.1</v>
      </c>
      <c r="H44" s="26" t="s">
        <v>30</v>
      </c>
      <c r="I44" s="24">
        <v>29.7</v>
      </c>
      <c r="J44" s="26" t="s">
        <v>30</v>
      </c>
      <c r="K44" s="24">
        <v>12.6</v>
      </c>
      <c r="L44" s="26"/>
      <c r="M44" s="24"/>
    </row>
    <row r="45" spans="2:13" ht="12.75">
      <c r="B45" s="18" t="s">
        <v>38</v>
      </c>
      <c r="D45" s="18" t="s">
        <v>22</v>
      </c>
      <c r="E45" s="18" t="s">
        <v>90</v>
      </c>
      <c r="F45" s="20" t="s">
        <v>30</v>
      </c>
      <c r="G45" s="24">
        <v>4.87</v>
      </c>
      <c r="H45" s="26" t="s">
        <v>30</v>
      </c>
      <c r="I45" s="24">
        <v>5.03</v>
      </c>
      <c r="J45" s="26" t="s">
        <v>30</v>
      </c>
      <c r="K45" s="24">
        <v>15.4</v>
      </c>
      <c r="L45" s="26"/>
      <c r="M45" s="24"/>
    </row>
    <row r="46" spans="2:13" ht="12.75">
      <c r="B46" s="18" t="s">
        <v>39</v>
      </c>
      <c r="D46" s="18" t="s">
        <v>22</v>
      </c>
      <c r="E46" s="18" t="s">
        <v>90</v>
      </c>
      <c r="G46" s="24">
        <v>54.8</v>
      </c>
      <c r="H46" s="26"/>
      <c r="I46" s="24">
        <v>48.1</v>
      </c>
      <c r="J46" s="26" t="s">
        <v>30</v>
      </c>
      <c r="K46" s="24">
        <v>52.8</v>
      </c>
      <c r="L46" s="26"/>
      <c r="M46" s="24"/>
    </row>
    <row r="47" spans="2:13" ht="12.75">
      <c r="B47" s="18" t="s">
        <v>40</v>
      </c>
      <c r="D47" s="18" t="s">
        <v>22</v>
      </c>
      <c r="E47" s="18" t="s">
        <v>90</v>
      </c>
      <c r="F47" s="20" t="s">
        <v>30</v>
      </c>
      <c r="G47" s="24">
        <v>0.0535</v>
      </c>
      <c r="H47" s="26" t="s">
        <v>30</v>
      </c>
      <c r="I47" s="24">
        <v>0.11</v>
      </c>
      <c r="J47" s="26" t="s">
        <v>30</v>
      </c>
      <c r="K47" s="24">
        <v>0.169</v>
      </c>
      <c r="L47" s="26"/>
      <c r="M47" s="24"/>
    </row>
    <row r="48" spans="2:13" ht="12.75">
      <c r="B48" s="18" t="s">
        <v>41</v>
      </c>
      <c r="D48" s="18" t="s">
        <v>22</v>
      </c>
      <c r="E48" s="18" t="s">
        <v>90</v>
      </c>
      <c r="G48" s="24">
        <v>0.39</v>
      </c>
      <c r="H48" s="26" t="s">
        <v>30</v>
      </c>
      <c r="I48" s="24">
        <v>0.508</v>
      </c>
      <c r="J48" s="26" t="s">
        <v>30</v>
      </c>
      <c r="K48" s="24">
        <v>0.64</v>
      </c>
      <c r="L48" s="26"/>
      <c r="M48" s="24"/>
    </row>
    <row r="49" spans="2:13" ht="12.75">
      <c r="B49" s="18" t="s">
        <v>42</v>
      </c>
      <c r="D49" s="18" t="s">
        <v>22</v>
      </c>
      <c r="E49" s="18" t="s">
        <v>90</v>
      </c>
      <c r="F49" s="20" t="s">
        <v>30</v>
      </c>
      <c r="G49" s="24">
        <v>3.64</v>
      </c>
      <c r="H49" s="26"/>
      <c r="I49" s="24">
        <v>4.86</v>
      </c>
      <c r="J49" s="26" t="s">
        <v>30</v>
      </c>
      <c r="K49" s="24">
        <v>3.01</v>
      </c>
      <c r="L49" s="26"/>
      <c r="M49" s="24"/>
    </row>
    <row r="50" spans="2:13" ht="12.75">
      <c r="B50" s="18" t="s">
        <v>43</v>
      </c>
      <c r="D50" s="18" t="s">
        <v>22</v>
      </c>
      <c r="E50" s="18" t="s">
        <v>90</v>
      </c>
      <c r="F50" s="20" t="s">
        <v>30</v>
      </c>
      <c r="G50" s="24">
        <v>6.92</v>
      </c>
      <c r="H50" s="26" t="s">
        <v>30</v>
      </c>
      <c r="I50" s="24">
        <v>7.82</v>
      </c>
      <c r="J50" s="26" t="s">
        <v>30</v>
      </c>
      <c r="K50" s="24">
        <v>16.5</v>
      </c>
      <c r="L50" s="26"/>
      <c r="M50" s="24"/>
    </row>
    <row r="51" spans="2:13" ht="12.75">
      <c r="B51" s="18" t="s">
        <v>44</v>
      </c>
      <c r="D51" s="18" t="s">
        <v>22</v>
      </c>
      <c r="E51" s="18" t="s">
        <v>90</v>
      </c>
      <c r="F51" s="20" t="s">
        <v>30</v>
      </c>
      <c r="G51" s="24">
        <v>0.401</v>
      </c>
      <c r="H51" s="26" t="s">
        <v>30</v>
      </c>
      <c r="I51" s="24">
        <v>0.881</v>
      </c>
      <c r="J51" s="26" t="s">
        <v>30</v>
      </c>
      <c r="K51" s="24">
        <v>0.716</v>
      </c>
      <c r="L51" s="26"/>
      <c r="M51" s="24"/>
    </row>
    <row r="52" spans="2:13" ht="12.75">
      <c r="B52" s="18" t="s">
        <v>45</v>
      </c>
      <c r="D52" s="18" t="s">
        <v>22</v>
      </c>
      <c r="E52" s="18" t="s">
        <v>90</v>
      </c>
      <c r="G52" s="24">
        <v>8290</v>
      </c>
      <c r="H52" s="26"/>
      <c r="I52" s="24">
        <v>9560</v>
      </c>
      <c r="J52" s="26"/>
      <c r="K52" s="24">
        <v>15100</v>
      </c>
      <c r="L52" s="26"/>
      <c r="M52" s="24"/>
    </row>
    <row r="53" spans="2:13" ht="12.75">
      <c r="B53" s="18" t="s">
        <v>46</v>
      </c>
      <c r="D53" s="18" t="s">
        <v>22</v>
      </c>
      <c r="E53" s="18" t="s">
        <v>90</v>
      </c>
      <c r="F53" s="20" t="s">
        <v>30</v>
      </c>
      <c r="G53" s="24">
        <v>3.96</v>
      </c>
      <c r="H53" s="26"/>
      <c r="I53" s="24">
        <v>7.35</v>
      </c>
      <c r="J53" s="26" t="s">
        <v>30</v>
      </c>
      <c r="K53" s="24">
        <v>6.26</v>
      </c>
      <c r="L53" s="26"/>
      <c r="M53" s="24"/>
    </row>
    <row r="54" spans="2:13" ht="12.75">
      <c r="B54" s="18" t="s">
        <v>47</v>
      </c>
      <c r="D54" s="18" t="s">
        <v>22</v>
      </c>
      <c r="E54" s="18" t="s">
        <v>90</v>
      </c>
      <c r="F54" s="20" t="s">
        <v>30</v>
      </c>
      <c r="G54" s="24">
        <v>0.535</v>
      </c>
      <c r="H54" s="26" t="s">
        <v>30</v>
      </c>
      <c r="I54" s="24">
        <v>0.552</v>
      </c>
      <c r="J54" s="26" t="s">
        <v>30</v>
      </c>
      <c r="K54" s="24">
        <v>1.71</v>
      </c>
      <c r="L54" s="26"/>
      <c r="M54" s="24"/>
    </row>
    <row r="55" spans="2:13" ht="12.75">
      <c r="B55" s="18" t="s">
        <v>48</v>
      </c>
      <c r="D55" s="18" t="s">
        <v>22</v>
      </c>
      <c r="E55" s="18" t="s">
        <v>90</v>
      </c>
      <c r="F55" s="20" t="s">
        <v>30</v>
      </c>
      <c r="G55" s="24">
        <v>12.1</v>
      </c>
      <c r="H55" s="26" t="s">
        <v>30</v>
      </c>
      <c r="I55" s="24">
        <v>12.5</v>
      </c>
      <c r="J55" s="26" t="s">
        <v>30</v>
      </c>
      <c r="K55" s="24">
        <v>19</v>
      </c>
      <c r="L55" s="26"/>
      <c r="M55" s="24"/>
    </row>
    <row r="56" spans="7:13" ht="12.75">
      <c r="G56" s="25"/>
      <c r="H56" s="26"/>
      <c r="I56" s="25"/>
      <c r="J56" s="26"/>
      <c r="K56" s="25"/>
      <c r="L56" s="26"/>
      <c r="M56" s="25"/>
    </row>
    <row r="57" spans="2:4" ht="12" customHeight="1">
      <c r="B57" s="18" t="s">
        <v>169</v>
      </c>
      <c r="C57" s="18" t="s">
        <v>161</v>
      </c>
      <c r="D57" s="18" t="s">
        <v>189</v>
      </c>
    </row>
    <row r="58" spans="2:13" ht="12.75">
      <c r="B58" s="18" t="s">
        <v>24</v>
      </c>
      <c r="D58" s="18" t="s">
        <v>25</v>
      </c>
      <c r="G58" s="18">
        <v>16265</v>
      </c>
      <c r="I58" s="18">
        <v>15703</v>
      </c>
      <c r="K58" s="18">
        <v>15296</v>
      </c>
      <c r="M58" s="21">
        <f>AVERAGE(G58,I58,K58)</f>
        <v>15754.666666666666</v>
      </c>
    </row>
    <row r="59" spans="2:13" ht="12.75">
      <c r="B59" s="18" t="s">
        <v>26</v>
      </c>
      <c r="D59" s="18" t="s">
        <v>18</v>
      </c>
      <c r="G59" s="18">
        <v>13.8</v>
      </c>
      <c r="I59" s="18">
        <v>13.4</v>
      </c>
      <c r="K59" s="18">
        <v>13.8</v>
      </c>
      <c r="M59" s="24">
        <f>AVERAGE(G59,I59,K59)</f>
        <v>13.666666666666666</v>
      </c>
    </row>
    <row r="60" spans="2:13" ht="12.75">
      <c r="B60" s="18" t="s">
        <v>164</v>
      </c>
      <c r="D60" s="18" t="s">
        <v>18</v>
      </c>
      <c r="G60" s="18">
        <v>10.2</v>
      </c>
      <c r="I60" s="18">
        <v>8.18</v>
      </c>
      <c r="K60" s="18">
        <v>12.85</v>
      </c>
      <c r="M60" s="24">
        <f>AVERAGE(G60,I60,K60)</f>
        <v>10.409999999999998</v>
      </c>
    </row>
    <row r="61" spans="2:13" ht="12.75">
      <c r="B61" s="18" t="s">
        <v>27</v>
      </c>
      <c r="D61" s="18" t="s">
        <v>28</v>
      </c>
      <c r="G61" s="18">
        <v>346</v>
      </c>
      <c r="I61" s="18">
        <v>342</v>
      </c>
      <c r="K61" s="18">
        <v>340</v>
      </c>
      <c r="M61" s="21">
        <f>AVERAGE(G61,I61,K61)</f>
        <v>342.6666666666667</v>
      </c>
    </row>
    <row r="62" ht="12.75">
      <c r="M62" s="30"/>
    </row>
    <row r="63" spans="2:4" ht="12" customHeight="1">
      <c r="B63" s="18" t="s">
        <v>169</v>
      </c>
      <c r="C63" s="18" t="s">
        <v>111</v>
      </c>
      <c r="D63" s="18" t="s">
        <v>190</v>
      </c>
    </row>
    <row r="64" spans="2:13" ht="12.75">
      <c r="B64" s="18" t="s">
        <v>24</v>
      </c>
      <c r="D64" s="18" t="s">
        <v>25</v>
      </c>
      <c r="G64" s="18">
        <v>15679</v>
      </c>
      <c r="I64" s="18">
        <v>15411</v>
      </c>
      <c r="K64" s="18">
        <v>14981</v>
      </c>
      <c r="M64" s="21">
        <f>AVERAGE(G64:K64)</f>
        <v>15357</v>
      </c>
    </row>
    <row r="65" spans="2:13" ht="12.75">
      <c r="B65" s="18" t="s">
        <v>26</v>
      </c>
      <c r="D65" s="18" t="s">
        <v>18</v>
      </c>
      <c r="G65" s="18">
        <v>12.1</v>
      </c>
      <c r="I65" s="24">
        <v>14.4</v>
      </c>
      <c r="K65" s="18">
        <v>13.7</v>
      </c>
      <c r="M65" s="24">
        <f>AVERAGE(G65:K65)</f>
        <v>13.4</v>
      </c>
    </row>
    <row r="66" spans="2:13" ht="12.75">
      <c r="B66" s="18" t="s">
        <v>163</v>
      </c>
      <c r="D66" s="18" t="s">
        <v>18</v>
      </c>
      <c r="G66" s="18">
        <v>2.7</v>
      </c>
      <c r="I66" s="18">
        <v>4</v>
      </c>
      <c r="K66" s="18">
        <v>4</v>
      </c>
      <c r="M66" s="21">
        <v>3</v>
      </c>
    </row>
    <row r="67" spans="2:13" ht="12.75">
      <c r="B67" s="18" t="s">
        <v>164</v>
      </c>
      <c r="D67" s="18" t="s">
        <v>18</v>
      </c>
      <c r="G67" s="18">
        <v>10.3</v>
      </c>
      <c r="I67" s="18">
        <v>11</v>
      </c>
      <c r="K67" s="18">
        <v>9</v>
      </c>
      <c r="M67" s="21">
        <f>AVERAGE(G67:K67)</f>
        <v>10.1</v>
      </c>
    </row>
    <row r="68" spans="2:13" ht="12.75">
      <c r="B68" s="18" t="s">
        <v>27</v>
      </c>
      <c r="D68" s="18" t="s">
        <v>28</v>
      </c>
      <c r="G68" s="18">
        <v>343</v>
      </c>
      <c r="I68" s="18">
        <v>343</v>
      </c>
      <c r="K68" s="18">
        <v>348</v>
      </c>
      <c r="M68" s="21">
        <f>AVERAGE(G68:K68)</f>
        <v>344.6666666666667</v>
      </c>
    </row>
    <row r="69" ht="12.75">
      <c r="M69" s="21"/>
    </row>
    <row r="70" spans="2:13" ht="12.75">
      <c r="B70" s="41" t="s">
        <v>191</v>
      </c>
      <c r="C70" s="18" t="s">
        <v>189</v>
      </c>
      <c r="D70" s="18" t="s">
        <v>22</v>
      </c>
      <c r="E70" s="18" t="s">
        <v>92</v>
      </c>
      <c r="G70" s="24">
        <f>G43*(21-7)/(21-G$59)</f>
        <v>2.838888888888889</v>
      </c>
      <c r="I70" s="24">
        <f>I43*(21-7)/(21-I$59)</f>
        <v>2.763157894736842</v>
      </c>
      <c r="K70" s="24">
        <f>K43*(21-7)/(21-K$59)</f>
        <v>3.519444444444445</v>
      </c>
      <c r="M70" s="24">
        <f>AVERAGE(K70,I70,G70)</f>
        <v>3.040497076023392</v>
      </c>
    </row>
    <row r="71" spans="2:13" ht="12.75">
      <c r="B71" s="18" t="s">
        <v>37</v>
      </c>
      <c r="C71" s="18" t="s">
        <v>189</v>
      </c>
      <c r="D71" s="18" t="s">
        <v>22</v>
      </c>
      <c r="E71" s="18" t="s">
        <v>92</v>
      </c>
      <c r="F71" s="20" t="s">
        <v>30</v>
      </c>
      <c r="G71" s="24">
        <f>G44*(21-7)/(21-G$59)*2</f>
        <v>105.38888888888891</v>
      </c>
      <c r="H71" s="26" t="s">
        <v>30</v>
      </c>
      <c r="I71" s="24">
        <f>I44*(21-7)/(21-I$59)*2</f>
        <v>109.42105263157896</v>
      </c>
      <c r="J71" s="26" t="s">
        <v>30</v>
      </c>
      <c r="K71" s="24">
        <f aca="true" t="shared" si="0" ref="K71:K78">K44*(21-7)/(21-K$59)*2</f>
        <v>49.00000000000001</v>
      </c>
      <c r="M71" s="24">
        <f aca="true" t="shared" si="1" ref="M71:M84">AVERAGE(K71,I71,G71)</f>
        <v>87.93664717348929</v>
      </c>
    </row>
    <row r="72" spans="2:14" ht="12.75">
      <c r="B72" s="18" t="s">
        <v>38</v>
      </c>
      <c r="C72" s="18" t="s">
        <v>189</v>
      </c>
      <c r="D72" s="18" t="s">
        <v>22</v>
      </c>
      <c r="E72" s="18" t="s">
        <v>92</v>
      </c>
      <c r="F72" s="20" t="s">
        <v>30</v>
      </c>
      <c r="G72" s="24">
        <f>G45*(21-7)/(21-G$59)*2</f>
        <v>18.938888888888894</v>
      </c>
      <c r="H72" s="26" t="s">
        <v>30</v>
      </c>
      <c r="I72" s="24">
        <f>I45*(21-7)/(21-I$59)*2</f>
        <v>18.531578947368423</v>
      </c>
      <c r="J72" s="26" t="s">
        <v>30</v>
      </c>
      <c r="K72" s="24">
        <f t="shared" si="0"/>
        <v>59.88888888888889</v>
      </c>
      <c r="M72" s="24">
        <f t="shared" si="1"/>
        <v>32.45311890838207</v>
      </c>
      <c r="N72" s="18" t="s">
        <v>209</v>
      </c>
    </row>
    <row r="73" spans="2:13" ht="12.75">
      <c r="B73" s="18" t="s">
        <v>39</v>
      </c>
      <c r="C73" s="18" t="s">
        <v>189</v>
      </c>
      <c r="D73" s="18" t="s">
        <v>22</v>
      </c>
      <c r="E73" s="18" t="s">
        <v>92</v>
      </c>
      <c r="G73" s="24">
        <f>G46*(21-7)/(21-G$59)</f>
        <v>106.55555555555556</v>
      </c>
      <c r="H73" s="26"/>
      <c r="I73" s="24">
        <f>I46*(21-7)/(21-I$59)</f>
        <v>88.60526315789474</v>
      </c>
      <c r="J73" s="26"/>
      <c r="K73" s="24">
        <f t="shared" si="0"/>
        <v>205.33333333333334</v>
      </c>
      <c r="M73" s="24">
        <f t="shared" si="1"/>
        <v>133.4980506822612</v>
      </c>
    </row>
    <row r="74" spans="2:13" ht="12.75">
      <c r="B74" s="18" t="s">
        <v>40</v>
      </c>
      <c r="C74" s="18" t="s">
        <v>189</v>
      </c>
      <c r="D74" s="18" t="s">
        <v>22</v>
      </c>
      <c r="E74" s="18" t="s">
        <v>92</v>
      </c>
      <c r="F74" s="20" t="s">
        <v>30</v>
      </c>
      <c r="G74" s="24">
        <f>G47*(21-7)/(21-G$59)*2</f>
        <v>0.20805555555555558</v>
      </c>
      <c r="H74" s="26" t="s">
        <v>30</v>
      </c>
      <c r="I74" s="24">
        <f>I47*(21-7)/(21-I$59)*2</f>
        <v>0.4052631578947369</v>
      </c>
      <c r="J74" s="26" t="s">
        <v>30</v>
      </c>
      <c r="K74" s="24">
        <f t="shared" si="0"/>
        <v>0.6572222222222223</v>
      </c>
      <c r="M74" s="24">
        <f t="shared" si="1"/>
        <v>0.4235136452241716</v>
      </c>
    </row>
    <row r="75" spans="2:13" ht="12.75">
      <c r="B75" s="18" t="s">
        <v>41</v>
      </c>
      <c r="C75" s="18" t="s">
        <v>189</v>
      </c>
      <c r="D75" s="18" t="s">
        <v>22</v>
      </c>
      <c r="E75" s="18" t="s">
        <v>92</v>
      </c>
      <c r="G75" s="24">
        <f>G48*(21-7)/(21-G$59)</f>
        <v>0.7583333333333334</v>
      </c>
      <c r="H75" s="26" t="s">
        <v>30</v>
      </c>
      <c r="I75" s="24">
        <f>I48*(21-7)/(21-I$59)*2</f>
        <v>1.8715789473684212</v>
      </c>
      <c r="J75" s="26" t="s">
        <v>30</v>
      </c>
      <c r="K75" s="24">
        <f t="shared" si="0"/>
        <v>2.4888888888888894</v>
      </c>
      <c r="M75" s="24">
        <f t="shared" si="1"/>
        <v>1.7062670565302147</v>
      </c>
    </row>
    <row r="76" spans="2:13" ht="12.75">
      <c r="B76" s="18" t="s">
        <v>42</v>
      </c>
      <c r="C76" s="18" t="s">
        <v>189</v>
      </c>
      <c r="D76" s="18" t="s">
        <v>22</v>
      </c>
      <c r="E76" s="18" t="s">
        <v>92</v>
      </c>
      <c r="F76" s="20" t="s">
        <v>30</v>
      </c>
      <c r="G76" s="24">
        <f>G49*(21-7)/(21-G$59)*2</f>
        <v>14.155555555555557</v>
      </c>
      <c r="H76" s="26"/>
      <c r="I76" s="24">
        <f>I49*(21-7)/(21-I$59)</f>
        <v>8.95263157894737</v>
      </c>
      <c r="J76" s="26" t="s">
        <v>30</v>
      </c>
      <c r="K76" s="24">
        <f t="shared" si="0"/>
        <v>11.705555555555557</v>
      </c>
      <c r="M76" s="24">
        <f t="shared" si="1"/>
        <v>11.60458089668616</v>
      </c>
    </row>
    <row r="77" spans="2:14" ht="12.75">
      <c r="B77" s="18" t="s">
        <v>43</v>
      </c>
      <c r="C77" s="18" t="s">
        <v>189</v>
      </c>
      <c r="D77" s="18" t="s">
        <v>22</v>
      </c>
      <c r="E77" s="18" t="s">
        <v>92</v>
      </c>
      <c r="F77" s="20" t="s">
        <v>30</v>
      </c>
      <c r="G77" s="24">
        <f>G50*(21-7)/(21-G$59)*2</f>
        <v>26.91111111111111</v>
      </c>
      <c r="H77" s="26" t="s">
        <v>30</v>
      </c>
      <c r="I77" s="24">
        <f>I50*(21-7)/(21-I$59)*2</f>
        <v>28.810526315789478</v>
      </c>
      <c r="J77" s="26" t="s">
        <v>30</v>
      </c>
      <c r="K77" s="24">
        <f t="shared" si="0"/>
        <v>64.16666666666667</v>
      </c>
      <c r="M77" s="24">
        <f t="shared" si="1"/>
        <v>39.962768031189086</v>
      </c>
      <c r="N77" s="18" t="s">
        <v>209</v>
      </c>
    </row>
    <row r="78" spans="2:13" ht="12.75">
      <c r="B78" s="18" t="s">
        <v>44</v>
      </c>
      <c r="C78" s="18" t="s">
        <v>189</v>
      </c>
      <c r="D78" s="18" t="s">
        <v>22</v>
      </c>
      <c r="E78" s="18" t="s">
        <v>92</v>
      </c>
      <c r="F78" s="20" t="s">
        <v>30</v>
      </c>
      <c r="G78" s="24">
        <f>G51*(21-7)/(21-G$59)*2</f>
        <v>1.5594444444444449</v>
      </c>
      <c r="H78" s="26" t="s">
        <v>30</v>
      </c>
      <c r="I78" s="24">
        <f>I51*(21-7)/(21-I$59)*2</f>
        <v>3.245789473684211</v>
      </c>
      <c r="J78" s="26" t="s">
        <v>30</v>
      </c>
      <c r="K78" s="24">
        <f t="shared" si="0"/>
        <v>2.7844444444444445</v>
      </c>
      <c r="M78" s="24">
        <f t="shared" si="1"/>
        <v>2.5298927875243664</v>
      </c>
    </row>
    <row r="79" spans="2:13" ht="12.75">
      <c r="B79" s="18" t="s">
        <v>45</v>
      </c>
      <c r="C79" s="18" t="s">
        <v>189</v>
      </c>
      <c r="D79" s="18" t="s">
        <v>22</v>
      </c>
      <c r="E79" s="18" t="s">
        <v>92</v>
      </c>
      <c r="G79" s="24">
        <f>G52*(21-7)/(21-G$59)</f>
        <v>16119.444444444445</v>
      </c>
      <c r="H79" s="26"/>
      <c r="I79" s="24">
        <f>I52*(21-7)/(21-I$59)</f>
        <v>17610.526315789473</v>
      </c>
      <c r="J79" s="26"/>
      <c r="K79" s="24">
        <f>K52*(21-7)/(21-K$59)</f>
        <v>29361.111111111113</v>
      </c>
      <c r="M79" s="24">
        <f t="shared" si="1"/>
        <v>21030.36062378168</v>
      </c>
    </row>
    <row r="80" spans="2:13" ht="12.75">
      <c r="B80" s="18" t="s">
        <v>46</v>
      </c>
      <c r="C80" s="18" t="s">
        <v>189</v>
      </c>
      <c r="D80" s="18" t="s">
        <v>22</v>
      </c>
      <c r="E80" s="18" t="s">
        <v>92</v>
      </c>
      <c r="F80" s="20" t="s">
        <v>30</v>
      </c>
      <c r="G80" s="24">
        <f>G53*(21-7)/(21-G$59)*2</f>
        <v>15.4</v>
      </c>
      <c r="H80" s="26"/>
      <c r="I80" s="24">
        <f>I53*(21-7)/(21-I$59)</f>
        <v>13.539473684210526</v>
      </c>
      <c r="J80" s="26" t="s">
        <v>30</v>
      </c>
      <c r="K80" s="24">
        <f>K53*(21-7)/(21-K$59)*2</f>
        <v>24.34444444444445</v>
      </c>
      <c r="M80" s="24">
        <f t="shared" si="1"/>
        <v>17.761306042884993</v>
      </c>
    </row>
    <row r="81" spans="2:13" ht="12.75">
      <c r="B81" s="18" t="s">
        <v>47</v>
      </c>
      <c r="C81" s="18" t="s">
        <v>189</v>
      </c>
      <c r="D81" s="18" t="s">
        <v>22</v>
      </c>
      <c r="E81" s="18" t="s">
        <v>92</v>
      </c>
      <c r="F81" s="20" t="s">
        <v>30</v>
      </c>
      <c r="G81" s="24">
        <f>G54*(21-7)/(21-G$59)*2</f>
        <v>2.0805555555555557</v>
      </c>
      <c r="H81" s="26" t="s">
        <v>30</v>
      </c>
      <c r="I81" s="24">
        <f>I54*(21-7)/(21-I$59)*2</f>
        <v>2.033684210526316</v>
      </c>
      <c r="J81" s="26" t="s">
        <v>30</v>
      </c>
      <c r="K81" s="24">
        <f>K54*(21-7)/(21-K$59)*2</f>
        <v>6.65</v>
      </c>
      <c r="M81" s="24">
        <f t="shared" si="1"/>
        <v>3.5880799220272905</v>
      </c>
    </row>
    <row r="82" spans="2:13" ht="12.75">
      <c r="B82" s="18" t="s">
        <v>48</v>
      </c>
      <c r="C82" s="18" t="s">
        <v>189</v>
      </c>
      <c r="D82" s="18" t="s">
        <v>22</v>
      </c>
      <c r="E82" s="18" t="s">
        <v>92</v>
      </c>
      <c r="F82" s="20" t="s">
        <v>30</v>
      </c>
      <c r="G82" s="24">
        <f>G55*(21-7)/(21-G$59)*2</f>
        <v>47.055555555555564</v>
      </c>
      <c r="H82" s="26" t="s">
        <v>30</v>
      </c>
      <c r="I82" s="24">
        <f>I55*(21-7)/(21-I$59)*2</f>
        <v>46.05263157894737</v>
      </c>
      <c r="J82" s="26" t="s">
        <v>30</v>
      </c>
      <c r="K82" s="24">
        <f>K55*(21-7)/(21-K$59)*2</f>
        <v>73.8888888888889</v>
      </c>
      <c r="M82" s="24">
        <f t="shared" si="1"/>
        <v>55.665692007797276</v>
      </c>
    </row>
    <row r="83" spans="2:13" ht="12.75">
      <c r="B83" s="18" t="s">
        <v>125</v>
      </c>
      <c r="C83" s="18" t="s">
        <v>189</v>
      </c>
      <c r="D83" s="18" t="s">
        <v>22</v>
      </c>
      <c r="E83" s="18" t="s">
        <v>92</v>
      </c>
      <c r="G83" s="24">
        <f>G75+G77</f>
        <v>27.669444444444444</v>
      </c>
      <c r="I83" s="24">
        <f>I75+I77</f>
        <v>30.682105263157897</v>
      </c>
      <c r="K83" s="24">
        <f>K75+K77</f>
        <v>66.65555555555557</v>
      </c>
      <c r="M83" s="24">
        <f t="shared" si="1"/>
        <v>41.6690350877193</v>
      </c>
    </row>
    <row r="84" spans="2:13" ht="12.75">
      <c r="B84" s="18" t="s">
        <v>126</v>
      </c>
      <c r="C84" s="18" t="s">
        <v>189</v>
      </c>
      <c r="D84" s="18" t="s">
        <v>22</v>
      </c>
      <c r="E84" s="18" t="s">
        <v>92</v>
      </c>
      <c r="G84" s="24">
        <f>(G72+G74+G76)</f>
        <v>33.30250000000001</v>
      </c>
      <c r="I84" s="24">
        <f>(I72+I74)+I76</f>
        <v>27.88947368421053</v>
      </c>
      <c r="K84" s="24">
        <f>(K72+K74+K76)</f>
        <v>72.25166666666668</v>
      </c>
      <c r="M84" s="24">
        <f t="shared" si="1"/>
        <v>44.48121345029241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B67">
      <selection activeCell="B2" sqref="B2"/>
    </sheetView>
  </sheetViews>
  <sheetFormatPr defaultColWidth="9.140625" defaultRowHeight="12.75"/>
  <cols>
    <col min="1" max="1" width="9.140625" style="18" hidden="1" customWidth="1"/>
    <col min="2" max="2" width="19.7109375" style="18" customWidth="1"/>
    <col min="3" max="3" width="1.57421875" style="18" customWidth="1"/>
    <col min="4" max="4" width="8.28125" style="18" customWidth="1"/>
    <col min="5" max="5" width="4.57421875" style="18" customWidth="1"/>
    <col min="6" max="6" width="13.8515625" style="18" customWidth="1"/>
    <col min="7" max="7" width="4.57421875" style="18" customWidth="1"/>
    <col min="8" max="8" width="9.8515625" style="18" customWidth="1"/>
    <col min="9" max="9" width="3.8515625" style="18" customWidth="1"/>
    <col min="10" max="10" width="11.57421875" style="18" customWidth="1"/>
    <col min="11" max="11" width="4.140625" style="20" customWidth="1"/>
    <col min="12" max="12" width="10.7109375" style="18" customWidth="1"/>
    <col min="13" max="13" width="4.8515625" style="18" customWidth="1"/>
    <col min="14" max="14" width="8.8515625" style="18" customWidth="1"/>
    <col min="15" max="15" width="4.421875" style="18" customWidth="1"/>
    <col min="16" max="16" width="8.28125" style="18" customWidth="1"/>
    <col min="17" max="17" width="5.00390625" style="18" customWidth="1"/>
    <col min="18" max="18" width="9.28125" style="18" customWidth="1"/>
    <col min="19" max="19" width="3.8515625" style="18" customWidth="1"/>
    <col min="20" max="20" width="10.140625" style="18" customWidth="1"/>
    <col min="21" max="21" width="4.421875" style="18" customWidth="1"/>
    <col min="22" max="22" width="9.28125" style="18" customWidth="1"/>
    <col min="23" max="23" width="4.140625" style="18" customWidth="1"/>
    <col min="24" max="24" width="9.421875" style="18" customWidth="1"/>
    <col min="25" max="25" width="4.421875" style="18" customWidth="1"/>
    <col min="26" max="16384" width="11.421875" style="18" customWidth="1"/>
  </cols>
  <sheetData>
    <row r="1" spans="2:3" ht="12.75">
      <c r="B1" s="19" t="s">
        <v>139</v>
      </c>
      <c r="C1" s="19"/>
    </row>
    <row r="4" spans="1:24" ht="12.75">
      <c r="A4" s="18" t="s">
        <v>171</v>
      </c>
      <c r="B4" s="19" t="s">
        <v>112</v>
      </c>
      <c r="C4" s="19"/>
      <c r="F4" s="20" t="s">
        <v>186</v>
      </c>
      <c r="G4" s="20"/>
      <c r="H4" s="20" t="s">
        <v>187</v>
      </c>
      <c r="I4" s="20"/>
      <c r="J4" s="20" t="s">
        <v>188</v>
      </c>
      <c r="L4" s="18" t="s">
        <v>17</v>
      </c>
      <c r="N4" s="18" t="s">
        <v>17</v>
      </c>
      <c r="P4" s="18" t="s">
        <v>17</v>
      </c>
      <c r="R4" s="20" t="s">
        <v>186</v>
      </c>
      <c r="S4" s="20"/>
      <c r="T4" s="20" t="s">
        <v>187</v>
      </c>
      <c r="U4" s="20"/>
      <c r="V4" s="20" t="s">
        <v>188</v>
      </c>
      <c r="W4" s="20"/>
      <c r="X4" s="18" t="s">
        <v>17</v>
      </c>
    </row>
    <row r="5" spans="2:10" ht="12.75">
      <c r="B5" s="19"/>
      <c r="C5" s="19"/>
      <c r="F5" s="20"/>
      <c r="G5" s="20"/>
      <c r="H5" s="20"/>
      <c r="I5" s="20"/>
      <c r="J5" s="20"/>
    </row>
    <row r="6" spans="2:24" ht="12.75">
      <c r="B6" s="18" t="s">
        <v>199</v>
      </c>
      <c r="C6" s="19"/>
      <c r="F6" s="20" t="s">
        <v>200</v>
      </c>
      <c r="G6" s="20"/>
      <c r="H6" s="20" t="s">
        <v>200</v>
      </c>
      <c r="I6" s="20"/>
      <c r="J6" s="20" t="s">
        <v>200</v>
      </c>
      <c r="L6" s="20" t="s">
        <v>200</v>
      </c>
      <c r="N6" s="18" t="s">
        <v>202</v>
      </c>
      <c r="R6" s="20" t="s">
        <v>204</v>
      </c>
      <c r="T6" s="20" t="s">
        <v>204</v>
      </c>
      <c r="V6" s="20" t="s">
        <v>204</v>
      </c>
      <c r="X6" s="20" t="s">
        <v>204</v>
      </c>
    </row>
    <row r="7" spans="2:24" ht="12.75">
      <c r="B7" s="18" t="s">
        <v>198</v>
      </c>
      <c r="C7" s="19"/>
      <c r="F7" s="20" t="s">
        <v>201</v>
      </c>
      <c r="G7" s="20"/>
      <c r="H7" s="20" t="s">
        <v>201</v>
      </c>
      <c r="I7" s="20"/>
      <c r="J7" s="20" t="s">
        <v>201</v>
      </c>
      <c r="L7" s="20" t="s">
        <v>201</v>
      </c>
      <c r="N7" s="18" t="s">
        <v>203</v>
      </c>
      <c r="P7" s="18" t="s">
        <v>135</v>
      </c>
      <c r="R7" s="20" t="s">
        <v>55</v>
      </c>
      <c r="T7" s="20" t="s">
        <v>55</v>
      </c>
      <c r="V7" s="20" t="s">
        <v>55</v>
      </c>
      <c r="X7" s="20" t="s">
        <v>55</v>
      </c>
    </row>
    <row r="8" spans="2:24" ht="12.75">
      <c r="B8" s="18" t="s">
        <v>205</v>
      </c>
      <c r="C8" s="19"/>
      <c r="F8" s="20" t="s">
        <v>133</v>
      </c>
      <c r="G8" s="20"/>
      <c r="H8" s="20" t="s">
        <v>133</v>
      </c>
      <c r="I8" s="20"/>
      <c r="J8" s="20" t="s">
        <v>133</v>
      </c>
      <c r="L8" s="20" t="s">
        <v>133</v>
      </c>
      <c r="N8" s="18" t="s">
        <v>206</v>
      </c>
      <c r="P8" s="18" t="s">
        <v>135</v>
      </c>
      <c r="R8" s="20" t="s">
        <v>55</v>
      </c>
      <c r="T8" s="20" t="s">
        <v>55</v>
      </c>
      <c r="V8" s="20" t="s">
        <v>55</v>
      </c>
      <c r="X8" s="20" t="s">
        <v>55</v>
      </c>
    </row>
    <row r="9" spans="2:24" ht="12.75">
      <c r="B9" s="18" t="s">
        <v>173</v>
      </c>
      <c r="F9" s="18" t="s">
        <v>49</v>
      </c>
      <c r="H9" s="18" t="s">
        <v>49</v>
      </c>
      <c r="J9" s="18" t="s">
        <v>49</v>
      </c>
      <c r="L9" s="18" t="s">
        <v>49</v>
      </c>
      <c r="M9" s="28"/>
      <c r="N9" s="28" t="s">
        <v>115</v>
      </c>
      <c r="O9" s="28"/>
      <c r="P9" s="28" t="s">
        <v>91</v>
      </c>
      <c r="Q9" s="28"/>
      <c r="R9" s="28" t="s">
        <v>55</v>
      </c>
      <c r="T9" s="28" t="s">
        <v>55</v>
      </c>
      <c r="V9" s="28" t="s">
        <v>55</v>
      </c>
      <c r="X9" s="28" t="s">
        <v>55</v>
      </c>
    </row>
    <row r="10" spans="2:16" ht="12.75">
      <c r="B10" s="18" t="s">
        <v>172</v>
      </c>
      <c r="D10" s="18" t="s">
        <v>34</v>
      </c>
      <c r="F10" s="18">
        <v>1085</v>
      </c>
      <c r="H10" s="18">
        <v>1087</v>
      </c>
      <c r="J10" s="18">
        <v>1088</v>
      </c>
      <c r="L10" s="21">
        <f>AVERAGE(F10,H10,J10)</f>
        <v>1086.6666666666667</v>
      </c>
      <c r="M10" s="21"/>
      <c r="N10" s="18">
        <v>106</v>
      </c>
      <c r="P10" s="18">
        <v>30.2</v>
      </c>
    </row>
    <row r="11" spans="2:24" ht="12.75">
      <c r="B11" s="18" t="s">
        <v>207</v>
      </c>
      <c r="L11" s="21"/>
      <c r="M11" s="21"/>
      <c r="R11" s="24">
        <f>R13/9000*(21-R14)/21*60</f>
        <v>28.658031746031746</v>
      </c>
      <c r="T11" s="24">
        <f>T13/9000*(21-T14)/21*60</f>
        <v>28.658031746031746</v>
      </c>
      <c r="V11" s="24">
        <f>V13/9000*(21-V14)/21*60</f>
        <v>28.658031746031746</v>
      </c>
      <c r="X11" s="24">
        <f>X13/9000*(21-X14)/21*60</f>
        <v>28.658031746031746</v>
      </c>
    </row>
    <row r="12" spans="12:24" ht="12.75">
      <c r="L12" s="21"/>
      <c r="M12" s="21"/>
      <c r="R12" s="24"/>
      <c r="T12" s="24"/>
      <c r="V12" s="24"/>
      <c r="X12" s="24"/>
    </row>
    <row r="13" spans="2:24" ht="12.75">
      <c r="B13" s="18" t="s">
        <v>123</v>
      </c>
      <c r="D13" s="18" t="s">
        <v>25</v>
      </c>
      <c r="L13" s="21"/>
      <c r="M13" s="21"/>
      <c r="R13" s="24">
        <v>15837.333333333334</v>
      </c>
      <c r="T13" s="24">
        <v>15837.333333333334</v>
      </c>
      <c r="V13" s="24">
        <v>15837.333333333334</v>
      </c>
      <c r="X13" s="24">
        <v>15837.333333333334</v>
      </c>
    </row>
    <row r="14" spans="2:24" ht="12.75">
      <c r="B14" s="18" t="s">
        <v>124</v>
      </c>
      <c r="D14" s="18" t="s">
        <v>18</v>
      </c>
      <c r="L14" s="21"/>
      <c r="M14" s="21"/>
      <c r="R14" s="24">
        <v>15.3</v>
      </c>
      <c r="T14" s="24">
        <v>15.3</v>
      </c>
      <c r="V14" s="24">
        <v>15.3</v>
      </c>
      <c r="X14" s="24">
        <v>15.3</v>
      </c>
    </row>
    <row r="15" spans="12:13" ht="12.75">
      <c r="L15" s="21"/>
      <c r="M15" s="21"/>
    </row>
    <row r="16" spans="12:13" ht="12.75">
      <c r="L16" s="21"/>
      <c r="M16" s="21"/>
    </row>
    <row r="17" spans="1:24" ht="12.75">
      <c r="A17" s="18" t="s">
        <v>171</v>
      </c>
      <c r="B17" s="19" t="s">
        <v>71</v>
      </c>
      <c r="C17" s="19"/>
      <c r="F17" s="20" t="s">
        <v>186</v>
      </c>
      <c r="G17" s="20"/>
      <c r="H17" s="20" t="s">
        <v>187</v>
      </c>
      <c r="I17" s="20"/>
      <c r="J17" s="20" t="s">
        <v>188</v>
      </c>
      <c r="L17" s="18" t="s">
        <v>17</v>
      </c>
      <c r="N17" s="18" t="s">
        <v>17</v>
      </c>
      <c r="P17" s="18" t="s">
        <v>17</v>
      </c>
      <c r="R17" s="18" t="s">
        <v>186</v>
      </c>
      <c r="T17" s="18" t="s">
        <v>187</v>
      </c>
      <c r="V17" s="18" t="s">
        <v>188</v>
      </c>
      <c r="X17" s="18" t="s">
        <v>17</v>
      </c>
    </row>
    <row r="18" spans="2:18" ht="12.75">
      <c r="B18" s="19"/>
      <c r="C18" s="19"/>
      <c r="F18" s="20"/>
      <c r="G18" s="20"/>
      <c r="H18" s="20"/>
      <c r="I18" s="20"/>
      <c r="J18" s="20"/>
      <c r="R18" s="43"/>
    </row>
    <row r="19" spans="2:24" ht="12.75">
      <c r="B19" s="18" t="s">
        <v>199</v>
      </c>
      <c r="C19" s="19"/>
      <c r="F19" s="20" t="s">
        <v>200</v>
      </c>
      <c r="G19" s="20"/>
      <c r="H19" s="20" t="s">
        <v>200</v>
      </c>
      <c r="I19" s="20"/>
      <c r="J19" s="20" t="s">
        <v>200</v>
      </c>
      <c r="L19" s="20" t="s">
        <v>200</v>
      </c>
      <c r="N19" s="18" t="s">
        <v>202</v>
      </c>
      <c r="R19" s="43" t="s">
        <v>204</v>
      </c>
      <c r="T19" s="43" t="s">
        <v>204</v>
      </c>
      <c r="V19" s="43" t="s">
        <v>204</v>
      </c>
      <c r="X19" s="43" t="s">
        <v>204</v>
      </c>
    </row>
    <row r="20" spans="2:24" ht="12.75">
      <c r="B20" s="18" t="s">
        <v>198</v>
      </c>
      <c r="C20" s="19"/>
      <c r="F20" s="20" t="s">
        <v>201</v>
      </c>
      <c r="G20" s="20"/>
      <c r="H20" s="20" t="s">
        <v>201</v>
      </c>
      <c r="I20" s="20"/>
      <c r="J20" s="20" t="s">
        <v>201</v>
      </c>
      <c r="L20" s="20" t="s">
        <v>201</v>
      </c>
      <c r="N20" s="18" t="s">
        <v>203</v>
      </c>
      <c r="P20" s="18" t="s">
        <v>135</v>
      </c>
      <c r="R20" s="18" t="s">
        <v>55</v>
      </c>
      <c r="T20" s="18" t="s">
        <v>55</v>
      </c>
      <c r="V20" s="18" t="s">
        <v>55</v>
      </c>
      <c r="X20" s="28" t="s">
        <v>55</v>
      </c>
    </row>
    <row r="21" spans="2:24" ht="12.75">
      <c r="B21" s="18" t="s">
        <v>205</v>
      </c>
      <c r="C21" s="19"/>
      <c r="F21" s="20" t="s">
        <v>133</v>
      </c>
      <c r="G21" s="20"/>
      <c r="H21" s="20" t="s">
        <v>133</v>
      </c>
      <c r="I21" s="20"/>
      <c r="J21" s="20" t="s">
        <v>133</v>
      </c>
      <c r="L21" s="20" t="s">
        <v>133</v>
      </c>
      <c r="N21" s="18" t="s">
        <v>206</v>
      </c>
      <c r="P21" s="18" t="s">
        <v>135</v>
      </c>
      <c r="R21" s="18" t="s">
        <v>55</v>
      </c>
      <c r="T21" s="18" t="s">
        <v>55</v>
      </c>
      <c r="V21" s="18" t="s">
        <v>55</v>
      </c>
      <c r="X21" s="28" t="s">
        <v>55</v>
      </c>
    </row>
    <row r="22" spans="2:24" ht="12.75">
      <c r="B22" s="18" t="s">
        <v>173</v>
      </c>
      <c r="F22" s="18" t="s">
        <v>33</v>
      </c>
      <c r="H22" s="18" t="s">
        <v>33</v>
      </c>
      <c r="J22" s="18" t="s">
        <v>33</v>
      </c>
      <c r="L22" s="18" t="s">
        <v>33</v>
      </c>
      <c r="M22" s="28"/>
      <c r="N22" s="28" t="s">
        <v>115</v>
      </c>
      <c r="O22" s="28"/>
      <c r="P22" s="28" t="s">
        <v>91</v>
      </c>
      <c r="Q22" s="28"/>
      <c r="R22" s="28" t="s">
        <v>55</v>
      </c>
      <c r="S22" s="28"/>
      <c r="T22" s="28" t="s">
        <v>55</v>
      </c>
      <c r="U22" s="28"/>
      <c r="V22" s="28" t="s">
        <v>55</v>
      </c>
      <c r="X22" s="28" t="s">
        <v>55</v>
      </c>
    </row>
    <row r="23" spans="2:16" ht="12.75">
      <c r="B23" s="18" t="s">
        <v>172</v>
      </c>
      <c r="D23" s="18" t="s">
        <v>34</v>
      </c>
      <c r="F23" s="18">
        <v>1227</v>
      </c>
      <c r="H23" s="18">
        <v>1238</v>
      </c>
      <c r="J23" s="18">
        <v>1223</v>
      </c>
      <c r="L23" s="21">
        <f>AVERAGE(F23,H23,J23)</f>
        <v>1229.3333333333333</v>
      </c>
      <c r="M23" s="21"/>
      <c r="N23" s="18">
        <v>139</v>
      </c>
      <c r="P23" s="18">
        <v>0</v>
      </c>
    </row>
    <row r="24" spans="2:13" ht="12.75">
      <c r="B24" s="18" t="s">
        <v>35</v>
      </c>
      <c r="D24" s="18" t="s">
        <v>34</v>
      </c>
      <c r="F24" s="18">
        <v>13.5</v>
      </c>
      <c r="H24" s="18">
        <v>16.2</v>
      </c>
      <c r="J24" s="18">
        <v>16.1</v>
      </c>
      <c r="L24" s="24">
        <f>AVERAGE(F24,H24,J24)</f>
        <v>15.266666666666666</v>
      </c>
      <c r="M24" s="24"/>
    </row>
    <row r="25" spans="2:13" ht="12.75">
      <c r="B25" s="18" t="s">
        <v>36</v>
      </c>
      <c r="D25" s="18" t="s">
        <v>34</v>
      </c>
      <c r="E25" s="18" t="s">
        <v>30</v>
      </c>
      <c r="F25" s="25">
        <v>0.0245</v>
      </c>
      <c r="G25" s="25" t="s">
        <v>30</v>
      </c>
      <c r="H25" s="25">
        <v>0.0249</v>
      </c>
      <c r="I25" s="25" t="s">
        <v>30</v>
      </c>
      <c r="J25" s="25">
        <v>0.0248</v>
      </c>
      <c r="K25" s="26" t="s">
        <v>30</v>
      </c>
      <c r="L25" s="27">
        <f>AVERAGE(F25,H25,J25)</f>
        <v>0.024733333333333333</v>
      </c>
      <c r="M25" s="27"/>
    </row>
    <row r="26" spans="2:13" ht="12.75">
      <c r="B26" s="18" t="s">
        <v>37</v>
      </c>
      <c r="D26" s="18" t="s">
        <v>34</v>
      </c>
      <c r="E26" s="18" t="s">
        <v>30</v>
      </c>
      <c r="F26" s="25">
        <v>0.000693</v>
      </c>
      <c r="G26" s="25" t="s">
        <v>30</v>
      </c>
      <c r="H26" s="25">
        <v>0.000702</v>
      </c>
      <c r="I26" s="25" t="s">
        <v>30</v>
      </c>
      <c r="J26" s="25">
        <v>0.000699</v>
      </c>
      <c r="K26" s="20" t="s">
        <v>30</v>
      </c>
      <c r="L26" s="27">
        <f>AVERAGE(F26,H26,J26)</f>
        <v>0.0006979999999999999</v>
      </c>
      <c r="M26" s="27"/>
    </row>
    <row r="27" spans="2:13" ht="12.75">
      <c r="B27" s="18" t="s">
        <v>38</v>
      </c>
      <c r="D27" s="18" t="s">
        <v>34</v>
      </c>
      <c r="E27" s="18" t="s">
        <v>30</v>
      </c>
      <c r="F27" s="25">
        <v>0.000307</v>
      </c>
      <c r="G27" s="25" t="s">
        <v>30</v>
      </c>
      <c r="H27" s="25">
        <v>0.000311</v>
      </c>
      <c r="I27" s="25" t="s">
        <v>30</v>
      </c>
      <c r="J27" s="25">
        <v>0.00031</v>
      </c>
      <c r="K27" s="20" t="s">
        <v>30</v>
      </c>
      <c r="L27" s="27">
        <f aca="true" t="shared" si="0" ref="L27:L35">AVERAGE(F27,H27,J27)</f>
        <v>0.00030933333333333334</v>
      </c>
      <c r="M27" s="27"/>
    </row>
    <row r="28" spans="2:13" ht="12.75">
      <c r="B28" s="18" t="s">
        <v>39</v>
      </c>
      <c r="D28" s="18" t="s">
        <v>34</v>
      </c>
      <c r="F28" s="25">
        <v>0.001</v>
      </c>
      <c r="G28" s="25" t="s">
        <v>30</v>
      </c>
      <c r="H28" s="25">
        <v>0.00064</v>
      </c>
      <c r="I28" s="25" t="s">
        <v>30</v>
      </c>
      <c r="J28" s="25">
        <v>0.000637</v>
      </c>
      <c r="K28" s="20" t="s">
        <v>30</v>
      </c>
      <c r="L28" s="27">
        <f>AVERAGE(F28,H28/2,J28/2)</f>
        <v>0.0005461666666666667</v>
      </c>
      <c r="M28" s="27"/>
    </row>
    <row r="29" spans="2:13" ht="12.75">
      <c r="B29" s="18" t="s">
        <v>40</v>
      </c>
      <c r="D29" s="18" t="s">
        <v>34</v>
      </c>
      <c r="E29" s="18" t="s">
        <v>30</v>
      </c>
      <c r="F29" s="25">
        <v>0.000307</v>
      </c>
      <c r="G29" s="25" t="s">
        <v>30</v>
      </c>
      <c r="H29" s="25">
        <v>0.000311</v>
      </c>
      <c r="I29" s="25" t="s">
        <v>30</v>
      </c>
      <c r="J29" s="25">
        <v>0.00031</v>
      </c>
      <c r="K29" s="20" t="s">
        <v>30</v>
      </c>
      <c r="L29" s="27">
        <f t="shared" si="0"/>
        <v>0.00030933333333333334</v>
      </c>
      <c r="M29" s="27"/>
    </row>
    <row r="30" spans="2:13" ht="12.75">
      <c r="B30" s="18" t="s">
        <v>41</v>
      </c>
      <c r="D30" s="18" t="s">
        <v>34</v>
      </c>
      <c r="E30" s="18" t="s">
        <v>30</v>
      </c>
      <c r="F30" s="25">
        <v>0.000308</v>
      </c>
      <c r="G30" s="25" t="s">
        <v>30</v>
      </c>
      <c r="H30" s="25">
        <v>0.000312</v>
      </c>
      <c r="I30" s="25" t="s">
        <v>30</v>
      </c>
      <c r="J30" s="25">
        <v>0.000311</v>
      </c>
      <c r="K30" s="20" t="s">
        <v>30</v>
      </c>
      <c r="L30" s="27">
        <f t="shared" si="0"/>
        <v>0.0003103333333333333</v>
      </c>
      <c r="M30" s="27"/>
    </row>
    <row r="31" spans="2:13" ht="12.75">
      <c r="B31" s="18" t="s">
        <v>42</v>
      </c>
      <c r="D31" s="18" t="s">
        <v>34</v>
      </c>
      <c r="E31" s="18" t="s">
        <v>30</v>
      </c>
      <c r="F31" s="25">
        <v>0.000312</v>
      </c>
      <c r="G31" s="25" t="s">
        <v>30</v>
      </c>
      <c r="H31" s="25">
        <v>0.000316</v>
      </c>
      <c r="I31" s="25" t="s">
        <v>30</v>
      </c>
      <c r="J31" s="25">
        <v>0.000315</v>
      </c>
      <c r="K31" s="20" t="s">
        <v>30</v>
      </c>
      <c r="L31" s="27">
        <f t="shared" si="0"/>
        <v>0.00031433333333333335</v>
      </c>
      <c r="M31" s="27"/>
    </row>
    <row r="32" spans="2:13" ht="12.75">
      <c r="B32" s="18" t="s">
        <v>43</v>
      </c>
      <c r="D32" s="18" t="s">
        <v>34</v>
      </c>
      <c r="E32" s="18" t="s">
        <v>30</v>
      </c>
      <c r="F32" s="25">
        <v>0.000623</v>
      </c>
      <c r="G32" s="25" t="s">
        <v>30</v>
      </c>
      <c r="H32" s="25">
        <v>0.000631</v>
      </c>
      <c r="I32" s="25" t="s">
        <v>30</v>
      </c>
      <c r="J32" s="25">
        <v>0.000628</v>
      </c>
      <c r="K32" s="20" t="s">
        <v>30</v>
      </c>
      <c r="L32" s="27">
        <f t="shared" si="0"/>
        <v>0.0006273333333333334</v>
      </c>
      <c r="M32" s="27"/>
    </row>
    <row r="33" spans="2:13" ht="12.75">
      <c r="B33" s="18" t="s">
        <v>44</v>
      </c>
      <c r="D33" s="18" t="s">
        <v>34</v>
      </c>
      <c r="E33" s="18" t="s">
        <v>30</v>
      </c>
      <c r="F33" s="25">
        <v>0.000247</v>
      </c>
      <c r="G33" s="25" t="s">
        <v>30</v>
      </c>
      <c r="H33" s="25">
        <v>0.00025</v>
      </c>
      <c r="I33" s="25" t="s">
        <v>30</v>
      </c>
      <c r="J33" s="25">
        <v>0.000249</v>
      </c>
      <c r="K33" s="20" t="s">
        <v>30</v>
      </c>
      <c r="L33" s="27">
        <f t="shared" si="0"/>
        <v>0.0002486666666666667</v>
      </c>
      <c r="M33" s="27"/>
    </row>
    <row r="34" spans="2:13" ht="12.75">
      <c r="B34" s="18" t="s">
        <v>47</v>
      </c>
      <c r="D34" s="18" t="s">
        <v>34</v>
      </c>
      <c r="E34" s="18" t="s">
        <v>30</v>
      </c>
      <c r="F34" s="25">
        <v>0.000313</v>
      </c>
      <c r="G34" s="25" t="s">
        <v>30</v>
      </c>
      <c r="H34" s="25">
        <v>0.000317</v>
      </c>
      <c r="I34" s="25" t="s">
        <v>30</v>
      </c>
      <c r="J34" s="25">
        <v>0.000316</v>
      </c>
      <c r="K34" s="20" t="s">
        <v>30</v>
      </c>
      <c r="L34" s="27">
        <f t="shared" si="0"/>
        <v>0.0003153333333333333</v>
      </c>
      <c r="M34" s="27"/>
    </row>
    <row r="35" spans="2:13" ht="12.75">
      <c r="B35" s="18" t="s">
        <v>48</v>
      </c>
      <c r="D35" s="18" t="s">
        <v>34</v>
      </c>
      <c r="E35" s="18" t="s">
        <v>30</v>
      </c>
      <c r="F35" s="25">
        <v>0.000623</v>
      </c>
      <c r="G35" s="25" t="s">
        <v>30</v>
      </c>
      <c r="H35" s="25">
        <v>0.00062</v>
      </c>
      <c r="I35" s="25" t="s">
        <v>30</v>
      </c>
      <c r="J35" s="25">
        <v>0.000628</v>
      </c>
      <c r="K35" s="20" t="s">
        <v>30</v>
      </c>
      <c r="L35" s="27">
        <f t="shared" si="0"/>
        <v>0.0006236666666666666</v>
      </c>
      <c r="M35" s="27"/>
    </row>
    <row r="36" spans="2:3" ht="12.75">
      <c r="B36" s="19"/>
      <c r="C36" s="19"/>
    </row>
    <row r="37" spans="2:13" ht="12.75">
      <c r="B37" s="18" t="s">
        <v>24</v>
      </c>
      <c r="D37" s="18" t="s">
        <v>25</v>
      </c>
      <c r="F37" s="18">
        <v>15448</v>
      </c>
      <c r="H37" s="18">
        <v>15761</v>
      </c>
      <c r="J37" s="18">
        <v>15689</v>
      </c>
      <c r="L37" s="21">
        <f>AVERAGE(F37,H37,J37)</f>
        <v>15632.666666666666</v>
      </c>
      <c r="M37" s="21"/>
    </row>
    <row r="38" spans="2:13" ht="12.75">
      <c r="B38" s="18" t="s">
        <v>26</v>
      </c>
      <c r="D38" s="18" t="s">
        <v>18</v>
      </c>
      <c r="F38" s="18">
        <v>14.2</v>
      </c>
      <c r="H38" s="18">
        <v>14.7</v>
      </c>
      <c r="J38" s="18">
        <v>14.5</v>
      </c>
      <c r="L38" s="24">
        <f>AVERAGE(F38,H38,J38)</f>
        <v>14.466666666666667</v>
      </c>
      <c r="M38" s="24"/>
    </row>
    <row r="39" spans="12:13" ht="12.75">
      <c r="L39" s="24"/>
      <c r="M39" s="24"/>
    </row>
    <row r="40" spans="2:24" ht="12.75">
      <c r="B40" s="18" t="s">
        <v>207</v>
      </c>
      <c r="D40" s="18" t="s">
        <v>128</v>
      </c>
      <c r="F40" s="24"/>
      <c r="X40" s="24">
        <f>L37/9000*(21-L38)/21*60</f>
        <v>32.423308641975304</v>
      </c>
    </row>
    <row r="41" ht="12.75">
      <c r="V41" s="24"/>
    </row>
    <row r="42" spans="2:22" ht="12.75">
      <c r="B42" s="38" t="s">
        <v>142</v>
      </c>
      <c r="C42" s="38"/>
      <c r="V42" s="24"/>
    </row>
    <row r="43" spans="2:24" ht="12.75">
      <c r="B43" s="18" t="s">
        <v>35</v>
      </c>
      <c r="D43" s="18" t="s">
        <v>50</v>
      </c>
      <c r="E43" s="20"/>
      <c r="F43" s="24">
        <f>F24*454/F37/60/0.0283*1000*(21-7)/(21-F38)</f>
        <v>481.0595023208186</v>
      </c>
      <c r="G43" s="20"/>
      <c r="H43" s="24">
        <f>H24*454/H37/60/0.0283*1000*(21-7)/(21-H38)</f>
        <v>610.7126258557878</v>
      </c>
      <c r="I43" s="20"/>
      <c r="J43" s="24">
        <f>J24*454/J37/60/0.0283*1000*(21-7)/(21-J38)</f>
        <v>590.9673112752763</v>
      </c>
      <c r="L43" s="24">
        <f>AVERAGE(J43,H43,F43)</f>
        <v>560.9131464839609</v>
      </c>
      <c r="M43" s="24"/>
      <c r="R43" s="24">
        <f>F43</f>
        <v>481.0595023208186</v>
      </c>
      <c r="T43" s="24">
        <f>H43</f>
        <v>610.7126258557878</v>
      </c>
      <c r="V43" s="24">
        <f>J43</f>
        <v>590.9673112752763</v>
      </c>
      <c r="X43" s="24">
        <f>L43</f>
        <v>560.9131464839609</v>
      </c>
    </row>
    <row r="44" spans="2:24" ht="12.75">
      <c r="B44" s="18" t="s">
        <v>36</v>
      </c>
      <c r="D44" s="18" t="s">
        <v>127</v>
      </c>
      <c r="E44" s="44">
        <v>100</v>
      </c>
      <c r="F44" s="24">
        <f>F25*454/F$37/60/0.0283*1000000*(21-7)/(21-F$38)</f>
        <v>873.0339116192634</v>
      </c>
      <c r="G44" s="44">
        <v>100</v>
      </c>
      <c r="H44" s="24">
        <f>H25*454/H$37/60/0.0283*1000000*(21-7)/(21-H$38)</f>
        <v>938.6879249264887</v>
      </c>
      <c r="I44" s="44">
        <v>100</v>
      </c>
      <c r="J44" s="24">
        <f aca="true" t="shared" si="1" ref="J44:J54">J25*454/J$37/60/0.0283*1000000*(21-7)/(21-J$38)</f>
        <v>910.309895628997</v>
      </c>
      <c r="K44" s="44">
        <v>100</v>
      </c>
      <c r="L44" s="24">
        <f aca="true" t="shared" si="2" ref="L44:L54">AVERAGE(J44,H44,F44)</f>
        <v>907.3439107249164</v>
      </c>
      <c r="M44" s="24"/>
      <c r="Q44" s="44">
        <v>100</v>
      </c>
      <c r="R44" s="24">
        <f aca="true" t="shared" si="3" ref="R44:X57">F44</f>
        <v>873.0339116192634</v>
      </c>
      <c r="S44" s="44">
        <v>100</v>
      </c>
      <c r="T44" s="24">
        <f t="shared" si="3"/>
        <v>938.6879249264887</v>
      </c>
      <c r="U44" s="44">
        <v>100</v>
      </c>
      <c r="V44" s="24">
        <f t="shared" si="3"/>
        <v>910.309895628997</v>
      </c>
      <c r="W44" s="44">
        <v>100</v>
      </c>
      <c r="X44" s="24">
        <f t="shared" si="3"/>
        <v>907.3439107249164</v>
      </c>
    </row>
    <row r="45" spans="2:24" ht="12.75">
      <c r="B45" s="18" t="s">
        <v>37</v>
      </c>
      <c r="D45" s="18" t="s">
        <v>127</v>
      </c>
      <c r="E45" s="44">
        <v>100</v>
      </c>
      <c r="F45" s="24">
        <f aca="true" t="shared" si="4" ref="F45:F54">F26*454/F$37/60/0.0283*1000000*(21-7)/(21-F$38)</f>
        <v>24.69438778580202</v>
      </c>
      <c r="G45" s="44">
        <v>100</v>
      </c>
      <c r="H45" s="24">
        <f aca="true" t="shared" si="5" ref="H45:H54">H26*454/H$37/60/0.0283*1000000*(21-7)/(21-H$38)</f>
        <v>26.464213787084137</v>
      </c>
      <c r="I45" s="44">
        <v>100</v>
      </c>
      <c r="J45" s="24">
        <f t="shared" si="1"/>
        <v>25.657524880833417</v>
      </c>
      <c r="K45" s="44">
        <v>100</v>
      </c>
      <c r="L45" s="24">
        <f t="shared" si="2"/>
        <v>25.60537548457319</v>
      </c>
      <c r="M45" s="24"/>
      <c r="Q45" s="44">
        <v>100</v>
      </c>
      <c r="R45" s="24">
        <f t="shared" si="3"/>
        <v>24.69438778580202</v>
      </c>
      <c r="S45" s="44">
        <v>100</v>
      </c>
      <c r="T45" s="24">
        <f t="shared" si="3"/>
        <v>26.464213787084137</v>
      </c>
      <c r="U45" s="44">
        <v>100</v>
      </c>
      <c r="V45" s="24">
        <f t="shared" si="3"/>
        <v>25.657524880833417</v>
      </c>
      <c r="W45" s="44">
        <v>100</v>
      </c>
      <c r="X45" s="24">
        <f t="shared" si="3"/>
        <v>25.60537548457319</v>
      </c>
    </row>
    <row r="46" spans="2:24" ht="12.75">
      <c r="B46" s="18" t="s">
        <v>38</v>
      </c>
      <c r="D46" s="18" t="s">
        <v>127</v>
      </c>
      <c r="E46" s="44">
        <v>100</v>
      </c>
      <c r="F46" s="24">
        <f t="shared" si="4"/>
        <v>10.939649423147502</v>
      </c>
      <c r="G46" s="44">
        <v>100</v>
      </c>
      <c r="H46" s="24">
        <f t="shared" si="5"/>
        <v>11.724174484021612</v>
      </c>
      <c r="I46" s="44">
        <v>100</v>
      </c>
      <c r="J46" s="24">
        <f t="shared" si="1"/>
        <v>11.37887369536246</v>
      </c>
      <c r="K46" s="44">
        <v>100</v>
      </c>
      <c r="L46" s="24">
        <f t="shared" si="2"/>
        <v>11.347565867510525</v>
      </c>
      <c r="M46" s="24"/>
      <c r="Q46" s="44">
        <v>100</v>
      </c>
      <c r="R46" s="24">
        <f t="shared" si="3"/>
        <v>10.939649423147502</v>
      </c>
      <c r="S46" s="44">
        <v>100</v>
      </c>
      <c r="T46" s="24">
        <f t="shared" si="3"/>
        <v>11.724174484021612</v>
      </c>
      <c r="U46" s="44">
        <v>100</v>
      </c>
      <c r="V46" s="24">
        <f t="shared" si="3"/>
        <v>11.37887369536246</v>
      </c>
      <c r="W46" s="44">
        <v>100</v>
      </c>
      <c r="X46" s="24">
        <f t="shared" si="3"/>
        <v>11.347565867510525</v>
      </c>
    </row>
    <row r="47" spans="2:24" ht="12.75">
      <c r="B47" s="18" t="s">
        <v>39</v>
      </c>
      <c r="D47" s="18" t="s">
        <v>127</v>
      </c>
      <c r="E47" s="44">
        <v>100</v>
      </c>
      <c r="F47" s="24">
        <f t="shared" si="4"/>
        <v>35.63403720894952</v>
      </c>
      <c r="G47" s="44">
        <v>100</v>
      </c>
      <c r="H47" s="24">
        <f t="shared" si="5"/>
        <v>24.126918552327425</v>
      </c>
      <c r="I47" s="44">
        <v>100</v>
      </c>
      <c r="J47" s="24">
        <f t="shared" si="1"/>
        <v>23.381750141760925</v>
      </c>
      <c r="K47" s="44">
        <v>100</v>
      </c>
      <c r="L47" s="24">
        <f t="shared" si="2"/>
        <v>27.71423530101262</v>
      </c>
      <c r="M47" s="24"/>
      <c r="Q47" s="44">
        <v>100</v>
      </c>
      <c r="R47" s="24">
        <f t="shared" si="3"/>
        <v>35.63403720894952</v>
      </c>
      <c r="S47" s="44">
        <v>100</v>
      </c>
      <c r="T47" s="24">
        <f t="shared" si="3"/>
        <v>24.126918552327425</v>
      </c>
      <c r="U47" s="44">
        <v>100</v>
      </c>
      <c r="V47" s="24">
        <f t="shared" si="3"/>
        <v>23.381750141760925</v>
      </c>
      <c r="W47" s="44">
        <v>100</v>
      </c>
      <c r="X47" s="24">
        <f t="shared" si="3"/>
        <v>27.71423530101262</v>
      </c>
    </row>
    <row r="48" spans="2:24" ht="12.75">
      <c r="B48" s="18" t="s">
        <v>40</v>
      </c>
      <c r="D48" s="18" t="s">
        <v>127</v>
      </c>
      <c r="E48" s="44">
        <v>100</v>
      </c>
      <c r="F48" s="24">
        <f t="shared" si="4"/>
        <v>10.939649423147502</v>
      </c>
      <c r="G48" s="44">
        <v>100</v>
      </c>
      <c r="H48" s="24">
        <f t="shared" si="5"/>
        <v>11.724174484021612</v>
      </c>
      <c r="I48" s="44">
        <v>100</v>
      </c>
      <c r="J48" s="24">
        <f t="shared" si="1"/>
        <v>11.37887369536246</v>
      </c>
      <c r="K48" s="44">
        <v>100</v>
      </c>
      <c r="L48" s="24">
        <f t="shared" si="2"/>
        <v>11.347565867510525</v>
      </c>
      <c r="M48" s="24"/>
      <c r="Q48" s="44">
        <v>100</v>
      </c>
      <c r="R48" s="24">
        <f t="shared" si="3"/>
        <v>10.939649423147502</v>
      </c>
      <c r="S48" s="44">
        <v>100</v>
      </c>
      <c r="T48" s="24">
        <f t="shared" si="3"/>
        <v>11.724174484021612</v>
      </c>
      <c r="U48" s="44">
        <v>100</v>
      </c>
      <c r="V48" s="24">
        <f t="shared" si="3"/>
        <v>11.37887369536246</v>
      </c>
      <c r="W48" s="44">
        <v>100</v>
      </c>
      <c r="X48" s="24">
        <f t="shared" si="3"/>
        <v>11.347565867510525</v>
      </c>
    </row>
    <row r="49" spans="2:24" ht="12.75">
      <c r="B49" s="18" t="s">
        <v>41</v>
      </c>
      <c r="D49" s="18" t="s">
        <v>127</v>
      </c>
      <c r="E49" s="44">
        <v>100</v>
      </c>
      <c r="F49" s="24">
        <f t="shared" si="4"/>
        <v>10.975283460356453</v>
      </c>
      <c r="G49" s="44">
        <v>100</v>
      </c>
      <c r="H49" s="24">
        <f t="shared" si="5"/>
        <v>11.761872794259618</v>
      </c>
      <c r="I49" s="44">
        <v>100</v>
      </c>
      <c r="J49" s="24">
        <f t="shared" si="1"/>
        <v>11.415579739541048</v>
      </c>
      <c r="K49" s="44">
        <v>100</v>
      </c>
      <c r="L49" s="24">
        <f t="shared" si="2"/>
        <v>11.384245331385706</v>
      </c>
      <c r="M49" s="24"/>
      <c r="Q49" s="44">
        <v>100</v>
      </c>
      <c r="R49" s="24">
        <f t="shared" si="3"/>
        <v>10.975283460356453</v>
      </c>
      <c r="S49" s="44">
        <v>100</v>
      </c>
      <c r="T49" s="24">
        <f t="shared" si="3"/>
        <v>11.761872794259618</v>
      </c>
      <c r="U49" s="44">
        <v>100</v>
      </c>
      <c r="V49" s="24">
        <f t="shared" si="3"/>
        <v>11.415579739541048</v>
      </c>
      <c r="W49" s="44">
        <v>100</v>
      </c>
      <c r="X49" s="24">
        <f t="shared" si="3"/>
        <v>11.384245331385706</v>
      </c>
    </row>
    <row r="50" spans="2:24" ht="12.75">
      <c r="B50" s="18" t="s">
        <v>42</v>
      </c>
      <c r="D50" s="18" t="s">
        <v>127</v>
      </c>
      <c r="E50" s="44">
        <v>100</v>
      </c>
      <c r="F50" s="24">
        <f t="shared" si="4"/>
        <v>11.11781960919225</v>
      </c>
      <c r="G50" s="44">
        <v>100</v>
      </c>
      <c r="H50" s="24">
        <f t="shared" si="5"/>
        <v>11.912666035211666</v>
      </c>
      <c r="I50" s="44">
        <v>100</v>
      </c>
      <c r="J50" s="24">
        <f t="shared" si="1"/>
        <v>11.562403916255404</v>
      </c>
      <c r="K50" s="44">
        <v>100</v>
      </c>
      <c r="L50" s="24">
        <f t="shared" si="2"/>
        <v>11.530963186886439</v>
      </c>
      <c r="M50" s="24"/>
      <c r="Q50" s="44">
        <v>100</v>
      </c>
      <c r="R50" s="24">
        <f t="shared" si="3"/>
        <v>11.11781960919225</v>
      </c>
      <c r="S50" s="44">
        <v>100</v>
      </c>
      <c r="T50" s="24">
        <f t="shared" si="3"/>
        <v>11.912666035211666</v>
      </c>
      <c r="U50" s="44">
        <v>100</v>
      </c>
      <c r="V50" s="24">
        <f t="shared" si="3"/>
        <v>11.562403916255404</v>
      </c>
      <c r="W50" s="44">
        <v>100</v>
      </c>
      <c r="X50" s="24">
        <f t="shared" si="3"/>
        <v>11.530963186886439</v>
      </c>
    </row>
    <row r="51" spans="2:24" ht="12.75">
      <c r="B51" s="18" t="s">
        <v>43</v>
      </c>
      <c r="D51" s="18" t="s">
        <v>127</v>
      </c>
      <c r="E51" s="44">
        <v>100</v>
      </c>
      <c r="F51" s="24">
        <f t="shared" si="4"/>
        <v>22.200005181175552</v>
      </c>
      <c r="G51" s="44">
        <v>100</v>
      </c>
      <c r="H51" s="24">
        <f t="shared" si="5"/>
        <v>23.78763376018532</v>
      </c>
      <c r="I51" s="44">
        <v>100</v>
      </c>
      <c r="J51" s="24">
        <f t="shared" si="1"/>
        <v>23.051395744153623</v>
      </c>
      <c r="K51" s="44">
        <v>100</v>
      </c>
      <c r="L51" s="24">
        <f t="shared" si="2"/>
        <v>23.013011561838166</v>
      </c>
      <c r="M51" s="24"/>
      <c r="Q51" s="44">
        <v>100</v>
      </c>
      <c r="R51" s="24">
        <f t="shared" si="3"/>
        <v>22.200005181175552</v>
      </c>
      <c r="S51" s="44">
        <v>100</v>
      </c>
      <c r="T51" s="24">
        <f t="shared" si="3"/>
        <v>23.78763376018532</v>
      </c>
      <c r="U51" s="44">
        <v>100</v>
      </c>
      <c r="V51" s="24">
        <f t="shared" si="3"/>
        <v>23.051395744153623</v>
      </c>
      <c r="W51" s="44">
        <v>100</v>
      </c>
      <c r="X51" s="24">
        <f t="shared" si="3"/>
        <v>23.013011561838166</v>
      </c>
    </row>
    <row r="52" spans="2:24" ht="12.75">
      <c r="B52" s="18" t="s">
        <v>44</v>
      </c>
      <c r="D52" s="18" t="s">
        <v>127</v>
      </c>
      <c r="E52" s="44">
        <v>100</v>
      </c>
      <c r="F52" s="24">
        <f t="shared" si="4"/>
        <v>8.801607190610532</v>
      </c>
      <c r="G52" s="44">
        <v>100</v>
      </c>
      <c r="H52" s="24">
        <f t="shared" si="5"/>
        <v>9.4245775595029</v>
      </c>
      <c r="I52" s="44">
        <v>100</v>
      </c>
      <c r="J52" s="24">
        <f t="shared" si="1"/>
        <v>9.139805000468554</v>
      </c>
      <c r="K52" s="44">
        <v>100</v>
      </c>
      <c r="L52" s="24">
        <f t="shared" si="2"/>
        <v>9.121996583527329</v>
      </c>
      <c r="M52" s="24"/>
      <c r="Q52" s="44">
        <v>100</v>
      </c>
      <c r="R52" s="24">
        <f t="shared" si="3"/>
        <v>8.801607190610532</v>
      </c>
      <c r="S52" s="44">
        <v>100</v>
      </c>
      <c r="T52" s="24">
        <f t="shared" si="3"/>
        <v>9.4245775595029</v>
      </c>
      <c r="U52" s="44">
        <v>100</v>
      </c>
      <c r="V52" s="24">
        <f t="shared" si="3"/>
        <v>9.139805000468554</v>
      </c>
      <c r="W52" s="44">
        <v>100</v>
      </c>
      <c r="X52" s="24">
        <f t="shared" si="3"/>
        <v>9.121996583527329</v>
      </c>
    </row>
    <row r="53" spans="2:24" ht="12.75">
      <c r="B53" s="18" t="s">
        <v>47</v>
      </c>
      <c r="D53" s="18" t="s">
        <v>127</v>
      </c>
      <c r="E53" s="44">
        <v>100</v>
      </c>
      <c r="F53" s="24">
        <f t="shared" si="4"/>
        <v>11.153453646401202</v>
      </c>
      <c r="G53" s="44">
        <v>100</v>
      </c>
      <c r="H53" s="24">
        <f t="shared" si="5"/>
        <v>11.950364345449675</v>
      </c>
      <c r="I53" s="44">
        <v>100</v>
      </c>
      <c r="J53" s="24">
        <f t="shared" si="1"/>
        <v>11.59910996043399</v>
      </c>
      <c r="K53" s="44">
        <v>100</v>
      </c>
      <c r="L53" s="24">
        <f t="shared" si="2"/>
        <v>11.567642650761622</v>
      </c>
      <c r="M53" s="24"/>
      <c r="Q53" s="44">
        <v>100</v>
      </c>
      <c r="R53" s="24">
        <f t="shared" si="3"/>
        <v>11.153453646401202</v>
      </c>
      <c r="S53" s="44">
        <v>100</v>
      </c>
      <c r="T53" s="24">
        <f t="shared" si="3"/>
        <v>11.950364345449675</v>
      </c>
      <c r="U53" s="44">
        <v>100</v>
      </c>
      <c r="V53" s="24">
        <f t="shared" si="3"/>
        <v>11.59910996043399</v>
      </c>
      <c r="W53" s="44">
        <v>100</v>
      </c>
      <c r="X53" s="24">
        <f t="shared" si="3"/>
        <v>11.567642650761622</v>
      </c>
    </row>
    <row r="54" spans="2:24" ht="12.75">
      <c r="B54" s="18" t="s">
        <v>48</v>
      </c>
      <c r="D54" s="18" t="s">
        <v>127</v>
      </c>
      <c r="E54" s="44">
        <v>100</v>
      </c>
      <c r="F54" s="24">
        <f t="shared" si="4"/>
        <v>22.200005181175552</v>
      </c>
      <c r="G54" s="44">
        <v>100</v>
      </c>
      <c r="H54" s="24">
        <f t="shared" si="5"/>
        <v>23.3729523475672</v>
      </c>
      <c r="I54" s="44">
        <v>100</v>
      </c>
      <c r="J54" s="24">
        <f t="shared" si="1"/>
        <v>23.051395744153623</v>
      </c>
      <c r="K54" s="44">
        <v>100</v>
      </c>
      <c r="L54" s="24">
        <f t="shared" si="2"/>
        <v>22.87478442429879</v>
      </c>
      <c r="M54" s="24"/>
      <c r="Q54" s="44">
        <v>100</v>
      </c>
      <c r="R54" s="24">
        <f t="shared" si="3"/>
        <v>22.200005181175552</v>
      </c>
      <c r="S54" s="44">
        <v>100</v>
      </c>
      <c r="T54" s="24">
        <f t="shared" si="3"/>
        <v>23.3729523475672</v>
      </c>
      <c r="U54" s="44">
        <v>100</v>
      </c>
      <c r="V54" s="24">
        <f t="shared" si="3"/>
        <v>23.051395744153623</v>
      </c>
      <c r="W54" s="44">
        <v>100</v>
      </c>
      <c r="X54" s="24">
        <f t="shared" si="3"/>
        <v>22.87478442429879</v>
      </c>
    </row>
    <row r="55" spans="5:24" ht="12.75">
      <c r="E55" s="44"/>
      <c r="F55" s="24"/>
      <c r="G55" s="44"/>
      <c r="H55" s="24"/>
      <c r="I55" s="44"/>
      <c r="J55" s="24"/>
      <c r="K55" s="44"/>
      <c r="L55" s="24"/>
      <c r="M55" s="24"/>
      <c r="Q55" s="44"/>
      <c r="R55" s="24"/>
      <c r="S55" s="44"/>
      <c r="T55" s="24"/>
      <c r="U55" s="44"/>
      <c r="V55" s="24"/>
      <c r="W55" s="44"/>
      <c r="X55" s="24"/>
    </row>
    <row r="56" spans="2:24" ht="12.75">
      <c r="B56" s="18" t="s">
        <v>125</v>
      </c>
      <c r="D56" s="18" t="s">
        <v>127</v>
      </c>
      <c r="E56" s="20">
        <v>100</v>
      </c>
      <c r="F56" s="24">
        <f>(F49+F51)</f>
        <v>33.175288641532006</v>
      </c>
      <c r="G56" s="20">
        <v>100</v>
      </c>
      <c r="H56" s="24">
        <f>(H49+H51)</f>
        <v>35.54950655444494</v>
      </c>
      <c r="I56" s="20">
        <v>100</v>
      </c>
      <c r="J56" s="24">
        <f>(J49+J51)</f>
        <v>34.46697548369467</v>
      </c>
      <c r="K56" s="20">
        <v>100</v>
      </c>
      <c r="L56" s="24">
        <f>(L49+L51)</f>
        <v>34.39725689322387</v>
      </c>
      <c r="M56" s="24"/>
      <c r="Q56" s="20">
        <v>100</v>
      </c>
      <c r="R56" s="24">
        <f t="shared" si="3"/>
        <v>33.175288641532006</v>
      </c>
      <c r="S56" s="20">
        <v>100</v>
      </c>
      <c r="T56" s="24">
        <f t="shared" si="3"/>
        <v>35.54950655444494</v>
      </c>
      <c r="U56" s="20">
        <v>100</v>
      </c>
      <c r="V56" s="24">
        <f t="shared" si="3"/>
        <v>34.46697548369467</v>
      </c>
      <c r="W56" s="20">
        <v>100</v>
      </c>
      <c r="X56" s="24">
        <f t="shared" si="3"/>
        <v>34.39725689322387</v>
      </c>
    </row>
    <row r="57" spans="2:24" ht="12.75">
      <c r="B57" s="18" t="s">
        <v>126</v>
      </c>
      <c r="D57" s="18" t="s">
        <v>127</v>
      </c>
      <c r="E57" s="20">
        <v>100</v>
      </c>
      <c r="F57" s="24">
        <f>(F46+F48+F50)</f>
        <v>32.997118455487254</v>
      </c>
      <c r="G57" s="20">
        <v>100</v>
      </c>
      <c r="H57" s="24">
        <f>(H46+H48+H50)</f>
        <v>35.36101500325489</v>
      </c>
      <c r="I57" s="20">
        <v>100</v>
      </c>
      <c r="J57" s="24">
        <f>(J46+J48+J50)</f>
        <v>34.32015130698032</v>
      </c>
      <c r="K57" s="20">
        <v>100</v>
      </c>
      <c r="L57" s="24">
        <f>(L46+L48+L50)</f>
        <v>34.22609492190749</v>
      </c>
      <c r="M57" s="24"/>
      <c r="Q57" s="20">
        <v>100</v>
      </c>
      <c r="R57" s="24">
        <f t="shared" si="3"/>
        <v>32.997118455487254</v>
      </c>
      <c r="S57" s="20">
        <v>100</v>
      </c>
      <c r="T57" s="24">
        <f t="shared" si="3"/>
        <v>35.36101500325489</v>
      </c>
      <c r="U57" s="20">
        <v>100</v>
      </c>
      <c r="V57" s="24">
        <f t="shared" si="3"/>
        <v>34.32015130698032</v>
      </c>
      <c r="W57" s="20">
        <v>100</v>
      </c>
      <c r="X57" s="24">
        <f t="shared" si="3"/>
        <v>34.22609492190749</v>
      </c>
    </row>
    <row r="58" spans="12:13" ht="12.75">
      <c r="L58" s="24"/>
      <c r="M58" s="24"/>
    </row>
    <row r="59" spans="12:13" ht="12.75">
      <c r="L59" s="24"/>
      <c r="M59" s="24"/>
    </row>
    <row r="60" spans="12:13" ht="12.75">
      <c r="L60" s="24"/>
      <c r="M60" s="24"/>
    </row>
    <row r="61" spans="1:20" ht="12.75">
      <c r="A61" s="18" t="s">
        <v>171</v>
      </c>
      <c r="B61" s="19" t="s">
        <v>170</v>
      </c>
      <c r="F61" s="20" t="s">
        <v>186</v>
      </c>
      <c r="G61" s="20"/>
      <c r="H61" s="20" t="s">
        <v>187</v>
      </c>
      <c r="I61" s="20"/>
      <c r="J61" s="20" t="s">
        <v>188</v>
      </c>
      <c r="L61" s="18" t="s">
        <v>17</v>
      </c>
      <c r="N61" s="20" t="s">
        <v>186</v>
      </c>
      <c r="O61" s="20"/>
      <c r="P61" s="20" t="s">
        <v>187</v>
      </c>
      <c r="Q61" s="20"/>
      <c r="R61" s="20" t="s">
        <v>188</v>
      </c>
      <c r="S61" s="20"/>
      <c r="T61" s="18" t="s">
        <v>17</v>
      </c>
    </row>
    <row r="62" ht="12.75">
      <c r="C62" s="19"/>
    </row>
    <row r="63" spans="2:20" ht="12.75">
      <c r="B63" s="18" t="s">
        <v>199</v>
      </c>
      <c r="C63" s="19"/>
      <c r="F63" s="18" t="s">
        <v>200</v>
      </c>
      <c r="H63" s="18" t="s">
        <v>200</v>
      </c>
      <c r="J63" s="18" t="s">
        <v>200</v>
      </c>
      <c r="L63" s="18" t="s">
        <v>200</v>
      </c>
      <c r="N63" s="18" t="s">
        <v>202</v>
      </c>
      <c r="P63" s="18" t="s">
        <v>202</v>
      </c>
      <c r="R63" s="18" t="s">
        <v>202</v>
      </c>
      <c r="S63" s="20"/>
      <c r="T63" s="18" t="s">
        <v>202</v>
      </c>
    </row>
    <row r="64" spans="2:20" ht="12.75">
      <c r="B64" s="18" t="s">
        <v>198</v>
      </c>
      <c r="C64" s="19"/>
      <c r="F64" s="18" t="s">
        <v>201</v>
      </c>
      <c r="H64" s="18" t="s">
        <v>201</v>
      </c>
      <c r="J64" s="18" t="s">
        <v>201</v>
      </c>
      <c r="L64" s="18" t="s">
        <v>201</v>
      </c>
      <c r="N64" s="18" t="s">
        <v>55</v>
      </c>
      <c r="P64" s="18" t="s">
        <v>55</v>
      </c>
      <c r="R64" s="18" t="s">
        <v>55</v>
      </c>
      <c r="S64" s="20"/>
      <c r="T64" s="18" t="s">
        <v>55</v>
      </c>
    </row>
    <row r="65" spans="2:20" ht="12.75">
      <c r="B65" s="18" t="s">
        <v>205</v>
      </c>
      <c r="C65" s="19"/>
      <c r="F65" s="18" t="s">
        <v>133</v>
      </c>
      <c r="H65" s="18" t="s">
        <v>133</v>
      </c>
      <c r="J65" s="18" t="s">
        <v>133</v>
      </c>
      <c r="L65" s="18" t="s">
        <v>133</v>
      </c>
      <c r="N65" s="18" t="s">
        <v>55</v>
      </c>
      <c r="P65" s="18" t="s">
        <v>55</v>
      </c>
      <c r="R65" s="18" t="s">
        <v>55</v>
      </c>
      <c r="S65" s="20"/>
      <c r="T65" s="18" t="s">
        <v>55</v>
      </c>
    </row>
    <row r="66" spans="2:20" ht="12.75">
      <c r="B66" s="18" t="s">
        <v>173</v>
      </c>
      <c r="F66" s="28" t="s">
        <v>116</v>
      </c>
      <c r="H66" s="28" t="s">
        <v>116</v>
      </c>
      <c r="J66" s="28" t="s">
        <v>116</v>
      </c>
      <c r="L66" s="28" t="s">
        <v>116</v>
      </c>
      <c r="N66" s="28" t="s">
        <v>55</v>
      </c>
      <c r="O66" s="28"/>
      <c r="P66" s="28" t="s">
        <v>55</v>
      </c>
      <c r="R66" s="28" t="s">
        <v>55</v>
      </c>
      <c r="S66" s="20"/>
      <c r="T66" s="28" t="s">
        <v>55</v>
      </c>
    </row>
    <row r="67" spans="2:20" ht="12.75">
      <c r="B67" s="18" t="s">
        <v>172</v>
      </c>
      <c r="D67" s="18" t="s">
        <v>34</v>
      </c>
      <c r="F67" s="18">
        <v>1206</v>
      </c>
      <c r="H67" s="18">
        <v>1184</v>
      </c>
      <c r="J67" s="18">
        <v>1112</v>
      </c>
      <c r="L67" s="23">
        <f aca="true" t="shared" si="6" ref="L67:L81">AVERAGE(F67:J67)</f>
        <v>1167.3333333333333</v>
      </c>
      <c r="S67" s="20"/>
      <c r="T67" s="23"/>
    </row>
    <row r="68" spans="2:20" ht="12.75">
      <c r="B68" s="18" t="s">
        <v>35</v>
      </c>
      <c r="D68" s="18" t="s">
        <v>34</v>
      </c>
      <c r="F68" s="18">
        <v>10.9</v>
      </c>
      <c r="H68" s="18">
        <v>11.8</v>
      </c>
      <c r="J68" s="18">
        <v>11.1</v>
      </c>
      <c r="L68" s="24">
        <f t="shared" si="6"/>
        <v>11.266666666666667</v>
      </c>
      <c r="S68" s="20"/>
      <c r="T68" s="24"/>
    </row>
    <row r="69" spans="2:20" ht="12.75" customHeight="1">
      <c r="B69" s="18" t="s">
        <v>36</v>
      </c>
      <c r="D69" s="18" t="s">
        <v>34</v>
      </c>
      <c r="F69" s="29">
        <v>0.0241</v>
      </c>
      <c r="G69" s="25"/>
      <c r="H69" s="29">
        <v>0.0237</v>
      </c>
      <c r="I69" s="25"/>
      <c r="J69" s="29">
        <v>0.0222</v>
      </c>
      <c r="K69" s="26"/>
      <c r="L69" s="30">
        <f t="shared" si="6"/>
        <v>0.02333333333333333</v>
      </c>
      <c r="N69" s="29"/>
      <c r="O69" s="29"/>
      <c r="P69" s="29"/>
      <c r="Q69" s="25"/>
      <c r="R69" s="29"/>
      <c r="S69" s="26"/>
      <c r="T69" s="30"/>
    </row>
    <row r="70" spans="2:20" ht="12.75" customHeight="1">
      <c r="B70" s="18" t="s">
        <v>37</v>
      </c>
      <c r="D70" s="18" t="s">
        <v>34</v>
      </c>
      <c r="E70" s="18" t="s">
        <v>30</v>
      </c>
      <c r="F70" s="29">
        <v>0.00069</v>
      </c>
      <c r="G70" s="18" t="s">
        <v>30</v>
      </c>
      <c r="H70" s="29">
        <v>0.000679</v>
      </c>
      <c r="I70" s="18" t="s">
        <v>30</v>
      </c>
      <c r="J70" s="29">
        <v>0.000643</v>
      </c>
      <c r="K70" s="20" t="s">
        <v>30</v>
      </c>
      <c r="L70" s="29">
        <f t="shared" si="6"/>
        <v>0.0006706666666666666</v>
      </c>
      <c r="N70" s="29"/>
      <c r="O70" s="29"/>
      <c r="P70" s="29"/>
      <c r="R70" s="29"/>
      <c r="S70" s="20"/>
      <c r="T70" s="29"/>
    </row>
    <row r="71" spans="2:20" ht="12.75" customHeight="1">
      <c r="B71" s="18" t="s">
        <v>38</v>
      </c>
      <c r="D71" s="18" t="s">
        <v>34</v>
      </c>
      <c r="E71" s="18" t="s">
        <v>30</v>
      </c>
      <c r="F71" s="29">
        <v>0.000302</v>
      </c>
      <c r="G71" s="18" t="s">
        <v>30</v>
      </c>
      <c r="H71" s="29">
        <v>0.000296</v>
      </c>
      <c r="I71" s="18" t="s">
        <v>30</v>
      </c>
      <c r="J71" s="29">
        <v>0.000279</v>
      </c>
      <c r="K71" s="20" t="s">
        <v>30</v>
      </c>
      <c r="L71" s="29">
        <f t="shared" si="6"/>
        <v>0.0002923333333333333</v>
      </c>
      <c r="N71" s="29"/>
      <c r="O71" s="29"/>
      <c r="P71" s="29"/>
      <c r="R71" s="29"/>
      <c r="S71" s="20"/>
      <c r="T71" s="29"/>
    </row>
    <row r="72" spans="2:20" ht="12.75">
      <c r="B72" s="18" t="s">
        <v>39</v>
      </c>
      <c r="D72" s="18" t="s">
        <v>34</v>
      </c>
      <c r="E72" s="18" t="s">
        <v>30</v>
      </c>
      <c r="F72" s="29">
        <v>0.000622</v>
      </c>
      <c r="G72" s="18" t="s">
        <v>30</v>
      </c>
      <c r="H72" s="29">
        <v>0.000611</v>
      </c>
      <c r="I72" s="18" t="s">
        <v>30</v>
      </c>
      <c r="J72" s="29">
        <v>0.000575</v>
      </c>
      <c r="K72" s="20" t="s">
        <v>30</v>
      </c>
      <c r="L72" s="29">
        <f t="shared" si="6"/>
        <v>0.0006026666666666667</v>
      </c>
      <c r="N72" s="29"/>
      <c r="O72" s="29"/>
      <c r="P72" s="29"/>
      <c r="R72" s="29"/>
      <c r="S72" s="20"/>
      <c r="T72" s="29"/>
    </row>
    <row r="73" spans="2:20" ht="12.75">
      <c r="B73" s="18" t="s">
        <v>40</v>
      </c>
      <c r="D73" s="18" t="s">
        <v>34</v>
      </c>
      <c r="E73" s="18" t="s">
        <v>30</v>
      </c>
      <c r="F73" s="29">
        <v>0.000302</v>
      </c>
      <c r="G73" s="18" t="s">
        <v>30</v>
      </c>
      <c r="H73" s="29">
        <v>0.000296</v>
      </c>
      <c r="I73" s="18" t="s">
        <v>30</v>
      </c>
      <c r="J73" s="29">
        <v>0.000278</v>
      </c>
      <c r="K73" s="20" t="s">
        <v>30</v>
      </c>
      <c r="L73" s="29">
        <f t="shared" si="6"/>
        <v>0.000292</v>
      </c>
      <c r="N73" s="29"/>
      <c r="O73" s="29"/>
      <c r="P73" s="29"/>
      <c r="R73" s="29"/>
      <c r="S73" s="20"/>
      <c r="T73" s="29"/>
    </row>
    <row r="74" spans="2:20" ht="12.75">
      <c r="B74" s="18" t="s">
        <v>41</v>
      </c>
      <c r="D74" s="18" t="s">
        <v>34</v>
      </c>
      <c r="E74" s="18" t="s">
        <v>30</v>
      </c>
      <c r="F74" s="29">
        <v>0.000302</v>
      </c>
      <c r="G74" s="18" t="s">
        <v>30</v>
      </c>
      <c r="H74" s="29">
        <v>0.000297</v>
      </c>
      <c r="I74" s="18" t="s">
        <v>30</v>
      </c>
      <c r="J74" s="29">
        <v>0.000279</v>
      </c>
      <c r="K74" s="20" t="s">
        <v>30</v>
      </c>
      <c r="L74" s="29">
        <f t="shared" si="6"/>
        <v>0.0002926666666666667</v>
      </c>
      <c r="N74" s="29"/>
      <c r="O74" s="29"/>
      <c r="P74" s="29"/>
      <c r="R74" s="29"/>
      <c r="S74" s="20"/>
      <c r="T74" s="29"/>
    </row>
    <row r="75" spans="2:20" ht="12.75">
      <c r="B75" s="18" t="s">
        <v>42</v>
      </c>
      <c r="D75" s="18" t="s">
        <v>34</v>
      </c>
      <c r="E75" s="18" t="s">
        <v>30</v>
      </c>
      <c r="F75" s="29">
        <v>0.000307</v>
      </c>
      <c r="G75" s="18" t="s">
        <v>30</v>
      </c>
      <c r="H75" s="29">
        <v>0.000302</v>
      </c>
      <c r="I75" s="18" t="s">
        <v>30</v>
      </c>
      <c r="J75" s="29">
        <v>0.000284</v>
      </c>
      <c r="K75" s="20" t="s">
        <v>30</v>
      </c>
      <c r="L75" s="29">
        <f t="shared" si="6"/>
        <v>0.0002976666666666666</v>
      </c>
      <c r="N75" s="29"/>
      <c r="O75" s="29"/>
      <c r="P75" s="29"/>
      <c r="R75" s="29"/>
      <c r="S75" s="20"/>
      <c r="T75" s="29"/>
    </row>
    <row r="76" spans="2:20" ht="12.75">
      <c r="B76" s="18" t="s">
        <v>43</v>
      </c>
      <c r="D76" s="18" t="s">
        <v>34</v>
      </c>
      <c r="E76" s="18" t="s">
        <v>30</v>
      </c>
      <c r="F76" s="29">
        <v>0.000613</v>
      </c>
      <c r="G76" s="18" t="s">
        <v>30</v>
      </c>
      <c r="H76" s="29">
        <v>0.000602</v>
      </c>
      <c r="I76" s="18" t="s">
        <v>30</v>
      </c>
      <c r="J76" s="29">
        <v>0.000566</v>
      </c>
      <c r="K76" s="20" t="s">
        <v>30</v>
      </c>
      <c r="L76" s="29">
        <f t="shared" si="6"/>
        <v>0.0005936666666666667</v>
      </c>
      <c r="N76" s="29"/>
      <c r="O76" s="29"/>
      <c r="P76" s="29"/>
      <c r="R76" s="29"/>
      <c r="S76" s="20"/>
      <c r="T76" s="29"/>
    </row>
    <row r="77" spans="2:20" ht="12.75">
      <c r="B77" s="18" t="s">
        <v>44</v>
      </c>
      <c r="D77" s="18" t="s">
        <v>34</v>
      </c>
      <c r="E77" s="18" t="s">
        <v>30</v>
      </c>
      <c r="F77" s="29">
        <v>0.000242</v>
      </c>
      <c r="G77" s="18" t="s">
        <v>30</v>
      </c>
      <c r="H77" s="29">
        <v>0.000237</v>
      </c>
      <c r="I77" s="18" t="s">
        <v>30</v>
      </c>
      <c r="J77" s="29">
        <v>0.000233</v>
      </c>
      <c r="K77" s="20" t="s">
        <v>30</v>
      </c>
      <c r="L77" s="29">
        <f t="shared" si="6"/>
        <v>0.00023733333333333332</v>
      </c>
      <c r="N77" s="29"/>
      <c r="O77" s="29"/>
      <c r="P77" s="29"/>
      <c r="R77" s="29"/>
      <c r="S77" s="20"/>
      <c r="T77" s="29"/>
    </row>
    <row r="78" spans="2:20" ht="12.75">
      <c r="B78" s="18" t="s">
        <v>45</v>
      </c>
      <c r="D78" s="18" t="s">
        <v>34</v>
      </c>
      <c r="F78" s="29">
        <v>4.46</v>
      </c>
      <c r="H78" s="29">
        <v>5.92</v>
      </c>
      <c r="J78" s="29">
        <v>4.67</v>
      </c>
      <c r="L78" s="29">
        <f t="shared" si="6"/>
        <v>5.016666666666667</v>
      </c>
      <c r="N78" s="29"/>
      <c r="O78" s="29"/>
      <c r="P78" s="29"/>
      <c r="R78" s="29"/>
      <c r="S78" s="20"/>
      <c r="T78" s="29"/>
    </row>
    <row r="79" spans="2:20" ht="12.75">
      <c r="B79" s="18" t="s">
        <v>46</v>
      </c>
      <c r="D79" s="18" t="s">
        <v>34</v>
      </c>
      <c r="E79" s="18" t="s">
        <v>30</v>
      </c>
      <c r="F79" s="29">
        <v>0.000603</v>
      </c>
      <c r="G79" s="18" t="s">
        <v>30</v>
      </c>
      <c r="H79" s="29">
        <v>0.000592</v>
      </c>
      <c r="I79" s="18" t="s">
        <v>30</v>
      </c>
      <c r="J79" s="29">
        <v>0.000556</v>
      </c>
      <c r="K79" s="20" t="s">
        <v>30</v>
      </c>
      <c r="L79" s="29">
        <f t="shared" si="6"/>
        <v>0.0005836666666666667</v>
      </c>
      <c r="N79" s="29"/>
      <c r="O79" s="29"/>
      <c r="P79" s="29"/>
      <c r="R79" s="29"/>
      <c r="S79" s="20"/>
      <c r="T79" s="29"/>
    </row>
    <row r="80" spans="2:20" ht="12.75">
      <c r="B80" s="18" t="s">
        <v>47</v>
      </c>
      <c r="D80" s="18" t="s">
        <v>34</v>
      </c>
      <c r="E80" s="18" t="s">
        <v>30</v>
      </c>
      <c r="F80" s="29">
        <v>0.000308</v>
      </c>
      <c r="G80" s="18" t="s">
        <v>30</v>
      </c>
      <c r="H80" s="29">
        <v>0.000302</v>
      </c>
      <c r="I80" s="18" t="s">
        <v>30</v>
      </c>
      <c r="J80" s="29">
        <v>0.000284</v>
      </c>
      <c r="K80" s="20" t="s">
        <v>30</v>
      </c>
      <c r="L80" s="29">
        <f t="shared" si="6"/>
        <v>0.00029800000000000003</v>
      </c>
      <c r="N80" s="29"/>
      <c r="O80" s="29"/>
      <c r="P80" s="29"/>
      <c r="R80" s="29"/>
      <c r="S80" s="20"/>
      <c r="T80" s="29"/>
    </row>
    <row r="81" spans="2:20" ht="12.75">
      <c r="B81" s="18" t="s">
        <v>48</v>
      </c>
      <c r="D81" s="18" t="s">
        <v>34</v>
      </c>
      <c r="E81" s="18" t="s">
        <v>30</v>
      </c>
      <c r="F81" s="29">
        <v>0.000612</v>
      </c>
      <c r="G81" s="18" t="s">
        <v>30</v>
      </c>
      <c r="H81" s="29">
        <v>0.000601</v>
      </c>
      <c r="I81" s="18" t="s">
        <v>30</v>
      </c>
      <c r="J81" s="29">
        <v>0.000566</v>
      </c>
      <c r="K81" s="20" t="s">
        <v>30</v>
      </c>
      <c r="L81" s="29">
        <f t="shared" si="6"/>
        <v>0.0005930000000000001</v>
      </c>
      <c r="N81" s="29"/>
      <c r="O81" s="29"/>
      <c r="P81" s="29"/>
      <c r="R81" s="29"/>
      <c r="S81" s="20"/>
      <c r="T81" s="29"/>
    </row>
    <row r="82" spans="12:20" ht="12.75">
      <c r="L82" s="23"/>
      <c r="S82" s="20"/>
      <c r="T82" s="23"/>
    </row>
    <row r="83" spans="2:20" ht="12.75">
      <c r="B83" s="18" t="s">
        <v>24</v>
      </c>
      <c r="D83" s="18" t="s">
        <v>25</v>
      </c>
      <c r="F83" s="18">
        <v>15448</v>
      </c>
      <c r="H83" s="18">
        <v>15761</v>
      </c>
      <c r="J83" s="18">
        <v>15689</v>
      </c>
      <c r="L83" s="21">
        <v>15754.666666666666</v>
      </c>
      <c r="N83" s="18">
        <v>15448</v>
      </c>
      <c r="P83" s="18">
        <v>15761</v>
      </c>
      <c r="R83" s="18">
        <v>15689</v>
      </c>
      <c r="S83" s="20"/>
      <c r="T83" s="21">
        <v>15754.666666666666</v>
      </c>
    </row>
    <row r="84" spans="2:20" ht="12.75">
      <c r="B84" s="18" t="s">
        <v>26</v>
      </c>
      <c r="D84" s="18" t="s">
        <v>18</v>
      </c>
      <c r="F84" s="18">
        <v>14.2</v>
      </c>
      <c r="H84" s="18">
        <v>14.7</v>
      </c>
      <c r="J84" s="18">
        <v>14.5</v>
      </c>
      <c r="L84" s="24">
        <v>13.666666666666666</v>
      </c>
      <c r="N84" s="18">
        <v>14.2</v>
      </c>
      <c r="P84" s="18">
        <v>14.7</v>
      </c>
      <c r="R84" s="18">
        <v>14.5</v>
      </c>
      <c r="S84" s="20"/>
      <c r="T84" s="24">
        <v>13.666666666666666</v>
      </c>
    </row>
    <row r="85" spans="12:20" ht="12.75">
      <c r="L85" s="24"/>
      <c r="S85" s="20"/>
      <c r="T85" s="24"/>
    </row>
    <row r="86" spans="2:24" ht="12.75">
      <c r="B86" s="18" t="s">
        <v>207</v>
      </c>
      <c r="D86" s="18" t="s">
        <v>128</v>
      </c>
      <c r="S86" s="20"/>
      <c r="T86" s="24">
        <f>L83*60/9000*(21-L84)/21</f>
        <v>36.677530864197536</v>
      </c>
      <c r="X86" s="24"/>
    </row>
    <row r="87" spans="19:24" ht="12.75">
      <c r="S87" s="20"/>
      <c r="X87" s="24"/>
    </row>
    <row r="88" spans="2:24" ht="12.75">
      <c r="B88" s="38" t="s">
        <v>142</v>
      </c>
      <c r="C88" s="38"/>
      <c r="S88" s="20"/>
      <c r="X88" s="24"/>
    </row>
    <row r="89" spans="2:20" ht="12.75">
      <c r="B89" s="18" t="s">
        <v>35</v>
      </c>
      <c r="D89" s="18" t="s">
        <v>50</v>
      </c>
      <c r="E89" s="20"/>
      <c r="F89" s="24">
        <f>F68*454/F83/60/0.0283*1000*(21-7)/(21-F84)</f>
        <v>388.4110055775498</v>
      </c>
      <c r="G89" s="20"/>
      <c r="H89" s="24">
        <f>H68*454/H83/60/0.0283*1000*(21-7)/(21-H84)</f>
        <v>444.8400608085369</v>
      </c>
      <c r="I89" s="20"/>
      <c r="J89" s="24">
        <f>J68*454/J83/60/0.0283*1000*(21-7)/(21-J84)</f>
        <v>407.4370903823332</v>
      </c>
      <c r="L89" s="24">
        <f aca="true" t="shared" si="7" ref="L89:L102">AVERAGE(J89,H89,F89)</f>
        <v>413.56271892280665</v>
      </c>
      <c r="M89" s="20"/>
      <c r="N89" s="24">
        <f>F89</f>
        <v>388.4110055775498</v>
      </c>
      <c r="O89" s="24"/>
      <c r="P89" s="24">
        <f>H89</f>
        <v>444.8400608085369</v>
      </c>
      <c r="Q89" s="20"/>
      <c r="R89" s="24">
        <f>J89</f>
        <v>407.4370903823332</v>
      </c>
      <c r="S89" s="20"/>
      <c r="T89" s="24">
        <f>L89</f>
        <v>413.56271892280665</v>
      </c>
    </row>
    <row r="90" spans="2:20" ht="12.75">
      <c r="B90" s="18" t="s">
        <v>36</v>
      </c>
      <c r="D90" s="18" t="s">
        <v>127</v>
      </c>
      <c r="E90" s="20">
        <v>100</v>
      </c>
      <c r="F90" s="24">
        <f>F69*454/F$83/60/0.0283*1000000*(21-7)/(21-F$84)</f>
        <v>858.7802967356834</v>
      </c>
      <c r="G90" s="20">
        <v>100</v>
      </c>
      <c r="H90" s="24">
        <f>H69*454/H$83/60/0.0283*1000000*(21-7)/(21-H$84)</f>
        <v>893.449952640875</v>
      </c>
      <c r="I90" s="20">
        <v>100</v>
      </c>
      <c r="J90" s="24">
        <f aca="true" t="shared" si="8" ref="J90:J102">J69*454/J$83/60/0.0283*1000000*(21-7)/(21-J$84)</f>
        <v>814.8741807646668</v>
      </c>
      <c r="K90" s="20">
        <v>100</v>
      </c>
      <c r="L90" s="24">
        <f t="shared" si="7"/>
        <v>855.7014767137417</v>
      </c>
      <c r="M90" s="20">
        <v>100</v>
      </c>
      <c r="N90" s="24">
        <f>F90</f>
        <v>858.7802967356834</v>
      </c>
      <c r="O90" s="20">
        <v>100</v>
      </c>
      <c r="P90" s="24">
        <f>H90</f>
        <v>893.449952640875</v>
      </c>
      <c r="Q90" s="20">
        <v>100</v>
      </c>
      <c r="R90" s="24">
        <f>J90</f>
        <v>814.8741807646668</v>
      </c>
      <c r="S90" s="20">
        <v>100</v>
      </c>
      <c r="T90" s="24">
        <f>L90</f>
        <v>855.7014767137417</v>
      </c>
    </row>
    <row r="91" spans="2:20" ht="12.75">
      <c r="B91" s="18" t="s">
        <v>37</v>
      </c>
      <c r="D91" s="18" t="s">
        <v>127</v>
      </c>
      <c r="E91" s="20">
        <v>100</v>
      </c>
      <c r="F91" s="24">
        <f aca="true" t="shared" si="9" ref="F91:F102">F70*454/F$83/60/0.0283*1000000*(21-7)/(21-F$84)</f>
        <v>24.58748567417517</v>
      </c>
      <c r="G91" s="20">
        <v>100</v>
      </c>
      <c r="H91" s="24">
        <f aca="true" t="shared" si="10" ref="H91:H102">H70*454/H$83/60/0.0283*1000000*(21-7)/(21-H$84)</f>
        <v>25.59715265160988</v>
      </c>
      <c r="I91" s="20">
        <v>100</v>
      </c>
      <c r="J91" s="24">
        <f t="shared" si="8"/>
        <v>23.60198640683246</v>
      </c>
      <c r="K91" s="20">
        <v>100</v>
      </c>
      <c r="L91" s="24">
        <f t="shared" si="7"/>
        <v>24.59554157753917</v>
      </c>
      <c r="M91" s="20">
        <v>100</v>
      </c>
      <c r="N91" s="24">
        <f aca="true" t="shared" si="11" ref="N91:T105">F91</f>
        <v>24.58748567417517</v>
      </c>
      <c r="O91" s="20">
        <v>100</v>
      </c>
      <c r="P91" s="24">
        <f t="shared" si="11"/>
        <v>25.59715265160988</v>
      </c>
      <c r="Q91" s="20">
        <v>100</v>
      </c>
      <c r="R91" s="24">
        <f t="shared" si="11"/>
        <v>23.60198640683246</v>
      </c>
      <c r="S91" s="20">
        <v>100</v>
      </c>
      <c r="T91" s="24">
        <f t="shared" si="11"/>
        <v>24.59554157753917</v>
      </c>
    </row>
    <row r="92" spans="2:20" ht="12.75">
      <c r="B92" s="18" t="s">
        <v>38</v>
      </c>
      <c r="D92" s="18" t="s">
        <v>127</v>
      </c>
      <c r="E92" s="20">
        <v>100</v>
      </c>
      <c r="F92" s="24">
        <f t="shared" si="9"/>
        <v>10.761479237102755</v>
      </c>
      <c r="G92" s="20">
        <v>100</v>
      </c>
      <c r="H92" s="24">
        <f t="shared" si="10"/>
        <v>11.158699830451436</v>
      </c>
      <c r="I92" s="20">
        <v>100</v>
      </c>
      <c r="J92" s="24">
        <f t="shared" si="8"/>
        <v>10.240986325826213</v>
      </c>
      <c r="K92" s="20">
        <v>100</v>
      </c>
      <c r="L92" s="24">
        <f t="shared" si="7"/>
        <v>10.720388464460134</v>
      </c>
      <c r="M92" s="20">
        <v>100</v>
      </c>
      <c r="N92" s="24">
        <f t="shared" si="11"/>
        <v>10.761479237102755</v>
      </c>
      <c r="O92" s="20">
        <v>100</v>
      </c>
      <c r="P92" s="24">
        <f t="shared" si="11"/>
        <v>11.158699830451436</v>
      </c>
      <c r="Q92" s="20">
        <v>100</v>
      </c>
      <c r="R92" s="24">
        <f t="shared" si="11"/>
        <v>10.240986325826213</v>
      </c>
      <c r="S92" s="20">
        <v>100</v>
      </c>
      <c r="T92" s="24">
        <f t="shared" si="11"/>
        <v>10.720388464460134</v>
      </c>
    </row>
    <row r="93" spans="2:20" ht="12.75">
      <c r="B93" s="18" t="s">
        <v>39</v>
      </c>
      <c r="D93" s="18" t="s">
        <v>127</v>
      </c>
      <c r="E93" s="20">
        <v>100</v>
      </c>
      <c r="F93" s="24">
        <f t="shared" si="9"/>
        <v>22.16437114396661</v>
      </c>
      <c r="G93" s="20">
        <v>100</v>
      </c>
      <c r="H93" s="24">
        <f t="shared" si="10"/>
        <v>23.033667555425083</v>
      </c>
      <c r="I93" s="20">
        <v>100</v>
      </c>
      <c r="J93" s="24">
        <f t="shared" si="8"/>
        <v>21.10597540268844</v>
      </c>
      <c r="K93" s="20">
        <v>100</v>
      </c>
      <c r="L93" s="24">
        <f t="shared" si="7"/>
        <v>22.10133803402671</v>
      </c>
      <c r="M93" s="20">
        <v>100</v>
      </c>
      <c r="N93" s="24">
        <f t="shared" si="11"/>
        <v>22.16437114396661</v>
      </c>
      <c r="O93" s="20">
        <v>100</v>
      </c>
      <c r="P93" s="24">
        <f t="shared" si="11"/>
        <v>23.033667555425083</v>
      </c>
      <c r="Q93" s="20">
        <v>100</v>
      </c>
      <c r="R93" s="24">
        <f t="shared" si="11"/>
        <v>21.10597540268844</v>
      </c>
      <c r="S93" s="20">
        <v>100</v>
      </c>
      <c r="T93" s="24">
        <f t="shared" si="11"/>
        <v>22.10133803402671</v>
      </c>
    </row>
    <row r="94" spans="2:20" ht="12.75">
      <c r="B94" s="18" t="s">
        <v>40</v>
      </c>
      <c r="D94" s="18" t="s">
        <v>127</v>
      </c>
      <c r="E94" s="20">
        <v>100</v>
      </c>
      <c r="F94" s="24">
        <f t="shared" si="9"/>
        <v>10.761479237102755</v>
      </c>
      <c r="G94" s="20">
        <v>100</v>
      </c>
      <c r="H94" s="24">
        <f t="shared" si="10"/>
        <v>11.158699830451436</v>
      </c>
      <c r="I94" s="20">
        <v>100</v>
      </c>
      <c r="J94" s="24">
        <f t="shared" si="8"/>
        <v>10.204280281647623</v>
      </c>
      <c r="K94" s="20">
        <v>100</v>
      </c>
      <c r="L94" s="24">
        <f t="shared" si="7"/>
        <v>10.708153116400604</v>
      </c>
      <c r="M94" s="20">
        <v>100</v>
      </c>
      <c r="N94" s="24">
        <f t="shared" si="11"/>
        <v>10.761479237102755</v>
      </c>
      <c r="O94" s="20">
        <v>100</v>
      </c>
      <c r="P94" s="24">
        <f t="shared" si="11"/>
        <v>11.158699830451436</v>
      </c>
      <c r="Q94" s="20">
        <v>100</v>
      </c>
      <c r="R94" s="24">
        <f t="shared" si="11"/>
        <v>10.204280281647623</v>
      </c>
      <c r="S94" s="20">
        <v>100</v>
      </c>
      <c r="T94" s="24">
        <f t="shared" si="11"/>
        <v>10.708153116400604</v>
      </c>
    </row>
    <row r="95" spans="2:20" ht="12.75">
      <c r="B95" s="18" t="s">
        <v>41</v>
      </c>
      <c r="D95" s="18" t="s">
        <v>127</v>
      </c>
      <c r="E95" s="20">
        <v>100</v>
      </c>
      <c r="F95" s="24">
        <f t="shared" si="9"/>
        <v>10.761479237102755</v>
      </c>
      <c r="G95" s="20">
        <v>100</v>
      </c>
      <c r="H95" s="24">
        <f t="shared" si="10"/>
        <v>11.196398140689444</v>
      </c>
      <c r="I95" s="20">
        <v>100</v>
      </c>
      <c r="J95" s="24">
        <f t="shared" si="8"/>
        <v>10.240986325826213</v>
      </c>
      <c r="K95" s="20">
        <v>100</v>
      </c>
      <c r="L95" s="24">
        <f t="shared" si="7"/>
        <v>10.732954567872804</v>
      </c>
      <c r="M95" s="20">
        <v>100</v>
      </c>
      <c r="N95" s="24">
        <f t="shared" si="11"/>
        <v>10.761479237102755</v>
      </c>
      <c r="O95" s="20">
        <v>100</v>
      </c>
      <c r="P95" s="24">
        <f t="shared" si="11"/>
        <v>11.196398140689444</v>
      </c>
      <c r="Q95" s="20">
        <v>100</v>
      </c>
      <c r="R95" s="24">
        <f t="shared" si="11"/>
        <v>10.240986325826213</v>
      </c>
      <c r="S95" s="20">
        <v>100</v>
      </c>
      <c r="T95" s="24">
        <f t="shared" si="11"/>
        <v>10.732954567872804</v>
      </c>
    </row>
    <row r="96" spans="2:20" ht="12.75">
      <c r="B96" s="18" t="s">
        <v>42</v>
      </c>
      <c r="D96" s="18" t="s">
        <v>127</v>
      </c>
      <c r="E96" s="20">
        <v>100</v>
      </c>
      <c r="F96" s="24">
        <f t="shared" si="9"/>
        <v>10.939649423147502</v>
      </c>
      <c r="G96" s="20">
        <v>100</v>
      </c>
      <c r="H96" s="24">
        <f t="shared" si="10"/>
        <v>11.384889691879502</v>
      </c>
      <c r="I96" s="20">
        <v>100</v>
      </c>
      <c r="J96" s="24">
        <f t="shared" si="8"/>
        <v>10.424516546719158</v>
      </c>
      <c r="K96" s="20">
        <v>100</v>
      </c>
      <c r="L96" s="24">
        <f t="shared" si="7"/>
        <v>10.916351887248721</v>
      </c>
      <c r="M96" s="20">
        <v>100</v>
      </c>
      <c r="N96" s="24">
        <f t="shared" si="11"/>
        <v>10.939649423147502</v>
      </c>
      <c r="O96" s="20">
        <v>100</v>
      </c>
      <c r="P96" s="24">
        <f t="shared" si="11"/>
        <v>11.384889691879502</v>
      </c>
      <c r="Q96" s="20">
        <v>100</v>
      </c>
      <c r="R96" s="24">
        <f t="shared" si="11"/>
        <v>10.424516546719158</v>
      </c>
      <c r="S96" s="20">
        <v>100</v>
      </c>
      <c r="T96" s="24">
        <f t="shared" si="11"/>
        <v>10.916351887248721</v>
      </c>
    </row>
    <row r="97" spans="2:20" ht="12.75">
      <c r="B97" s="18" t="s">
        <v>43</v>
      </c>
      <c r="D97" s="18" t="s">
        <v>127</v>
      </c>
      <c r="E97" s="20">
        <v>100</v>
      </c>
      <c r="F97" s="24">
        <f t="shared" si="9"/>
        <v>21.84366480908606</v>
      </c>
      <c r="G97" s="20">
        <v>100</v>
      </c>
      <c r="H97" s="24">
        <f t="shared" si="10"/>
        <v>22.69438276328298</v>
      </c>
      <c r="I97" s="20">
        <v>100</v>
      </c>
      <c r="J97" s="24">
        <f t="shared" si="8"/>
        <v>20.775621005081135</v>
      </c>
      <c r="K97" s="20">
        <v>100</v>
      </c>
      <c r="L97" s="24">
        <f t="shared" si="7"/>
        <v>21.771222859150058</v>
      </c>
      <c r="M97" s="20">
        <v>100</v>
      </c>
      <c r="N97" s="24">
        <f t="shared" si="11"/>
        <v>21.84366480908606</v>
      </c>
      <c r="O97" s="20">
        <v>100</v>
      </c>
      <c r="P97" s="24">
        <f t="shared" si="11"/>
        <v>22.69438276328298</v>
      </c>
      <c r="Q97" s="20">
        <v>100</v>
      </c>
      <c r="R97" s="24">
        <f t="shared" si="11"/>
        <v>20.775621005081135</v>
      </c>
      <c r="S97" s="20">
        <v>100</v>
      </c>
      <c r="T97" s="24">
        <f t="shared" si="11"/>
        <v>21.771222859150058</v>
      </c>
    </row>
    <row r="98" spans="2:20" ht="12.75">
      <c r="B98" s="18" t="s">
        <v>44</v>
      </c>
      <c r="D98" s="18" t="s">
        <v>127</v>
      </c>
      <c r="E98" s="20">
        <v>100</v>
      </c>
      <c r="F98" s="24">
        <f t="shared" si="9"/>
        <v>8.623437004565785</v>
      </c>
      <c r="G98" s="20">
        <v>100</v>
      </c>
      <c r="H98" s="24">
        <f t="shared" si="10"/>
        <v>8.934499526408748</v>
      </c>
      <c r="I98" s="20">
        <v>100</v>
      </c>
      <c r="J98" s="24">
        <f t="shared" si="8"/>
        <v>8.552508293611139</v>
      </c>
      <c r="K98" s="20">
        <v>100</v>
      </c>
      <c r="L98" s="24">
        <f t="shared" si="7"/>
        <v>8.703481608195224</v>
      </c>
      <c r="M98" s="20">
        <v>100</v>
      </c>
      <c r="N98" s="24">
        <f t="shared" si="11"/>
        <v>8.623437004565785</v>
      </c>
      <c r="O98" s="20">
        <v>100</v>
      </c>
      <c r="P98" s="24">
        <f t="shared" si="11"/>
        <v>8.934499526408748</v>
      </c>
      <c r="Q98" s="20">
        <v>100</v>
      </c>
      <c r="R98" s="24">
        <f t="shared" si="11"/>
        <v>8.552508293611139</v>
      </c>
      <c r="S98" s="20">
        <v>100</v>
      </c>
      <c r="T98" s="24">
        <f t="shared" si="11"/>
        <v>8.703481608195224</v>
      </c>
    </row>
    <row r="99" spans="2:20" ht="12.75">
      <c r="B99" s="18" t="s">
        <v>45</v>
      </c>
      <c r="D99" s="18" t="s">
        <v>127</v>
      </c>
      <c r="E99" s="20"/>
      <c r="F99" s="24">
        <f t="shared" si="9"/>
        <v>158927.80595191487</v>
      </c>
      <c r="G99" s="20"/>
      <c r="H99" s="24">
        <f t="shared" si="10"/>
        <v>223173.9966090287</v>
      </c>
      <c r="I99" s="20"/>
      <c r="J99" s="24">
        <f t="shared" si="8"/>
        <v>171417.22631400867</v>
      </c>
      <c r="L99" s="24">
        <f t="shared" si="7"/>
        <v>184506.3429583174</v>
      </c>
      <c r="M99" s="20"/>
      <c r="N99" s="24">
        <f t="shared" si="11"/>
        <v>158927.80595191487</v>
      </c>
      <c r="O99" s="20"/>
      <c r="P99" s="24">
        <f t="shared" si="11"/>
        <v>223173.9966090287</v>
      </c>
      <c r="Q99" s="20"/>
      <c r="R99" s="24">
        <f t="shared" si="11"/>
        <v>171417.22631400867</v>
      </c>
      <c r="S99" s="20"/>
      <c r="T99" s="24">
        <f t="shared" si="11"/>
        <v>184506.3429583174</v>
      </c>
    </row>
    <row r="100" spans="2:20" ht="12.75">
      <c r="B100" s="18" t="s">
        <v>46</v>
      </c>
      <c r="D100" s="18" t="s">
        <v>127</v>
      </c>
      <c r="E100" s="20">
        <v>100</v>
      </c>
      <c r="F100" s="24">
        <f t="shared" si="9"/>
        <v>21.487324436996563</v>
      </c>
      <c r="G100" s="20">
        <v>100</v>
      </c>
      <c r="H100" s="24">
        <f t="shared" si="10"/>
        <v>22.317399660902872</v>
      </c>
      <c r="I100" s="20">
        <v>100</v>
      </c>
      <c r="J100" s="24">
        <f t="shared" si="8"/>
        <v>20.408560563295246</v>
      </c>
      <c r="K100" s="20">
        <v>100</v>
      </c>
      <c r="L100" s="24">
        <f t="shared" si="7"/>
        <v>21.404428220398227</v>
      </c>
      <c r="M100" s="20">
        <v>100</v>
      </c>
      <c r="N100" s="24">
        <f t="shared" si="11"/>
        <v>21.487324436996563</v>
      </c>
      <c r="O100" s="20">
        <v>100</v>
      </c>
      <c r="P100" s="24">
        <f t="shared" si="11"/>
        <v>22.317399660902872</v>
      </c>
      <c r="Q100" s="20">
        <v>100</v>
      </c>
      <c r="R100" s="24">
        <f t="shared" si="11"/>
        <v>20.408560563295246</v>
      </c>
      <c r="S100" s="20">
        <v>100</v>
      </c>
      <c r="T100" s="24">
        <f t="shared" si="11"/>
        <v>21.404428220398227</v>
      </c>
    </row>
    <row r="101" spans="2:20" ht="12.75">
      <c r="B101" s="18" t="s">
        <v>47</v>
      </c>
      <c r="D101" s="18" t="s">
        <v>127</v>
      </c>
      <c r="E101" s="20">
        <v>100</v>
      </c>
      <c r="F101" s="24">
        <f t="shared" si="9"/>
        <v>10.975283460356453</v>
      </c>
      <c r="G101" s="20">
        <v>100</v>
      </c>
      <c r="H101" s="24">
        <f t="shared" si="10"/>
        <v>11.384889691879502</v>
      </c>
      <c r="I101" s="20">
        <v>100</v>
      </c>
      <c r="J101" s="24">
        <f t="shared" si="8"/>
        <v>10.424516546719158</v>
      </c>
      <c r="K101" s="20">
        <v>100</v>
      </c>
      <c r="L101" s="24">
        <f t="shared" si="7"/>
        <v>10.928229899651704</v>
      </c>
      <c r="M101" s="20">
        <v>100</v>
      </c>
      <c r="N101" s="24">
        <f t="shared" si="11"/>
        <v>10.975283460356453</v>
      </c>
      <c r="O101" s="20">
        <v>100</v>
      </c>
      <c r="P101" s="24">
        <f t="shared" si="11"/>
        <v>11.384889691879502</v>
      </c>
      <c r="Q101" s="20">
        <v>100</v>
      </c>
      <c r="R101" s="24">
        <f t="shared" si="11"/>
        <v>10.424516546719158</v>
      </c>
      <c r="S101" s="20">
        <v>100</v>
      </c>
      <c r="T101" s="24">
        <f t="shared" si="11"/>
        <v>10.928229899651704</v>
      </c>
    </row>
    <row r="102" spans="2:20" ht="12.75">
      <c r="B102" s="18" t="s">
        <v>48</v>
      </c>
      <c r="D102" s="18" t="s">
        <v>127</v>
      </c>
      <c r="E102" s="20">
        <v>100</v>
      </c>
      <c r="F102" s="24">
        <f t="shared" si="9"/>
        <v>21.808030771877107</v>
      </c>
      <c r="G102" s="20">
        <v>100</v>
      </c>
      <c r="H102" s="24">
        <f t="shared" si="10"/>
        <v>22.65668445304497</v>
      </c>
      <c r="I102" s="20">
        <v>100</v>
      </c>
      <c r="J102" s="24">
        <f t="shared" si="8"/>
        <v>20.775621005081135</v>
      </c>
      <c r="K102" s="20">
        <v>100</v>
      </c>
      <c r="L102" s="24">
        <f t="shared" si="7"/>
        <v>21.746778743334403</v>
      </c>
      <c r="M102" s="20">
        <v>100</v>
      </c>
      <c r="N102" s="24">
        <f t="shared" si="11"/>
        <v>21.808030771877107</v>
      </c>
      <c r="O102" s="20">
        <v>100</v>
      </c>
      <c r="P102" s="24">
        <f t="shared" si="11"/>
        <v>22.65668445304497</v>
      </c>
      <c r="Q102" s="20">
        <v>100</v>
      </c>
      <c r="R102" s="24">
        <f t="shared" si="11"/>
        <v>20.775621005081135</v>
      </c>
      <c r="S102" s="20">
        <v>100</v>
      </c>
      <c r="T102" s="24">
        <f t="shared" si="11"/>
        <v>21.746778743334403</v>
      </c>
    </row>
    <row r="103" spans="5:20" ht="12.75">
      <c r="E103" s="20"/>
      <c r="F103" s="24"/>
      <c r="G103" s="20"/>
      <c r="H103" s="24"/>
      <c r="I103" s="20"/>
      <c r="J103" s="24"/>
      <c r="L103" s="24"/>
      <c r="M103" s="20"/>
      <c r="N103" s="24"/>
      <c r="O103" s="20"/>
      <c r="P103" s="24"/>
      <c r="Q103" s="20"/>
      <c r="R103" s="24"/>
      <c r="S103" s="20"/>
      <c r="T103" s="24"/>
    </row>
    <row r="104" spans="2:20" ht="12.75">
      <c r="B104" s="18" t="s">
        <v>125</v>
      </c>
      <c r="D104" s="18" t="s">
        <v>127</v>
      </c>
      <c r="E104" s="20">
        <v>100</v>
      </c>
      <c r="F104" s="24">
        <f>(F95+F97)/2</f>
        <v>16.302572023094406</v>
      </c>
      <c r="G104" s="20">
        <v>100</v>
      </c>
      <c r="H104" s="24">
        <f>(H95+H97)/2</f>
        <v>16.945390451986214</v>
      </c>
      <c r="I104" s="20">
        <v>100</v>
      </c>
      <c r="J104" s="24">
        <f>(J95+J97)/2</f>
        <v>15.508303665453674</v>
      </c>
      <c r="K104" s="20">
        <v>100</v>
      </c>
      <c r="L104" s="24">
        <f>AVERAGE(J104,H104,F104)</f>
        <v>16.25208871351143</v>
      </c>
      <c r="M104" s="20">
        <v>100</v>
      </c>
      <c r="N104" s="24">
        <f t="shared" si="11"/>
        <v>16.302572023094406</v>
      </c>
      <c r="O104" s="20">
        <v>100</v>
      </c>
      <c r="P104" s="24">
        <f t="shared" si="11"/>
        <v>16.945390451986214</v>
      </c>
      <c r="Q104" s="20">
        <v>100</v>
      </c>
      <c r="R104" s="24">
        <f t="shared" si="11"/>
        <v>15.508303665453674</v>
      </c>
      <c r="S104" s="20">
        <v>100</v>
      </c>
      <c r="T104" s="24">
        <f t="shared" si="11"/>
        <v>16.25208871351143</v>
      </c>
    </row>
    <row r="105" spans="2:20" ht="12.75">
      <c r="B105" s="18" t="s">
        <v>126</v>
      </c>
      <c r="D105" s="18" t="s">
        <v>127</v>
      </c>
      <c r="E105" s="20">
        <v>100</v>
      </c>
      <c r="F105" s="24">
        <f>(F92+F94+F96)/2</f>
        <v>16.231303948676505</v>
      </c>
      <c r="G105" s="20">
        <v>100</v>
      </c>
      <c r="H105" s="24">
        <f>(H92+H94+H96)/2</f>
        <v>16.851144676391186</v>
      </c>
      <c r="I105" s="20">
        <v>100</v>
      </c>
      <c r="J105" s="24">
        <f>(J92+J94+J96)/2</f>
        <v>15.434891577096497</v>
      </c>
      <c r="K105" s="20">
        <v>100</v>
      </c>
      <c r="L105" s="24">
        <f>AVERAGE(J105,H105,F105)</f>
        <v>16.172446734054727</v>
      </c>
      <c r="M105" s="20">
        <v>100</v>
      </c>
      <c r="N105" s="24">
        <f t="shared" si="11"/>
        <v>16.231303948676505</v>
      </c>
      <c r="O105" s="20">
        <v>100</v>
      </c>
      <c r="P105" s="24">
        <f t="shared" si="11"/>
        <v>16.851144676391186</v>
      </c>
      <c r="Q105" s="20">
        <v>100</v>
      </c>
      <c r="R105" s="24">
        <f t="shared" si="11"/>
        <v>15.434891577096497</v>
      </c>
      <c r="S105" s="20">
        <v>100</v>
      </c>
      <c r="T105" s="24">
        <f t="shared" si="11"/>
        <v>16.172446734054727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" sqref="B2"/>
    </sheetView>
  </sheetViews>
  <sheetFormatPr defaultColWidth="9.140625" defaultRowHeight="12.75"/>
  <cols>
    <col min="1" max="1" width="25.7109375" style="18" customWidth="1"/>
    <col min="2" max="2" width="7.8515625" style="18" customWidth="1"/>
    <col min="3" max="3" width="8.140625" style="18" customWidth="1"/>
    <col min="4" max="4" width="7.421875" style="18" customWidth="1"/>
    <col min="5" max="5" width="7.8515625" style="18" customWidth="1"/>
    <col min="6" max="16384" width="11.421875" style="18" customWidth="1"/>
  </cols>
  <sheetData>
    <row r="1" ht="12.75">
      <c r="A1" s="19" t="s">
        <v>51</v>
      </c>
    </row>
    <row r="3" spans="2:6" ht="12.75">
      <c r="B3" s="18" t="s">
        <v>16</v>
      </c>
      <c r="C3" s="20" t="s">
        <v>102</v>
      </c>
      <c r="D3" s="20" t="s">
        <v>103</v>
      </c>
      <c r="E3" s="20" t="s">
        <v>104</v>
      </c>
      <c r="F3" s="20" t="s">
        <v>52</v>
      </c>
    </row>
    <row r="4" spans="3:6" ht="12.75">
      <c r="C4" s="20"/>
      <c r="D4" s="20"/>
      <c r="E4" s="20"/>
      <c r="F4" s="20"/>
    </row>
    <row r="5" ht="12.75">
      <c r="A5" s="19" t="s">
        <v>112</v>
      </c>
    </row>
    <row r="6" ht="12.75">
      <c r="A6" s="19"/>
    </row>
    <row r="7" spans="1:6" ht="12.75">
      <c r="A7" s="18" t="s">
        <v>148</v>
      </c>
      <c r="B7" s="18" t="s">
        <v>28</v>
      </c>
      <c r="C7" s="18">
        <v>1772</v>
      </c>
      <c r="D7" s="18">
        <v>1771</v>
      </c>
      <c r="E7" s="18">
        <v>1766</v>
      </c>
      <c r="F7" s="21">
        <f>AVERAGE(C7:E7)</f>
        <v>1769.6666666666667</v>
      </c>
    </row>
    <row r="8" spans="1:6" ht="12.75">
      <c r="A8" s="18" t="s">
        <v>144</v>
      </c>
      <c r="F8" s="21"/>
    </row>
    <row r="9" spans="1:6" ht="12.75" customHeight="1">
      <c r="A9" s="22" t="s">
        <v>145</v>
      </c>
      <c r="B9" s="18" t="s">
        <v>113</v>
      </c>
      <c r="C9" s="18">
        <v>16.9</v>
      </c>
      <c r="D9" s="18">
        <v>15.1</v>
      </c>
      <c r="E9" s="18">
        <v>14.4</v>
      </c>
      <c r="F9" s="21">
        <f>AVERAGE(C9:E9)</f>
        <v>15.466666666666667</v>
      </c>
    </row>
    <row r="10" spans="1:6" ht="12.75">
      <c r="A10" s="22" t="s">
        <v>146</v>
      </c>
      <c r="B10" s="18" t="s">
        <v>114</v>
      </c>
      <c r="C10" s="18">
        <v>409</v>
      </c>
      <c r="D10" s="18">
        <v>407</v>
      </c>
      <c r="E10" s="18">
        <v>409</v>
      </c>
      <c r="F10" s="21">
        <f>AVERAGE(C10:E10)</f>
        <v>408.3333333333333</v>
      </c>
    </row>
    <row r="11" ht="12.75">
      <c r="F11" s="21"/>
    </row>
    <row r="12" spans="1:6" ht="12.75">
      <c r="A12" s="19" t="s">
        <v>71</v>
      </c>
      <c r="F12" s="21"/>
    </row>
    <row r="13" spans="1:6" ht="12.75">
      <c r="A13" s="19"/>
      <c r="F13" s="21"/>
    </row>
    <row r="14" spans="1:6" ht="12.75">
      <c r="A14" s="18" t="s">
        <v>148</v>
      </c>
      <c r="B14" s="18" t="s">
        <v>28</v>
      </c>
      <c r="C14" s="18">
        <v>2005</v>
      </c>
      <c r="D14" s="18">
        <v>2015</v>
      </c>
      <c r="E14" s="18">
        <v>1991</v>
      </c>
      <c r="F14" s="21">
        <f>AVERAGE(C14:E14)</f>
        <v>2003.6666666666667</v>
      </c>
    </row>
    <row r="15" spans="1:6" ht="12.75">
      <c r="A15" s="18" t="s">
        <v>144</v>
      </c>
      <c r="F15" s="21"/>
    </row>
    <row r="16" spans="1:6" ht="12.75" customHeight="1">
      <c r="A16" s="22" t="s">
        <v>145</v>
      </c>
      <c r="B16" s="18" t="s">
        <v>113</v>
      </c>
      <c r="C16" s="18">
        <v>17.8</v>
      </c>
      <c r="D16" s="18">
        <v>15.8</v>
      </c>
      <c r="E16" s="18">
        <v>16.2</v>
      </c>
      <c r="F16" s="21">
        <f>AVERAGE(C16:E16)</f>
        <v>16.599999999999998</v>
      </c>
    </row>
    <row r="17" spans="1:6" ht="12.75">
      <c r="A17" s="22" t="s">
        <v>147</v>
      </c>
      <c r="B17" s="18" t="s">
        <v>114</v>
      </c>
      <c r="C17" s="18">
        <v>405</v>
      </c>
      <c r="D17" s="18">
        <v>408</v>
      </c>
      <c r="E17" s="18">
        <v>407</v>
      </c>
      <c r="F17" s="21">
        <f>AVERAGE(C17:E17)</f>
        <v>406.6666666666667</v>
      </c>
    </row>
    <row r="18" spans="1:6" ht="12.75">
      <c r="A18" s="22"/>
      <c r="F18" s="21"/>
    </row>
    <row r="19" spans="1:6" ht="12.75">
      <c r="A19" s="19" t="s">
        <v>72</v>
      </c>
      <c r="B19" s="18" t="s">
        <v>217</v>
      </c>
      <c r="F19" s="23"/>
    </row>
    <row r="20" spans="1:6" ht="12.75">
      <c r="A20" s="19"/>
      <c r="F20" s="23"/>
    </row>
    <row r="21" spans="1:6" ht="12.75">
      <c r="A21" s="18" t="s">
        <v>148</v>
      </c>
      <c r="B21" s="18" t="s">
        <v>28</v>
      </c>
      <c r="C21" s="18">
        <v>1989</v>
      </c>
      <c r="D21" s="18">
        <v>2012</v>
      </c>
      <c r="E21" s="18">
        <v>2009</v>
      </c>
      <c r="F21" s="21">
        <f>AVERAGE(C21:E21)</f>
        <v>2003.3333333333333</v>
      </c>
    </row>
    <row r="22" spans="1:6" ht="12.75">
      <c r="A22" s="18" t="s">
        <v>144</v>
      </c>
      <c r="F22" s="21"/>
    </row>
    <row r="23" spans="1:10" ht="12.75">
      <c r="A23" s="18" t="s">
        <v>145</v>
      </c>
      <c r="B23" s="18" t="s">
        <v>113</v>
      </c>
      <c r="C23" s="18">
        <v>16</v>
      </c>
      <c r="D23" s="18">
        <v>16</v>
      </c>
      <c r="E23" s="18">
        <v>14</v>
      </c>
      <c r="F23" s="21">
        <f>AVERAGE(C23:E23)</f>
        <v>15.333333333333334</v>
      </c>
      <c r="J23" s="23"/>
    </row>
    <row r="24" spans="1:6" ht="12.75">
      <c r="A24" s="22" t="s">
        <v>146</v>
      </c>
      <c r="B24" s="18" t="s">
        <v>114</v>
      </c>
      <c r="C24" s="18">
        <v>416</v>
      </c>
      <c r="D24" s="18">
        <v>410</v>
      </c>
      <c r="E24" s="18">
        <v>405</v>
      </c>
      <c r="F24" s="21">
        <f>AVERAGE(C24:E24)</f>
        <v>410.3333333333333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B2" sqref="B2"/>
    </sheetView>
  </sheetViews>
  <sheetFormatPr defaultColWidth="9.140625" defaultRowHeight="12.75"/>
  <cols>
    <col min="1" max="1" width="1.421875" style="2" customWidth="1"/>
    <col min="2" max="2" width="25.8515625" style="2" customWidth="1"/>
    <col min="3" max="3" width="6.7109375" style="2" customWidth="1"/>
    <col min="4" max="4" width="4.7109375" style="2" customWidth="1"/>
    <col min="5" max="5" width="8.57421875" style="4" customWidth="1"/>
    <col min="7" max="7" width="9.421875" style="3" customWidth="1"/>
    <col min="8" max="8" width="8.8515625" style="3" customWidth="1"/>
    <col min="9" max="9" width="5.00390625" style="5" customWidth="1"/>
    <col min="10" max="10" width="7.8515625" style="3" customWidth="1"/>
    <col min="12" max="12" width="8.57421875" style="3" customWidth="1"/>
    <col min="13" max="13" width="8.421875" style="3" customWidth="1"/>
    <col min="14" max="14" width="5.8515625" style="5" customWidth="1"/>
    <col min="15" max="15" width="8.28125" style="3" customWidth="1"/>
    <col min="17" max="17" width="8.28125" style="3" customWidth="1"/>
    <col min="18" max="18" width="8.00390625" style="3" customWidth="1"/>
    <col min="19" max="19" width="7.7109375" style="2" customWidth="1"/>
    <col min="20" max="20" width="7.8515625" style="2" customWidth="1"/>
    <col min="21" max="21" width="7.7109375" style="2" customWidth="1"/>
    <col min="22" max="22" width="7.00390625" style="2" customWidth="1"/>
    <col min="23" max="23" width="7.421875" style="2" customWidth="1"/>
    <col min="24" max="16384" width="10.8515625" style="2" customWidth="1"/>
  </cols>
  <sheetData>
    <row r="1" ht="12.75">
      <c r="A1" s="1" t="s">
        <v>117</v>
      </c>
    </row>
    <row r="2" ht="12.75">
      <c r="A2" s="2" t="s">
        <v>216</v>
      </c>
    </row>
    <row r="3" spans="1:3" ht="12.75">
      <c r="A3" s="2" t="s">
        <v>211</v>
      </c>
      <c r="C3" s="47" t="s">
        <v>212</v>
      </c>
    </row>
    <row r="4" spans="1:18" ht="12.75">
      <c r="A4" s="2" t="s">
        <v>215</v>
      </c>
      <c r="C4" s="47" t="s">
        <v>72</v>
      </c>
      <c r="D4" s="6"/>
      <c r="E4" s="8" t="s">
        <v>213</v>
      </c>
      <c r="G4" s="7"/>
      <c r="H4" s="7"/>
      <c r="J4" s="7"/>
      <c r="L4" s="7"/>
      <c r="M4" s="7"/>
      <c r="O4" s="7"/>
      <c r="Q4" s="7"/>
      <c r="R4" s="7"/>
    </row>
    <row r="5" spans="1:4" ht="12.75">
      <c r="A5" s="2" t="s">
        <v>214</v>
      </c>
      <c r="C5" s="47" t="s">
        <v>109</v>
      </c>
      <c r="D5" s="6"/>
    </row>
    <row r="6" spans="3:18" ht="12.75">
      <c r="C6" s="6"/>
      <c r="D6" s="6"/>
      <c r="G6" s="5"/>
      <c r="H6" s="5"/>
      <c r="L6" s="5"/>
      <c r="M6" s="5"/>
      <c r="Q6" s="5"/>
      <c r="R6" s="5"/>
    </row>
    <row r="7" spans="3:18" ht="12.75">
      <c r="C7" s="6" t="s">
        <v>53</v>
      </c>
      <c r="D7" s="6"/>
      <c r="E7" s="9" t="s">
        <v>87</v>
      </c>
      <c r="F7" s="45"/>
      <c r="G7" s="9"/>
      <c r="H7" s="9"/>
      <c r="I7" s="10"/>
      <c r="J7" s="9" t="s">
        <v>88</v>
      </c>
      <c r="K7" s="45"/>
      <c r="L7" s="9"/>
      <c r="M7" s="9"/>
      <c r="N7" s="10"/>
      <c r="O7" s="9" t="s">
        <v>89</v>
      </c>
      <c r="P7" s="45"/>
      <c r="Q7" s="9"/>
      <c r="R7" s="9"/>
    </row>
    <row r="8" spans="3:18" ht="12.75">
      <c r="C8" s="6" t="s">
        <v>54</v>
      </c>
      <c r="E8" s="11" t="s">
        <v>55</v>
      </c>
      <c r="F8" s="8" t="s">
        <v>119</v>
      </c>
      <c r="G8" s="5" t="s">
        <v>55</v>
      </c>
      <c r="H8" s="8" t="s">
        <v>119</v>
      </c>
      <c r="J8" s="11" t="s">
        <v>55</v>
      </c>
      <c r="K8" s="8" t="s">
        <v>119</v>
      </c>
      <c r="L8" s="5" t="s">
        <v>55</v>
      </c>
      <c r="M8" s="8" t="s">
        <v>119</v>
      </c>
      <c r="O8" s="11" t="s">
        <v>55</v>
      </c>
      <c r="P8" s="8" t="s">
        <v>119</v>
      </c>
      <c r="Q8" s="5" t="s">
        <v>55</v>
      </c>
      <c r="R8" s="8" t="s">
        <v>119</v>
      </c>
    </row>
    <row r="9" spans="3:18" ht="12.75">
      <c r="C9" s="6"/>
      <c r="E9" s="11" t="s">
        <v>210</v>
      </c>
      <c r="F9" s="11" t="s">
        <v>210</v>
      </c>
      <c r="G9" s="5" t="s">
        <v>120</v>
      </c>
      <c r="H9" s="8" t="s">
        <v>120</v>
      </c>
      <c r="J9" s="11" t="s">
        <v>210</v>
      </c>
      <c r="K9" s="11" t="s">
        <v>210</v>
      </c>
      <c r="L9" s="5" t="s">
        <v>120</v>
      </c>
      <c r="M9" s="8" t="s">
        <v>120</v>
      </c>
      <c r="O9" s="11" t="s">
        <v>210</v>
      </c>
      <c r="P9" s="11" t="s">
        <v>210</v>
      </c>
      <c r="Q9" s="5" t="s">
        <v>120</v>
      </c>
      <c r="R9" s="8" t="s">
        <v>120</v>
      </c>
    </row>
    <row r="10" spans="1:18" ht="12.75" customHeight="1">
      <c r="A10" s="2" t="s">
        <v>118</v>
      </c>
      <c r="E10" s="12"/>
      <c r="H10" s="4"/>
      <c r="J10" s="12"/>
      <c r="M10" s="4"/>
      <c r="O10" s="12"/>
      <c r="R10" s="4"/>
    </row>
    <row r="11" spans="2:18" ht="12.75">
      <c r="B11" s="2" t="s">
        <v>56</v>
      </c>
      <c r="C11" s="6">
        <v>1</v>
      </c>
      <c r="D11" s="6" t="s">
        <v>30</v>
      </c>
      <c r="E11" s="14">
        <f>IF(D11="nd",G11*2,G11)</f>
        <v>0.1192</v>
      </c>
      <c r="F11">
        <f>E11*$C11</f>
        <v>0.1192</v>
      </c>
      <c r="G11" s="13">
        <f>H11/C11</f>
        <v>0.0596</v>
      </c>
      <c r="H11" s="13">
        <v>0.0596</v>
      </c>
      <c r="I11" s="8" t="s">
        <v>30</v>
      </c>
      <c r="J11" s="14">
        <f>IF(I11="nd",L11*2,L11)</f>
        <v>0.0448</v>
      </c>
      <c r="K11">
        <f>J11*$C11</f>
        <v>0.0448</v>
      </c>
      <c r="L11" s="13">
        <f>M11/$C11</f>
        <v>0.0224</v>
      </c>
      <c r="M11" s="13">
        <v>0.0224</v>
      </c>
      <c r="N11" s="8" t="s">
        <v>30</v>
      </c>
      <c r="O11" s="14">
        <f>IF(N11="nd",Q11*2,Q11)</f>
        <v>0.0302</v>
      </c>
      <c r="P11">
        <f>O11*$C11</f>
        <v>0.0302</v>
      </c>
      <c r="Q11" s="13">
        <f>R11/$C11</f>
        <v>0.0151</v>
      </c>
      <c r="R11" s="13">
        <v>0.0151</v>
      </c>
    </row>
    <row r="12" spans="2:18" ht="12.75">
      <c r="B12" s="2" t="s">
        <v>73</v>
      </c>
      <c r="C12" s="6">
        <v>0</v>
      </c>
      <c r="D12" s="6"/>
      <c r="E12" s="14"/>
      <c r="G12" s="13"/>
      <c r="H12" s="13"/>
      <c r="I12" s="8"/>
      <c r="J12" s="14"/>
      <c r="L12" s="13"/>
      <c r="M12" s="13"/>
      <c r="N12" s="8"/>
      <c r="O12" s="14"/>
      <c r="Q12" s="13"/>
      <c r="R12" s="13"/>
    </row>
    <row r="13" spans="2:18" ht="12.75">
      <c r="B13" s="2" t="s">
        <v>74</v>
      </c>
      <c r="C13" s="6">
        <v>0.5</v>
      </c>
      <c r="D13" s="6" t="s">
        <v>30</v>
      </c>
      <c r="E13" s="14">
        <f>IF(D13="nd",G13*2,G13)</f>
        <v>0.868</v>
      </c>
      <c r="F13">
        <f>E13*$C13</f>
        <v>0.434</v>
      </c>
      <c r="G13" s="13">
        <f>H13/C13</f>
        <v>0.434</v>
      </c>
      <c r="H13" s="13">
        <v>0.217</v>
      </c>
      <c r="I13" s="8" t="s">
        <v>30</v>
      </c>
      <c r="J13" s="14">
        <f>IF(I13="nd",L13*2,L13)</f>
        <v>0.424</v>
      </c>
      <c r="K13">
        <f>J13*$C13</f>
        <v>0.212</v>
      </c>
      <c r="L13" s="13">
        <f>M13/$C13</f>
        <v>0.212</v>
      </c>
      <c r="M13" s="13">
        <v>0.106</v>
      </c>
      <c r="N13" s="8" t="s">
        <v>30</v>
      </c>
      <c r="O13" s="14">
        <f>IF(N13="nd",Q13*2,Q13)</f>
        <v>0.1904</v>
      </c>
      <c r="P13">
        <f>O13*$C13</f>
        <v>0.0952</v>
      </c>
      <c r="Q13" s="13">
        <f>R13/$C13</f>
        <v>0.0952</v>
      </c>
      <c r="R13" s="13">
        <v>0.0476</v>
      </c>
    </row>
    <row r="14" spans="2:18" ht="12.75">
      <c r="B14" s="2" t="s">
        <v>75</v>
      </c>
      <c r="C14" s="6">
        <v>0</v>
      </c>
      <c r="D14" s="6"/>
      <c r="E14" s="14"/>
      <c r="G14" s="13"/>
      <c r="H14" s="13"/>
      <c r="I14" s="8"/>
      <c r="J14" s="14"/>
      <c r="L14" s="13"/>
      <c r="M14" s="13"/>
      <c r="N14" s="8"/>
      <c r="O14" s="14"/>
      <c r="Q14" s="13"/>
      <c r="R14" s="13"/>
    </row>
    <row r="15" spans="2:18" ht="12.75">
      <c r="B15" s="2" t="s">
        <v>57</v>
      </c>
      <c r="C15" s="6">
        <v>0.1</v>
      </c>
      <c r="D15" s="6"/>
      <c r="E15" s="14">
        <f>IF(D15="nd",G15*2,G15)</f>
        <v>0.636</v>
      </c>
      <c r="F15">
        <f>E15*$C15</f>
        <v>0.0636</v>
      </c>
      <c r="G15" s="13">
        <f>H15/C15</f>
        <v>0.636</v>
      </c>
      <c r="H15" s="13">
        <v>0.0636</v>
      </c>
      <c r="I15" s="8" t="s">
        <v>30</v>
      </c>
      <c r="J15" s="14">
        <f>IF(I15="nd",L15*2,L15)</f>
        <v>0.6679999999999999</v>
      </c>
      <c r="K15">
        <f>J15*$C15</f>
        <v>0.0668</v>
      </c>
      <c r="L15" s="13">
        <f>M15/$C15</f>
        <v>0.33399999999999996</v>
      </c>
      <c r="M15" s="13">
        <v>0.0334</v>
      </c>
      <c r="N15" s="8"/>
      <c r="O15" s="14">
        <f>IF(N15="nd",Q15*2,Q15)</f>
        <v>0.16299999999999998</v>
      </c>
      <c r="P15">
        <f>O15*$C15</f>
        <v>0.0163</v>
      </c>
      <c r="Q15" s="13">
        <f>R15/$C15</f>
        <v>0.16299999999999998</v>
      </c>
      <c r="R15" s="13">
        <v>0.0163</v>
      </c>
    </row>
    <row r="16" spans="2:18" ht="12.75">
      <c r="B16" s="2" t="s">
        <v>58</v>
      </c>
      <c r="C16" s="6">
        <v>0.1</v>
      </c>
      <c r="E16" s="14">
        <f>IF(H18="nd",G16*2,G16)</f>
        <v>0.701</v>
      </c>
      <c r="F16">
        <f>E16*$C16</f>
        <v>0.0701</v>
      </c>
      <c r="G16" s="13">
        <f>H16/C16</f>
        <v>0.701</v>
      </c>
      <c r="H16" s="13">
        <v>0.0701</v>
      </c>
      <c r="I16" s="8" t="s">
        <v>30</v>
      </c>
      <c r="J16" s="14">
        <f>IF(I16="nd",L16*2,L16)</f>
        <v>0.726</v>
      </c>
      <c r="K16">
        <f>J16*$C16</f>
        <v>0.0726</v>
      </c>
      <c r="L16" s="13">
        <f>M16/$C16</f>
        <v>0.363</v>
      </c>
      <c r="M16" s="13">
        <v>0.0363</v>
      </c>
      <c r="N16" s="8"/>
      <c r="O16" s="14">
        <f>IF(N16="nd",Q16*2,Q16)</f>
        <v>0.20199999999999999</v>
      </c>
      <c r="P16">
        <f>O16*$C16</f>
        <v>0.0202</v>
      </c>
      <c r="Q16" s="13">
        <f>R16/$C16</f>
        <v>0.20199999999999999</v>
      </c>
      <c r="R16" s="13">
        <v>0.0202</v>
      </c>
    </row>
    <row r="17" spans="2:18" ht="12.75">
      <c r="B17" s="2" t="s">
        <v>59</v>
      </c>
      <c r="C17" s="6">
        <v>0.1</v>
      </c>
      <c r="D17" s="6"/>
      <c r="E17" s="14">
        <f>IF(D17="nd",G17*2,G17)</f>
        <v>0.738</v>
      </c>
      <c r="F17">
        <f>E17*$C17</f>
        <v>0.0738</v>
      </c>
      <c r="G17" s="13">
        <f>H17/C17</f>
        <v>0.738</v>
      </c>
      <c r="H17" s="13">
        <v>0.0738</v>
      </c>
      <c r="I17" s="8" t="s">
        <v>30</v>
      </c>
      <c r="J17" s="14">
        <f>IF(I17="nd",L17*2,L17)</f>
        <v>0.8459999999999999</v>
      </c>
      <c r="K17">
        <f>J17*$C17</f>
        <v>0.0846</v>
      </c>
      <c r="L17" s="13">
        <f>M17/$C17</f>
        <v>0.42299999999999993</v>
      </c>
      <c r="M17" s="13">
        <v>0.0423</v>
      </c>
      <c r="N17" s="8"/>
      <c r="O17" s="14">
        <f>IF(N17="nd",Q17*2,Q17)</f>
        <v>0.22999999999999998</v>
      </c>
      <c r="P17">
        <f>O17*$C17</f>
        <v>0.023</v>
      </c>
      <c r="Q17" s="13">
        <f>R17/$C17</f>
        <v>0.22999999999999998</v>
      </c>
      <c r="R17" s="13">
        <v>0.023</v>
      </c>
    </row>
    <row r="18" spans="2:18" ht="12.75">
      <c r="B18" s="2" t="s">
        <v>76</v>
      </c>
      <c r="C18" s="6">
        <v>0</v>
      </c>
      <c r="D18" s="6"/>
      <c r="E18" s="14"/>
      <c r="G18" s="13"/>
      <c r="H18" s="15"/>
      <c r="I18" s="8"/>
      <c r="J18" s="14"/>
      <c r="L18" s="13"/>
      <c r="M18" s="13"/>
      <c r="N18" s="8"/>
      <c r="O18" s="14"/>
      <c r="Q18" s="13"/>
      <c r="R18" s="13"/>
    </row>
    <row r="19" spans="2:18" ht="12.75">
      <c r="B19" s="2" t="s">
        <v>60</v>
      </c>
      <c r="C19" s="6">
        <v>0.01</v>
      </c>
      <c r="D19" s="6"/>
      <c r="E19" s="14">
        <f>IF(D19="nd",G19*2,G19)</f>
        <v>2.68</v>
      </c>
      <c r="F19">
        <f>E19*$C19</f>
        <v>0.0268</v>
      </c>
      <c r="G19" s="13">
        <f>H19/C19</f>
        <v>2.68</v>
      </c>
      <c r="H19" s="13">
        <v>0.0268</v>
      </c>
      <c r="I19" s="8"/>
      <c r="J19" s="14">
        <f>IF(I19="nd",L19*2,L19)</f>
        <v>1.46</v>
      </c>
      <c r="K19">
        <f>J19*$C19</f>
        <v>0.0146</v>
      </c>
      <c r="L19" s="13">
        <f>M19/$C19</f>
        <v>1.46</v>
      </c>
      <c r="M19" s="13">
        <v>0.0146</v>
      </c>
      <c r="N19" s="8"/>
      <c r="O19" s="14">
        <f>IF(N19="nd",Q19*2,Q19)</f>
        <v>0.864</v>
      </c>
      <c r="P19">
        <f>O19*$C19</f>
        <v>0.00864</v>
      </c>
      <c r="Q19" s="13">
        <f>R19/$C19</f>
        <v>0.864</v>
      </c>
      <c r="R19" s="13">
        <v>0.00864</v>
      </c>
    </row>
    <row r="20" spans="2:18" ht="12.75">
      <c r="B20" s="2" t="s">
        <v>77</v>
      </c>
      <c r="C20" s="6">
        <v>0</v>
      </c>
      <c r="D20" s="6"/>
      <c r="E20" s="14"/>
      <c r="G20" s="13"/>
      <c r="H20" s="13"/>
      <c r="I20" s="8"/>
      <c r="J20" s="14"/>
      <c r="L20" s="13"/>
      <c r="M20" s="13"/>
      <c r="N20" s="8"/>
      <c r="O20" s="14"/>
      <c r="Q20" s="13"/>
      <c r="R20" s="13"/>
    </row>
    <row r="21" spans="2:18" ht="12.75">
      <c r="B21" s="2" t="s">
        <v>78</v>
      </c>
      <c r="C21" s="6">
        <v>0.001</v>
      </c>
      <c r="D21" s="6"/>
      <c r="E21" s="14">
        <f>IF(D21="nd",G21*2,G21)</f>
        <v>1.88</v>
      </c>
      <c r="F21">
        <f>E21*$C21</f>
        <v>0.00188</v>
      </c>
      <c r="G21" s="13">
        <f>H21/C21</f>
        <v>1.88</v>
      </c>
      <c r="H21" s="13">
        <v>0.00188</v>
      </c>
      <c r="I21" s="8"/>
      <c r="J21" s="14">
        <f>IF(I21="nd",L21*2,L21)</f>
        <v>0.971</v>
      </c>
      <c r="K21">
        <f>J21*$C21</f>
        <v>0.000971</v>
      </c>
      <c r="L21" s="13">
        <f>M21/$C21</f>
        <v>0.971</v>
      </c>
      <c r="M21" s="13">
        <v>0.000971</v>
      </c>
      <c r="N21" s="8"/>
      <c r="O21" s="14">
        <f>IF(N21="nd",Q21*2,Q21)</f>
        <v>0.6499999999999999</v>
      </c>
      <c r="P21">
        <f>O21*$C21</f>
        <v>0.00065</v>
      </c>
      <c r="Q21" s="13">
        <f>R21/$C21</f>
        <v>0.6499999999999999</v>
      </c>
      <c r="R21" s="13">
        <v>0.00065</v>
      </c>
    </row>
    <row r="22" spans="2:18" ht="12.75">
      <c r="B22" s="2" t="s">
        <v>61</v>
      </c>
      <c r="C22" s="6">
        <v>0.1</v>
      </c>
      <c r="D22" s="6" t="s">
        <v>30</v>
      </c>
      <c r="E22" s="14">
        <f>IF(D22="nd",G22*2,G22)</f>
        <v>0.994</v>
      </c>
      <c r="F22">
        <f>E22*$C22</f>
        <v>0.0994</v>
      </c>
      <c r="G22" s="13">
        <f>H22/C22</f>
        <v>0.497</v>
      </c>
      <c r="H22" s="13">
        <v>0.0497</v>
      </c>
      <c r="I22" s="8"/>
      <c r="J22" s="14">
        <f>IF(I22="nd",L22*2,L22)</f>
        <v>0.301</v>
      </c>
      <c r="K22">
        <f>J22*$C22</f>
        <v>0.030100000000000002</v>
      </c>
      <c r="L22" s="13">
        <f>M22/$C22</f>
        <v>0.301</v>
      </c>
      <c r="M22" s="13">
        <v>0.0301</v>
      </c>
      <c r="N22" s="8"/>
      <c r="O22" s="14">
        <f>IF(N22="nd",Q22*2,Q22)</f>
        <v>0.16899999999999998</v>
      </c>
      <c r="P22">
        <f>O22*$C22</f>
        <v>0.0169</v>
      </c>
      <c r="Q22" s="13">
        <f>R22/$C22</f>
        <v>0.16899999999999998</v>
      </c>
      <c r="R22" s="13">
        <v>0.0169</v>
      </c>
    </row>
    <row r="23" spans="2:18" ht="12.75">
      <c r="B23" s="2" t="s">
        <v>79</v>
      </c>
      <c r="C23" s="6">
        <v>0</v>
      </c>
      <c r="D23" s="6"/>
      <c r="E23" s="14"/>
      <c r="G23" s="13"/>
      <c r="H23" s="13"/>
      <c r="I23" s="8"/>
      <c r="J23" s="14"/>
      <c r="L23" s="13"/>
      <c r="M23" s="13"/>
      <c r="N23" s="8"/>
      <c r="O23" s="14"/>
      <c r="Q23" s="13"/>
      <c r="R23" s="13"/>
    </row>
    <row r="24" spans="2:18" ht="12.75">
      <c r="B24" s="2" t="s">
        <v>80</v>
      </c>
      <c r="C24" s="6">
        <v>0.05</v>
      </c>
      <c r="D24" s="6"/>
      <c r="E24" s="14">
        <f>IF(D24="nd",G24*2,G24)</f>
        <v>0.6859999999999999</v>
      </c>
      <c r="F24">
        <f>E24*$C24</f>
        <v>0.0343</v>
      </c>
      <c r="G24" s="13">
        <f>H24/C24</f>
        <v>0.6859999999999999</v>
      </c>
      <c r="H24" s="13">
        <v>0.0343</v>
      </c>
      <c r="I24" s="8" t="s">
        <v>30</v>
      </c>
      <c r="J24" s="14">
        <f>IF(I24="nd",L24*2,L24)</f>
        <v>0.724</v>
      </c>
      <c r="K24">
        <f>J24*$C24</f>
        <v>0.0362</v>
      </c>
      <c r="L24" s="13">
        <f>M24/$C24</f>
        <v>0.362</v>
      </c>
      <c r="M24" s="13">
        <v>0.0181</v>
      </c>
      <c r="N24" s="8" t="s">
        <v>30</v>
      </c>
      <c r="O24" s="14">
        <f>IF(N24="nd",Q24*2,Q24)</f>
        <v>0.3808</v>
      </c>
      <c r="P24">
        <f>O24*$C24</f>
        <v>0.01904</v>
      </c>
      <c r="Q24" s="13">
        <f>R24/$C24</f>
        <v>0.1904</v>
      </c>
      <c r="R24" s="13">
        <v>0.00952</v>
      </c>
    </row>
    <row r="25" spans="2:18" ht="12.75">
      <c r="B25" s="2" t="s">
        <v>81</v>
      </c>
      <c r="C25" s="6">
        <v>0.5</v>
      </c>
      <c r="D25" s="6"/>
      <c r="E25" s="14">
        <f>IF(D25="nd",G25*2,G25)</f>
        <v>1.152</v>
      </c>
      <c r="F25">
        <f>E25*$C25</f>
        <v>0.576</v>
      </c>
      <c r="G25" s="13">
        <f>H25/C25</f>
        <v>1.152</v>
      </c>
      <c r="H25" s="13">
        <v>0.576</v>
      </c>
      <c r="I25" s="8" t="s">
        <v>30</v>
      </c>
      <c r="J25" s="14">
        <f>IF(I25="nd",L25*2,L25)</f>
        <v>1.32</v>
      </c>
      <c r="K25">
        <f>J25*$C25</f>
        <v>0.66</v>
      </c>
      <c r="L25" s="13">
        <f>M25/$C25</f>
        <v>0.66</v>
      </c>
      <c r="M25" s="13">
        <v>0.33</v>
      </c>
      <c r="N25" s="8"/>
      <c r="O25" s="14">
        <f>IF(N25="nd",Q25*2,Q25)</f>
        <v>0.308</v>
      </c>
      <c r="P25">
        <f>O25*$C25</f>
        <v>0.154</v>
      </c>
      <c r="Q25" s="13">
        <f>R25/$C25</f>
        <v>0.308</v>
      </c>
      <c r="R25" s="13">
        <v>0.154</v>
      </c>
    </row>
    <row r="26" spans="2:18" ht="12.75">
      <c r="B26" s="2" t="s">
        <v>82</v>
      </c>
      <c r="C26" s="6">
        <v>0</v>
      </c>
      <c r="D26" s="6"/>
      <c r="E26" s="14"/>
      <c r="G26" s="13"/>
      <c r="H26" s="13"/>
      <c r="I26" s="8"/>
      <c r="J26" s="14"/>
      <c r="L26" s="13"/>
      <c r="M26" s="13"/>
      <c r="N26" s="8"/>
      <c r="O26" s="14"/>
      <c r="Q26" s="13"/>
      <c r="R26" s="13"/>
    </row>
    <row r="27" spans="2:18" ht="12.75">
      <c r="B27" s="2" t="s">
        <v>62</v>
      </c>
      <c r="C27" s="6">
        <v>0.1</v>
      </c>
      <c r="D27" s="6"/>
      <c r="E27" s="14">
        <f>IF(D27="nd",G27*2,G27)</f>
        <v>1.4799999999999998</v>
      </c>
      <c r="F27">
        <f>E27*$C27</f>
        <v>0.148</v>
      </c>
      <c r="G27" s="13">
        <f>H27/C27</f>
        <v>1.4799999999999998</v>
      </c>
      <c r="H27" s="13">
        <v>0.148</v>
      </c>
      <c r="I27" s="8" t="s">
        <v>30</v>
      </c>
      <c r="J27" s="14">
        <f>IF(I27="nd",L27*2,L27)</f>
        <v>1.4399999999999997</v>
      </c>
      <c r="K27">
        <f>J27*$C27</f>
        <v>0.144</v>
      </c>
      <c r="L27" s="13">
        <f>M27/$C27</f>
        <v>0.7199999999999999</v>
      </c>
      <c r="M27" s="13">
        <v>0.072</v>
      </c>
      <c r="N27" s="8"/>
      <c r="O27" s="14">
        <f>IF(N27="nd",Q27*2,Q27)</f>
        <v>0.351</v>
      </c>
      <c r="P27">
        <f>O27*$C27</f>
        <v>0.0351</v>
      </c>
      <c r="Q27" s="13">
        <f>R27/$C27</f>
        <v>0.351</v>
      </c>
      <c r="R27" s="13">
        <v>0.0351</v>
      </c>
    </row>
    <row r="28" spans="2:18" ht="12.75">
      <c r="B28" s="2" t="s">
        <v>63</v>
      </c>
      <c r="C28" s="6">
        <v>0.1</v>
      </c>
      <c r="D28" s="6"/>
      <c r="E28" s="14">
        <f>IF(D28="nd",G28*2,G28)</f>
        <v>0.756</v>
      </c>
      <c r="F28">
        <f>E28*$C28</f>
        <v>0.0756</v>
      </c>
      <c r="G28" s="13">
        <f>H28/C28</f>
        <v>0.756</v>
      </c>
      <c r="H28" s="13">
        <v>0.0756</v>
      </c>
      <c r="I28" s="8" t="s">
        <v>30</v>
      </c>
      <c r="J28" s="14">
        <f>IF(I28="nd",L28*2,L28)</f>
        <v>0.782</v>
      </c>
      <c r="K28">
        <f>J28*$C28</f>
        <v>0.0782</v>
      </c>
      <c r="L28" s="13">
        <f>M28/$C28</f>
        <v>0.391</v>
      </c>
      <c r="M28" s="13">
        <v>0.0391</v>
      </c>
      <c r="N28" s="8"/>
      <c r="O28" s="14">
        <f>IF(N28="nd",Q28*2,Q28)</f>
        <v>0.20199999999999999</v>
      </c>
      <c r="P28">
        <f>O28*$C28</f>
        <v>0.0202</v>
      </c>
      <c r="Q28" s="13">
        <f>R28/$C28</f>
        <v>0.20199999999999999</v>
      </c>
      <c r="R28" s="13">
        <v>0.0202</v>
      </c>
    </row>
    <row r="29" spans="2:18" ht="12.75">
      <c r="B29" s="2" t="s">
        <v>64</v>
      </c>
      <c r="C29" s="6">
        <v>0.1</v>
      </c>
      <c r="D29" s="6"/>
      <c r="E29" s="14">
        <f>IF(D29="nd",G29*2,G29)</f>
        <v>0.6759999999999999</v>
      </c>
      <c r="F29">
        <f>E29*$C29</f>
        <v>0.0676</v>
      </c>
      <c r="G29" s="13">
        <f>H29/C29</f>
        <v>0.6759999999999999</v>
      </c>
      <c r="H29" s="13">
        <v>0.0676</v>
      </c>
      <c r="I29" s="8" t="s">
        <v>30</v>
      </c>
      <c r="J29" s="14">
        <f>IF(I29="nd",L29*2,L29)</f>
        <v>0.6619999999999999</v>
      </c>
      <c r="K29">
        <f>J29*$C29</f>
        <v>0.0662</v>
      </c>
      <c r="L29" s="13">
        <f>M29/$C29</f>
        <v>0.33099999999999996</v>
      </c>
      <c r="M29" s="13">
        <v>0.0331</v>
      </c>
      <c r="N29" s="8"/>
      <c r="O29" s="14">
        <f>IF(N29="nd",Q29*2,Q29)</f>
        <v>0.181</v>
      </c>
      <c r="P29">
        <f>O29*$C29</f>
        <v>0.0181</v>
      </c>
      <c r="Q29" s="13">
        <f>R29/$C29</f>
        <v>0.181</v>
      </c>
      <c r="R29" s="13">
        <v>0.0181</v>
      </c>
    </row>
    <row r="30" spans="2:18" ht="12.75">
      <c r="B30" s="2" t="s">
        <v>65</v>
      </c>
      <c r="C30" s="6">
        <v>0.1</v>
      </c>
      <c r="D30" s="6" t="s">
        <v>30</v>
      </c>
      <c r="E30" s="14">
        <f>IF(D30="nd",G30*2,G30)</f>
        <v>0.1876</v>
      </c>
      <c r="F30">
        <f>E30*$C30</f>
        <v>0.01876</v>
      </c>
      <c r="G30" s="13">
        <f>H30/C30</f>
        <v>0.0938</v>
      </c>
      <c r="H30" s="13">
        <v>0.00938</v>
      </c>
      <c r="I30" s="8" t="s">
        <v>30</v>
      </c>
      <c r="J30" s="14">
        <f>IF(I30="nd",L30*2,L30)</f>
        <v>0.09860000000000001</v>
      </c>
      <c r="K30">
        <f>J30*$C30</f>
        <v>0.00986</v>
      </c>
      <c r="L30" s="13">
        <f>M30/$C30</f>
        <v>0.049300000000000004</v>
      </c>
      <c r="M30" s="13">
        <v>0.00493</v>
      </c>
      <c r="N30" s="8" t="s">
        <v>30</v>
      </c>
      <c r="O30" s="14">
        <f>IF(N30="nd",Q30*2,Q30)</f>
        <v>0.0604</v>
      </c>
      <c r="P30">
        <f>O30*$C30</f>
        <v>0.00604</v>
      </c>
      <c r="Q30" s="13">
        <f>R30/$C30</f>
        <v>0.0302</v>
      </c>
      <c r="R30" s="13">
        <v>0.00302</v>
      </c>
    </row>
    <row r="31" spans="2:18" ht="12.75">
      <c r="B31" s="2" t="s">
        <v>83</v>
      </c>
      <c r="C31" s="6">
        <v>0</v>
      </c>
      <c r="D31" s="6"/>
      <c r="E31" s="14"/>
      <c r="G31" s="13"/>
      <c r="H31" s="13"/>
      <c r="I31" s="8"/>
      <c r="J31" s="14"/>
      <c r="L31" s="13"/>
      <c r="M31" s="13"/>
      <c r="N31" s="8"/>
      <c r="O31" s="14"/>
      <c r="Q31" s="13"/>
      <c r="R31" s="13"/>
    </row>
    <row r="32" spans="2:18" ht="12.75">
      <c r="B32" s="2" t="s">
        <v>66</v>
      </c>
      <c r="C32" s="6">
        <v>0.01</v>
      </c>
      <c r="D32" s="6"/>
      <c r="E32" s="14">
        <f>IF(D32="nd",G32*2,G32)</f>
        <v>0.756</v>
      </c>
      <c r="F32">
        <f>E32*$C32</f>
        <v>0.00756</v>
      </c>
      <c r="G32" s="13">
        <f>H32/C32</f>
        <v>0.756</v>
      </c>
      <c r="H32" s="13">
        <v>0.00756</v>
      </c>
      <c r="I32" s="8"/>
      <c r="J32" s="14">
        <f>IF(I32="nd",L32*2,L32)</f>
        <v>0</v>
      </c>
      <c r="K32">
        <f>J32*$C32</f>
        <v>0</v>
      </c>
      <c r="L32" s="13">
        <f>M32/$C32</f>
        <v>0</v>
      </c>
      <c r="M32" s="13">
        <v>0</v>
      </c>
      <c r="N32" s="8"/>
      <c r="O32" s="14">
        <f>IF(N32="nd",Q32*2,Q32)</f>
        <v>0</v>
      </c>
      <c r="P32">
        <f>O32*$C32</f>
        <v>0</v>
      </c>
      <c r="Q32" s="13">
        <f>R32/$C32</f>
        <v>0</v>
      </c>
      <c r="R32" s="13">
        <v>0</v>
      </c>
    </row>
    <row r="33" spans="2:18" ht="12.75">
      <c r="B33" s="2" t="s">
        <v>67</v>
      </c>
      <c r="C33" s="6">
        <v>0.01</v>
      </c>
      <c r="D33" s="6"/>
      <c r="E33" s="14">
        <f>IF(D33="nd",G33*2,G33)</f>
        <v>0.216</v>
      </c>
      <c r="F33">
        <f>E33*$C33</f>
        <v>0.00216</v>
      </c>
      <c r="G33" s="13">
        <f>H33/C33</f>
        <v>0.216</v>
      </c>
      <c r="H33" s="13">
        <v>0.00216</v>
      </c>
      <c r="I33" s="8" t="s">
        <v>30</v>
      </c>
      <c r="J33" s="14">
        <f>IF(I33="nd",L33*2,L33)</f>
        <v>0.22599999999999998</v>
      </c>
      <c r="K33">
        <f>J33*$C33</f>
        <v>0.00226</v>
      </c>
      <c r="L33" s="13">
        <f>M33/$C33</f>
        <v>0.11299999999999999</v>
      </c>
      <c r="M33" s="13">
        <v>0.00113</v>
      </c>
      <c r="N33" s="8" t="s">
        <v>30</v>
      </c>
      <c r="O33" s="14">
        <f>IF(N33="nd",Q33*2,Q33)</f>
        <v>0.1238</v>
      </c>
      <c r="P33">
        <f>O33*$C33</f>
        <v>0.001238</v>
      </c>
      <c r="Q33" s="13">
        <f>R33/$C33</f>
        <v>0.0619</v>
      </c>
      <c r="R33" s="13">
        <v>0.000619</v>
      </c>
    </row>
    <row r="34" spans="2:18" ht="12.75">
      <c r="B34" s="2" t="s">
        <v>84</v>
      </c>
      <c r="C34" s="6">
        <v>0</v>
      </c>
      <c r="D34" s="6"/>
      <c r="E34" s="14"/>
      <c r="G34" s="13"/>
      <c r="H34" s="13"/>
      <c r="I34" s="8"/>
      <c r="J34" s="14"/>
      <c r="L34" s="13"/>
      <c r="M34" s="13"/>
      <c r="N34" s="8"/>
      <c r="O34" s="14"/>
      <c r="Q34" s="13"/>
      <c r="R34" s="13"/>
    </row>
    <row r="35" spans="2:18" ht="12.75">
      <c r="B35" s="2" t="s">
        <v>85</v>
      </c>
      <c r="C35" s="6">
        <v>0.001</v>
      </c>
      <c r="D35" s="6"/>
      <c r="E35" s="14">
        <f>IF(D35="nd",G35*2,G35)</f>
        <v>0.22499999999999998</v>
      </c>
      <c r="F35">
        <f>E35*$C35</f>
        <v>0.000225</v>
      </c>
      <c r="G35" s="13">
        <f>H35/C35</f>
        <v>0.22499999999999998</v>
      </c>
      <c r="H35" s="13">
        <v>0.000225</v>
      </c>
      <c r="I35" s="8"/>
      <c r="J35" s="14">
        <f>IF(I35="nd",L35*2,L35)</f>
        <v>0.173</v>
      </c>
      <c r="K35">
        <f>J35*$C35</f>
        <v>0.000173</v>
      </c>
      <c r="L35" s="13">
        <f>M35/$C35</f>
        <v>0.173</v>
      </c>
      <c r="M35" s="13">
        <v>0.000173</v>
      </c>
      <c r="N35" s="8" t="s">
        <v>30</v>
      </c>
      <c r="O35" s="14">
        <f>IF(N35="nd",Q35*2,Q35)</f>
        <v>0.1812</v>
      </c>
      <c r="P35">
        <f>O35*$C35</f>
        <v>0.0001812</v>
      </c>
      <c r="Q35" s="13">
        <f>R35/$C35</f>
        <v>0.0906</v>
      </c>
      <c r="R35" s="13">
        <v>9.06E-05</v>
      </c>
    </row>
    <row r="36" spans="5:18" ht="12.75">
      <c r="E36" s="12"/>
      <c r="G36" s="16"/>
      <c r="H36" s="4"/>
      <c r="I36" s="17"/>
      <c r="J36" s="12"/>
      <c r="L36" s="16"/>
      <c r="M36" s="4"/>
      <c r="N36" s="17"/>
      <c r="O36" s="12"/>
      <c r="Q36" s="16"/>
      <c r="R36" s="4"/>
    </row>
    <row r="37" spans="2:18" ht="12.75">
      <c r="B37" s="2" t="s">
        <v>86</v>
      </c>
      <c r="E37" s="12"/>
      <c r="F37" s="16">
        <v>3.24</v>
      </c>
      <c r="G37" s="16"/>
      <c r="H37" s="16">
        <v>3.24</v>
      </c>
      <c r="I37" s="17"/>
      <c r="J37" s="12"/>
      <c r="K37" s="16">
        <v>3.35</v>
      </c>
      <c r="L37" s="16"/>
      <c r="M37" s="16">
        <v>3.35</v>
      </c>
      <c r="N37" s="17"/>
      <c r="O37" s="12"/>
      <c r="P37" s="16">
        <v>3.31</v>
      </c>
      <c r="Q37" s="16"/>
      <c r="R37" s="16">
        <v>3.31</v>
      </c>
    </row>
    <row r="38" spans="2:21" ht="12.75">
      <c r="B38" s="2" t="s">
        <v>68</v>
      </c>
      <c r="E38" s="12"/>
      <c r="F38" s="16">
        <v>12.1</v>
      </c>
      <c r="G38" s="16"/>
      <c r="H38" s="16">
        <v>12.1</v>
      </c>
      <c r="I38" s="17"/>
      <c r="J38" s="12"/>
      <c r="K38" s="16">
        <v>14.4</v>
      </c>
      <c r="L38" s="16"/>
      <c r="M38" s="16">
        <v>14.4</v>
      </c>
      <c r="N38" s="17"/>
      <c r="O38" s="12"/>
      <c r="P38" s="16">
        <v>14.4</v>
      </c>
      <c r="Q38" s="16"/>
      <c r="R38" s="16">
        <v>14.4</v>
      </c>
      <c r="U38" s="16"/>
    </row>
    <row r="39" spans="5:18" ht="12.75">
      <c r="E39" s="12"/>
      <c r="F39" s="18"/>
      <c r="G39" s="16"/>
      <c r="H39" s="18"/>
      <c r="I39" s="20"/>
      <c r="J39" s="12"/>
      <c r="K39" s="18"/>
      <c r="L39" s="16"/>
      <c r="M39" s="18"/>
      <c r="N39" s="17"/>
      <c r="O39" s="12"/>
      <c r="P39" s="18"/>
      <c r="Q39" s="16"/>
      <c r="R39" s="18"/>
    </row>
    <row r="40" spans="2:18" ht="13.5" customHeight="1">
      <c r="B40" s="2" t="s">
        <v>69</v>
      </c>
      <c r="C40" s="4"/>
      <c r="D40" s="4"/>
      <c r="E40" s="35"/>
      <c r="F40" s="16">
        <f>(SUM(F11:F35))*F37</f>
        <v>5.8935113999999995</v>
      </c>
      <c r="G40" s="16"/>
      <c r="H40" s="16">
        <f>(SUM(H11:H35))*H37</f>
        <v>4.805908199999999</v>
      </c>
      <c r="I40" s="17"/>
      <c r="J40" s="35"/>
      <c r="K40" s="16">
        <f>(SUM(K11:K35))*K37</f>
        <v>5.1032694</v>
      </c>
      <c r="L40" s="16"/>
      <c r="M40" s="16">
        <f>(SUM(M11:M35))*M37</f>
        <v>2.6284234</v>
      </c>
      <c r="N40" s="17"/>
      <c r="O40" s="12"/>
      <c r="P40" s="16">
        <f>(SUM(P11:P35))*P37</f>
        <v>1.539114252</v>
      </c>
      <c r="Q40" s="4"/>
      <c r="R40" s="16">
        <f>(SUM(R11:R35))*R37</f>
        <v>1.2877210760000002</v>
      </c>
    </row>
    <row r="41" spans="2:18" ht="12.75">
      <c r="B41" s="2" t="s">
        <v>70</v>
      </c>
      <c r="C41" s="4"/>
      <c r="D41" s="46">
        <f>(F41-H41)*2/F41*100</f>
        <v>36.908495672036864</v>
      </c>
      <c r="E41" s="35"/>
      <c r="F41" s="16">
        <f>(F40/F37)*(21-7)/(21-F38)</f>
        <v>2.861324719101123</v>
      </c>
      <c r="G41" s="16"/>
      <c r="H41" s="16">
        <f>(H40/H37)*(21-7)/(21-H38)</f>
        <v>2.3332887640449433</v>
      </c>
      <c r="I41" s="46">
        <f>(K41-M41)*2/K41*100</f>
        <v>96.99060762890551</v>
      </c>
      <c r="J41" s="35"/>
      <c r="K41" s="16">
        <f>(K40/K37)*(21-7)/(21-K38)</f>
        <v>3.2313781818181817</v>
      </c>
      <c r="L41" s="16"/>
      <c r="M41" s="16">
        <f>(M40/M37)*(21-7)/(21-M38)</f>
        <v>1.664311515151515</v>
      </c>
      <c r="N41" s="46">
        <f>(P41-R41)*2/P41*100</f>
        <v>32.66725334695947</v>
      </c>
      <c r="O41" s="12"/>
      <c r="P41" s="16">
        <f>(P40/P37)*(21-7)/(21-P38)</f>
        <v>0.9863407272727274</v>
      </c>
      <c r="Q41" s="4"/>
      <c r="R41" s="16">
        <f>(R40/R37)*(21-7)/(21-R38)</f>
        <v>0.8252355151515152</v>
      </c>
    </row>
    <row r="42" spans="7:18" ht="12.75">
      <c r="G42" s="13"/>
      <c r="H42" s="13"/>
      <c r="I42" s="15"/>
      <c r="J42" s="13"/>
      <c r="L42" s="13"/>
      <c r="M42" s="13"/>
      <c r="N42" s="15"/>
      <c r="Q42" s="13"/>
      <c r="R42" s="13"/>
    </row>
    <row r="43" spans="2:23" s="16" customFormat="1" ht="12.75">
      <c r="B43" s="16" t="s">
        <v>122</v>
      </c>
      <c r="C43" s="16">
        <f>AVERAGE(H41,M41,R41)</f>
        <v>1.6076119314493245</v>
      </c>
      <c r="E43" s="4"/>
      <c r="I43" s="17"/>
      <c r="N43" s="17"/>
      <c r="O43" s="3"/>
      <c r="S43" s="2"/>
      <c r="T43" s="2"/>
      <c r="U43" s="2"/>
      <c r="V43" s="2"/>
      <c r="W43" s="2"/>
    </row>
    <row r="45" spans="7:18" ht="12.75">
      <c r="G45" s="2"/>
      <c r="H45" s="2"/>
      <c r="I45" s="6"/>
      <c r="J45" s="2"/>
      <c r="L45" s="2"/>
      <c r="M45" s="2"/>
      <c r="N45" s="6"/>
      <c r="O45" s="2"/>
      <c r="Q45" s="2"/>
      <c r="R45" s="2"/>
    </row>
    <row r="46" spans="7:18" ht="12.75">
      <c r="G46" s="2"/>
      <c r="H46" s="2"/>
      <c r="I46" s="6"/>
      <c r="J46" s="2"/>
      <c r="L46" s="2"/>
      <c r="M46" s="2"/>
      <c r="N46" s="6"/>
      <c r="O46" s="2"/>
      <c r="Q46" s="2"/>
      <c r="R46" s="2"/>
    </row>
    <row r="47" spans="7:18" ht="12.75">
      <c r="G47" s="2"/>
      <c r="H47" s="2"/>
      <c r="I47" s="6"/>
      <c r="J47" s="2"/>
      <c r="L47" s="2"/>
      <c r="M47" s="2"/>
      <c r="N47" s="6"/>
      <c r="O47" s="2"/>
      <c r="Q47" s="2"/>
      <c r="R47" s="2"/>
    </row>
    <row r="48" spans="7:18" ht="12.75">
      <c r="G48" s="2"/>
      <c r="H48" s="2"/>
      <c r="I48" s="6"/>
      <c r="J48" s="2"/>
      <c r="L48" s="2"/>
      <c r="M48" s="2"/>
      <c r="N48" s="6"/>
      <c r="O48" s="2"/>
      <c r="Q48" s="2"/>
      <c r="R48" s="2"/>
    </row>
    <row r="49" spans="7:18" ht="12.75">
      <c r="G49" s="2"/>
      <c r="H49" s="2"/>
      <c r="I49" s="6"/>
      <c r="J49" s="2"/>
      <c r="L49" s="2"/>
      <c r="M49" s="2"/>
      <c r="N49" s="6"/>
      <c r="O49" s="2"/>
      <c r="Q49" s="2"/>
      <c r="R49" s="2"/>
    </row>
    <row r="50" spans="7:18" ht="12.75">
      <c r="G50" s="2"/>
      <c r="H50" s="2"/>
      <c r="I50" s="6"/>
      <c r="J50" s="2"/>
      <c r="L50" s="2"/>
      <c r="M50" s="2"/>
      <c r="N50" s="6"/>
      <c r="O50" s="2"/>
      <c r="Q50" s="2"/>
      <c r="R50" s="2"/>
    </row>
    <row r="51" spans="7:18" ht="12.75">
      <c r="G51" s="2"/>
      <c r="H51" s="2"/>
      <c r="I51" s="6"/>
      <c r="J51" s="2"/>
      <c r="L51" s="2"/>
      <c r="M51" s="2"/>
      <c r="N51" s="6"/>
      <c r="O51" s="2"/>
      <c r="Q51" s="2"/>
      <c r="R51" s="2"/>
    </row>
    <row r="52" spans="7:18" ht="12.75">
      <c r="G52" s="2"/>
      <c r="H52" s="2"/>
      <c r="I52" s="6"/>
      <c r="J52" s="2"/>
      <c r="L52" s="2"/>
      <c r="M52" s="2"/>
      <c r="N52" s="6"/>
      <c r="O52" s="2"/>
      <c r="Q52" s="2"/>
      <c r="R52" s="2"/>
    </row>
    <row r="53" spans="7:18" ht="12.75">
      <c r="G53" s="2"/>
      <c r="H53" s="2"/>
      <c r="I53" s="6"/>
      <c r="J53" s="2"/>
      <c r="L53" s="2"/>
      <c r="M53" s="2"/>
      <c r="N53" s="6"/>
      <c r="O53" s="2"/>
      <c r="Q53" s="2"/>
      <c r="R53" s="2"/>
    </row>
    <row r="54" spans="7:18" ht="12.75">
      <c r="G54" s="2"/>
      <c r="H54" s="2"/>
      <c r="I54" s="6"/>
      <c r="J54" s="2"/>
      <c r="L54" s="2"/>
      <c r="M54" s="2"/>
      <c r="N54" s="6"/>
      <c r="O54" s="2"/>
      <c r="Q54" s="2"/>
      <c r="R54" s="2"/>
    </row>
    <row r="55" spans="7:18" ht="12.75">
      <c r="G55" s="2"/>
      <c r="H55" s="2"/>
      <c r="I55" s="6"/>
      <c r="J55" s="2"/>
      <c r="L55" s="2"/>
      <c r="M55" s="2"/>
      <c r="N55" s="6"/>
      <c r="O55" s="2"/>
      <c r="Q55" s="2"/>
      <c r="R55" s="2"/>
    </row>
    <row r="56" spans="7:18" ht="12.75">
      <c r="G56" s="2"/>
      <c r="H56" s="2"/>
      <c r="I56" s="6"/>
      <c r="J56" s="2"/>
      <c r="L56" s="2"/>
      <c r="M56" s="2"/>
      <c r="N56" s="6"/>
      <c r="O56" s="2"/>
      <c r="Q56" s="2"/>
      <c r="R56" s="2"/>
    </row>
    <row r="57" spans="7:18" ht="12.75">
      <c r="G57" s="2"/>
      <c r="H57" s="2"/>
      <c r="I57" s="6"/>
      <c r="J57" s="2"/>
      <c r="L57" s="2"/>
      <c r="M57" s="2"/>
      <c r="N57" s="6"/>
      <c r="O57" s="2"/>
      <c r="Q57" s="2"/>
      <c r="R57" s="2"/>
    </row>
    <row r="58" spans="7:18" ht="12.75">
      <c r="G58" s="2"/>
      <c r="H58" s="2"/>
      <c r="I58" s="6"/>
      <c r="J58" s="2"/>
      <c r="L58" s="2"/>
      <c r="M58" s="2"/>
      <c r="N58" s="6"/>
      <c r="O58" s="2"/>
      <c r="Q58" s="2"/>
      <c r="R58" s="2"/>
    </row>
    <row r="59" spans="7:18" ht="12.75">
      <c r="G59" s="2"/>
      <c r="H59" s="2"/>
      <c r="I59" s="6"/>
      <c r="J59" s="2"/>
      <c r="L59" s="2"/>
      <c r="M59" s="2"/>
      <c r="N59" s="6"/>
      <c r="O59" s="2"/>
      <c r="Q59" s="2"/>
      <c r="R59" s="2"/>
    </row>
    <row r="60" spans="7:18" ht="12.75">
      <c r="G60" s="2"/>
      <c r="H60" s="2"/>
      <c r="I60" s="6"/>
      <c r="J60" s="2"/>
      <c r="L60" s="2"/>
      <c r="M60" s="2"/>
      <c r="N60" s="6"/>
      <c r="O60" s="2"/>
      <c r="Q60" s="2"/>
      <c r="R60" s="2"/>
    </row>
    <row r="61" spans="7:18" ht="12.75">
      <c r="G61" s="2"/>
      <c r="H61" s="2"/>
      <c r="I61" s="6"/>
      <c r="J61" s="2"/>
      <c r="L61" s="2"/>
      <c r="M61" s="2"/>
      <c r="N61" s="6"/>
      <c r="O61" s="2"/>
      <c r="Q61" s="2"/>
      <c r="R61" s="2"/>
    </row>
    <row r="62" spans="7:18" ht="12.75">
      <c r="G62" s="2"/>
      <c r="H62" s="2"/>
      <c r="I62" s="6"/>
      <c r="J62" s="2"/>
      <c r="L62" s="2"/>
      <c r="M62" s="2"/>
      <c r="N62" s="6"/>
      <c r="O62" s="2"/>
      <c r="Q62" s="2"/>
      <c r="R62" s="2"/>
    </row>
    <row r="63" spans="7:18" ht="12.75">
      <c r="G63" s="2"/>
      <c r="H63" s="2"/>
      <c r="I63" s="6"/>
      <c r="J63" s="2"/>
      <c r="L63" s="2"/>
      <c r="M63" s="2"/>
      <c r="N63" s="6"/>
      <c r="O63" s="2"/>
      <c r="Q63" s="2"/>
      <c r="R63" s="2"/>
    </row>
    <row r="64" spans="7:18" ht="12.75">
      <c r="G64" s="2"/>
      <c r="H64" s="2"/>
      <c r="I64" s="6"/>
      <c r="J64" s="2"/>
      <c r="L64" s="2"/>
      <c r="M64" s="2"/>
      <c r="N64" s="6"/>
      <c r="O64" s="2"/>
      <c r="Q64" s="2"/>
      <c r="R64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POWER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 wu</dc:creator>
  <cp:keywords/>
  <dc:description/>
  <cp:lastModifiedBy>Alan Nguyen</cp:lastModifiedBy>
  <cp:lastPrinted>2004-02-25T18:54:22Z</cp:lastPrinted>
  <dcterms:created xsi:type="dcterms:W3CDTF">2000-01-11T23:35:52Z</dcterms:created>
  <dcterms:modified xsi:type="dcterms:W3CDTF">2004-02-25T18:54:27Z</dcterms:modified>
  <cp:category/>
  <cp:version/>
  <cp:contentType/>
  <cp:contentStatus/>
</cp:coreProperties>
</file>