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<sst xmlns="http://schemas.openxmlformats.org/spreadsheetml/2006/main" count="807" uniqueCount="148">
  <si>
    <t>806C1</t>
  </si>
  <si>
    <t>R1</t>
  </si>
  <si>
    <t>Ash</t>
  </si>
  <si>
    <t>Heating value</t>
  </si>
  <si>
    <t>R2</t>
  </si>
  <si>
    <t>R3</t>
  </si>
  <si>
    <t>806C2</t>
  </si>
  <si>
    <t>Chlorine</t>
  </si>
  <si>
    <t>PM</t>
  </si>
  <si>
    <t>gr/dscf</t>
  </si>
  <si>
    <t>y</t>
  </si>
  <si>
    <t/>
  </si>
  <si>
    <t>ppmv</t>
  </si>
  <si>
    <t>HCl</t>
  </si>
  <si>
    <t>Antimony</t>
  </si>
  <si>
    <t>ug/dscm</t>
  </si>
  <si>
    <t>nd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</si>
  <si>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</si>
  <si>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</si>
  <si>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</si>
  <si>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</si>
  <si>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</si>
  <si>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</si>
  <si>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</si>
  <si>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</si>
  <si>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</si>
  <si>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Oxygen</t>
  </si>
  <si>
    <t>Stack gas flowrate</t>
  </si>
  <si>
    <t>Fuel oil</t>
  </si>
  <si>
    <t>DAF cake</t>
  </si>
  <si>
    <t>API sludge</t>
  </si>
  <si>
    <t>Caustic (gpm)</t>
  </si>
  <si>
    <t>lb/hr</t>
  </si>
  <si>
    <t>Btu/lb</t>
  </si>
  <si>
    <t>wt %</t>
  </si>
  <si>
    <t>ppmw</t>
  </si>
  <si>
    <t>Sampling Train</t>
  </si>
  <si>
    <t>PM/HCl</t>
  </si>
  <si>
    <t>Cond Avg</t>
  </si>
  <si>
    <t>SVM</t>
  </si>
  <si>
    <t>LVM</t>
  </si>
  <si>
    <t>mg/kg</t>
  </si>
  <si>
    <t>%</t>
  </si>
  <si>
    <t>POHC Spike</t>
  </si>
  <si>
    <t>Feedrate MTEC Calculations</t>
  </si>
  <si>
    <t>mg/dscm</t>
  </si>
  <si>
    <t>dscfm</t>
  </si>
  <si>
    <t>Cond Descr</t>
  </si>
  <si>
    <t>Report Name/Date</t>
  </si>
  <si>
    <t>Report Prepare</t>
  </si>
  <si>
    <t>Testing Firm</t>
  </si>
  <si>
    <t>Report of RCRA Trial Burn Results for a Fluidized Bed Incinerator, Prepared for Amoco Oil Company, Whiting, Indiana, Prepared by Scott Environmental Technology Inc. June 1989</t>
  </si>
  <si>
    <t>Scott Environmental Technology, Inc.</t>
  </si>
  <si>
    <t>1,1,1-Trichloroethane</t>
  </si>
  <si>
    <t>Toluene</t>
  </si>
  <si>
    <t>806</t>
  </si>
  <si>
    <t>IND000810861</t>
  </si>
  <si>
    <t>IN</t>
  </si>
  <si>
    <t>C/VS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</si>
  <si>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</si>
  <si>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</si>
  <si>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</si>
  <si>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</si>
  <si>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</si>
  <si>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</si>
  <si>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</si>
  <si>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</si>
  <si>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</si>
  <si>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</si>
  <si>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</si>
  <si>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</si>
  <si>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</si>
  <si>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</si>
  <si>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</si>
  <si>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</si>
  <si>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</si>
  <si>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</si>
  <si>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</si>
  <si>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</si>
  <si>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</si>
  <si>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</si>
  <si>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</si>
  <si>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Fluidized bed</t>
  </si>
  <si>
    <t>Combustor Class</t>
  </si>
  <si>
    <t>FBI</t>
  </si>
  <si>
    <t>Combustor Type</t>
  </si>
  <si>
    <t>Source Description</t>
  </si>
  <si>
    <t>Condition Description</t>
  </si>
  <si>
    <t>Trial burn, HIGH WASTE FEED/HIGH COMB TEMP</t>
  </si>
  <si>
    <t>Trial burn, LOW WASTE FEED/LOW COMB TEMP</t>
  </si>
  <si>
    <t>Stack Gas Emissions 2</t>
  </si>
  <si>
    <t>Feedstream 2</t>
  </si>
  <si>
    <t>Total</t>
  </si>
  <si>
    <t>80610</t>
  </si>
  <si>
    <t>Combustion Temperature</t>
  </si>
  <si>
    <t>F</t>
  </si>
  <si>
    <t>80611</t>
  </si>
  <si>
    <t>in H2O</t>
  </si>
  <si>
    <t>VS Pressure Drop</t>
  </si>
  <si>
    <t>Process Information 2</t>
  </si>
  <si>
    <t>API and oily refinery separator sludge, dissolved air flotation unit sludge (biosolids), caustic solutions</t>
  </si>
  <si>
    <t>Dorr Oliver unit, 82 MMbtu/hr, constructed in 1972, 22' diameter, 40' height</t>
  </si>
  <si>
    <t>Cyclone, venturi scrubber</t>
  </si>
  <si>
    <t>Onsite incinerator</t>
  </si>
  <si>
    <t>Whiting</t>
  </si>
  <si>
    <t>Amoco Oil Co.</t>
  </si>
  <si>
    <t>Number of Sister Facilities</t>
  </si>
  <si>
    <t>APCS Detailed Acronym</t>
  </si>
  <si>
    <t>APCS General Class</t>
  </si>
  <si>
    <t>Testing Dates</t>
  </si>
  <si>
    <t>Cond Dates</t>
  </si>
  <si>
    <t>°F</t>
  </si>
  <si>
    <t>E1</t>
  </si>
  <si>
    <t>C, HEWS</t>
  </si>
  <si>
    <t>Oil</t>
  </si>
  <si>
    <t>Liq, solid, sludge</t>
  </si>
  <si>
    <t>source</t>
  </si>
  <si>
    <t>cond</t>
  </si>
  <si>
    <t>emiss 2</t>
  </si>
  <si>
    <t>feed 2</t>
  </si>
  <si>
    <t xml:space="preserve">process 2 </t>
  </si>
  <si>
    <t>CO (RA)</t>
  </si>
  <si>
    <t>HC (RA)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</si>
  <si>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</si>
  <si>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</si>
  <si>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</si>
  <si>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</si>
  <si>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Description</t>
  </si>
  <si>
    <t>Feedstream Number</t>
  </si>
  <si>
    <t>Feed Class</t>
  </si>
  <si>
    <t>F1</t>
  </si>
  <si>
    <t>F2</t>
  </si>
  <si>
    <t>Solid HW</t>
  </si>
  <si>
    <t>F3</t>
  </si>
  <si>
    <t>Sludge HW</t>
  </si>
  <si>
    <t>F4</t>
  </si>
  <si>
    <t>F5</t>
  </si>
  <si>
    <t>Spike</t>
  </si>
  <si>
    <t>F6</t>
  </si>
  <si>
    <t>MMBtu/hr</t>
  </si>
  <si>
    <t>Feed Rate</t>
  </si>
  <si>
    <t>Feed Class 2</t>
  </si>
  <si>
    <t>Raw Material</t>
  </si>
  <si>
    <t>MF</t>
  </si>
  <si>
    <t>HW</t>
  </si>
  <si>
    <t>RM</t>
  </si>
  <si>
    <t>Estimated Firing Rate</t>
  </si>
  <si>
    <t>Total Chlorine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</si>
</sst>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E+00"/>
    <numFmt numFmtId="169" formatCode="mm/dd/yy"/>
    <numFmt numFmtId="170" formatCode="0.00000000"/>
    <numFmt numFmtId="171" formatCode="0.0000000"/>
    <numFmt numFmtId="172" formatCode="0.000000"/>
    <numFmt numFmtId="173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G20" sqref="G20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5" sqref="C25"/>
    </sheetView>
  </sheetViews>
  <sheetFormatPr defaultColWidth="9.140625" defaultRowHeight="12.75"/>
  <cols>
    <col min="1" max="1" width="5.00390625" style="0" hidden="1" customWidth="1"/>
    <col min="2" max="2" width="25.57421875" style="0" customWidth="1"/>
    <col min="3" max="3" width="62.421875" style="0" customWidth="1"/>
  </cols>
  <sheetData>
    <row r="1" ht="12.75">
      <c r="B1" s="7" t="s">
        <v>86</v>
      </c>
    </row>
    <row r="3" spans="2:3" ht="12.75">
      <c r="B3" t="s">
        <v>60</v>
      </c>
      <c r="C3" t="s">
        <v>55</v>
      </c>
    </row>
    <row r="4" spans="2:3" ht="12.75">
      <c r="B4" t="s">
        <v>61</v>
      </c>
      <c r="C4" t="s">
        <v>56</v>
      </c>
    </row>
    <row r="5" spans="2:3" ht="12.75">
      <c r="B5" t="s">
        <v>62</v>
      </c>
      <c r="C5" t="s">
        <v>105</v>
      </c>
    </row>
    <row r="6" ht="12.75">
      <c r="B6" t="s">
        <v>63</v>
      </c>
    </row>
    <row r="7" spans="2:3" ht="12.75">
      <c r="B7" t="s">
        <v>64</v>
      </c>
      <c r="C7" t="s">
        <v>104</v>
      </c>
    </row>
    <row r="8" spans="2:3" ht="12.75">
      <c r="B8" t="s">
        <v>65</v>
      </c>
      <c r="C8" t="s">
        <v>57</v>
      </c>
    </row>
    <row r="9" spans="2:3" ht="12.75">
      <c r="B9" t="s">
        <v>66</v>
      </c>
      <c r="C9" t="s">
        <v>84</v>
      </c>
    </row>
    <row r="10" spans="2:3" ht="12.75">
      <c r="B10" t="s">
        <v>67</v>
      </c>
      <c r="C10" t="s">
        <v>59</v>
      </c>
    </row>
    <row r="11" spans="2:3" ht="12.75">
      <c r="B11" t="s">
        <v>106</v>
      </c>
      <c r="C11" s="14">
        <v>0</v>
      </c>
    </row>
    <row r="12" spans="2:3" ht="12.75">
      <c r="B12" t="s">
        <v>83</v>
      </c>
      <c r="C12" t="s">
        <v>103</v>
      </c>
    </row>
    <row r="13" spans="2:3" ht="12.75">
      <c r="B13" t="s">
        <v>85</v>
      </c>
      <c r="C13" t="s">
        <v>82</v>
      </c>
    </row>
    <row r="14" spans="2:3" ht="25.5">
      <c r="B14" s="15" t="s">
        <v>68</v>
      </c>
      <c r="C14" s="15" t="s">
        <v>101</v>
      </c>
    </row>
    <row r="15" ht="12.75">
      <c r="B15" t="s">
        <v>69</v>
      </c>
    </row>
    <row r="16" ht="12.75">
      <c r="B16" t="s">
        <v>70</v>
      </c>
    </row>
    <row r="17" spans="2:3" ht="12.75">
      <c r="B17" t="s">
        <v>107</v>
      </c>
      <c r="C17" t="s">
        <v>58</v>
      </c>
    </row>
    <row r="18" spans="2:3" ht="12.75">
      <c r="B18" t="s">
        <v>108</v>
      </c>
      <c r="C18" t="s">
        <v>113</v>
      </c>
    </row>
    <row r="19" spans="2:3" ht="12.75">
      <c r="B19" t="s">
        <v>71</v>
      </c>
      <c r="C19" t="s">
        <v>102</v>
      </c>
    </row>
    <row r="20" spans="2:3" ht="12.75">
      <c r="B20" t="s">
        <v>72</v>
      </c>
      <c r="C20" t="s">
        <v>115</v>
      </c>
    </row>
    <row r="21" spans="2:3" ht="25.5">
      <c r="B21" s="15" t="s">
        <v>73</v>
      </c>
      <c r="C21" s="15" t="s">
        <v>100</v>
      </c>
    </row>
    <row r="22" spans="2:3" ht="12.75">
      <c r="B22" t="s">
        <v>74</v>
      </c>
      <c r="C22" t="s">
        <v>114</v>
      </c>
    </row>
    <row r="23" ht="12.75">
      <c r="C23" t="s">
        <v>28</v>
      </c>
    </row>
    <row r="24" ht="12.75">
      <c r="B24" t="s">
        <v>75</v>
      </c>
    </row>
    <row r="25" spans="2:3" ht="12.75">
      <c r="B25" t="s">
        <v>76</v>
      </c>
      <c r="C25" s="19">
        <v>4.999756011909448</v>
      </c>
    </row>
    <row r="26" spans="2:3" ht="12.75">
      <c r="B26" t="s">
        <v>77</v>
      </c>
      <c r="C26" s="19">
        <v>61.99697454757218</v>
      </c>
    </row>
    <row r="27" spans="2:3" ht="12.75">
      <c r="B27" t="s">
        <v>78</v>
      </c>
      <c r="C27" s="19">
        <v>7.905881781106323</v>
      </c>
    </row>
    <row r="28" spans="2:3" ht="12.75">
      <c r="B28" t="s">
        <v>79</v>
      </c>
      <c r="C28" s="19">
        <v>155</v>
      </c>
    </row>
    <row r="30" ht="12.75">
      <c r="B30" t="s">
        <v>80</v>
      </c>
    </row>
    <row r="31" ht="12.75">
      <c r="B31" t="s">
        <v>81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B1">
      <selection activeCell="C25" sqref="C25"/>
    </sheetView>
  </sheetViews>
  <sheetFormatPr defaultColWidth="9.140625" defaultRowHeight="12.75"/>
  <cols>
    <col min="1" max="1" width="4.28125" style="0" hidden="1" customWidth="1"/>
    <col min="2" max="2" width="16.57421875" style="0" customWidth="1"/>
    <col min="3" max="3" width="62.140625" style="14" customWidth="1"/>
  </cols>
  <sheetData>
    <row r="1" ht="12.75">
      <c r="B1" s="7" t="s">
        <v>87</v>
      </c>
    </row>
    <row r="3" ht="12.75">
      <c r="B3" s="7" t="s">
        <v>0</v>
      </c>
    </row>
    <row r="4" ht="12.75">
      <c r="B4" s="7"/>
    </row>
    <row r="5" spans="2:3" ht="38.25">
      <c r="B5" s="15" t="s">
        <v>48</v>
      </c>
      <c r="C5" s="16" t="s">
        <v>51</v>
      </c>
    </row>
    <row r="6" spans="2:3" ht="12.75">
      <c r="B6" t="s">
        <v>49</v>
      </c>
      <c r="C6" s="14" t="s">
        <v>52</v>
      </c>
    </row>
    <row r="7" spans="2:3" ht="12.75">
      <c r="B7" t="s">
        <v>50</v>
      </c>
      <c r="C7" s="14" t="s">
        <v>52</v>
      </c>
    </row>
    <row r="8" spans="1:3" ht="12.75">
      <c r="A8" t="s">
        <v>0</v>
      </c>
      <c r="B8" t="s">
        <v>47</v>
      </c>
      <c r="C8" s="14" t="s">
        <v>88</v>
      </c>
    </row>
    <row r="9" spans="2:5" ht="12.75">
      <c r="B9" t="s">
        <v>109</v>
      </c>
      <c r="C9" s="22">
        <v>32610</v>
      </c>
      <c r="E9" s="13"/>
    </row>
    <row r="10" spans="2:5" ht="12.75">
      <c r="B10" t="s">
        <v>110</v>
      </c>
      <c r="C10" s="21">
        <v>32599</v>
      </c>
      <c r="E10" s="13"/>
    </row>
    <row r="11" ht="12.75">
      <c r="E11" s="13"/>
    </row>
    <row r="12" spans="2:5" ht="12.75">
      <c r="B12" s="7" t="s">
        <v>6</v>
      </c>
      <c r="E12" s="13"/>
    </row>
    <row r="13" spans="2:5" ht="12.75">
      <c r="B13" s="7"/>
      <c r="E13" s="13"/>
    </row>
    <row r="14" spans="2:5" ht="38.25">
      <c r="B14" s="15" t="s">
        <v>48</v>
      </c>
      <c r="C14" s="16" t="s">
        <v>51</v>
      </c>
      <c r="E14" s="13"/>
    </row>
    <row r="15" spans="2:5" ht="12.75">
      <c r="B15" t="s">
        <v>49</v>
      </c>
      <c r="C15" s="14" t="s">
        <v>52</v>
      </c>
      <c r="E15" s="13"/>
    </row>
    <row r="16" spans="2:5" ht="12.75">
      <c r="B16" t="s">
        <v>50</v>
      </c>
      <c r="C16" s="14" t="s">
        <v>52</v>
      </c>
      <c r="E16" s="13"/>
    </row>
    <row r="17" spans="2:3" ht="12.75">
      <c r="B17" t="s">
        <v>47</v>
      </c>
      <c r="C17" s="14" t="s">
        <v>89</v>
      </c>
    </row>
    <row r="18" spans="2:3" ht="12.75">
      <c r="B18" t="s">
        <v>109</v>
      </c>
      <c r="C18" s="22">
        <v>32611</v>
      </c>
    </row>
    <row r="19" spans="2:3" ht="12.75">
      <c r="B19" t="s">
        <v>110</v>
      </c>
      <c r="C19" s="21">
        <v>32599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B1">
      <selection activeCell="C25" sqref="C25"/>
    </sheetView>
  </sheetViews>
  <sheetFormatPr defaultColWidth="9.140625" defaultRowHeight="12.75"/>
  <cols>
    <col min="1" max="1" width="4.57421875" style="0" hidden="1" customWidth="1"/>
    <col min="2" max="2" width="17.8515625" style="0" customWidth="1"/>
    <col min="3" max="3" width="8.8515625" style="0" customWidth="1"/>
    <col min="5" max="5" width="2.8515625" style="0" customWidth="1"/>
    <col min="6" max="6" width="3.421875" style="0" customWidth="1"/>
    <col min="8" max="8" width="3.57421875" style="0" customWidth="1"/>
    <col min="10" max="10" width="3.57421875" style="0" customWidth="1"/>
    <col min="12" max="12" width="4.28125" style="0" customWidth="1"/>
    <col min="14" max="14" width="2.2812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90</v>
      </c>
    </row>
    <row r="4" spans="2:13" ht="12.75">
      <c r="B4" s="7" t="s">
        <v>0</v>
      </c>
      <c r="G4" s="18" t="s">
        <v>1</v>
      </c>
      <c r="H4" s="18"/>
      <c r="I4" s="18" t="s">
        <v>4</v>
      </c>
      <c r="J4" s="18"/>
      <c r="K4" s="18" t="s">
        <v>5</v>
      </c>
      <c r="L4" s="18"/>
      <c r="M4" s="18" t="s">
        <v>38</v>
      </c>
    </row>
    <row r="6" spans="1:24" s="1" customFormat="1" ht="12.75">
      <c r="A6" s="1" t="s">
        <v>0</v>
      </c>
      <c r="B6" s="1" t="s">
        <v>8</v>
      </c>
      <c r="C6" s="1" t="s">
        <v>112</v>
      </c>
      <c r="D6" s="1" t="s">
        <v>9</v>
      </c>
      <c r="E6" s="1" t="s">
        <v>10</v>
      </c>
      <c r="F6" s="2" t="s">
        <v>11</v>
      </c>
      <c r="G6" s="3">
        <v>0.044400440448</v>
      </c>
      <c r="H6" s="3" t="s">
        <v>11</v>
      </c>
      <c r="I6" s="3">
        <v>0.06443653664</v>
      </c>
      <c r="J6" s="3" t="s">
        <v>11</v>
      </c>
      <c r="K6" s="3">
        <v>0.059069079110137</v>
      </c>
      <c r="L6" s="3" t="s">
        <v>11</v>
      </c>
      <c r="M6" s="3">
        <f>AVERAGE(G6,I6,K6)</f>
        <v>0.055968685399379</v>
      </c>
      <c r="N6" s="3" t="s">
        <v>11</v>
      </c>
      <c r="O6" s="3"/>
      <c r="P6" s="3" t="s">
        <v>11</v>
      </c>
      <c r="Q6" s="3"/>
      <c r="R6" s="3" t="s">
        <v>11</v>
      </c>
      <c r="S6" s="3"/>
      <c r="T6" s="3" t="s">
        <v>11</v>
      </c>
      <c r="U6" s="3"/>
      <c r="V6" s="2" t="s">
        <v>11</v>
      </c>
      <c r="W6" s="2"/>
      <c r="X6" s="1">
        <v>0.05596868539937899</v>
      </c>
    </row>
    <row r="7" spans="1:24" s="1" customFormat="1" ht="12.75">
      <c r="A7" s="1" t="s">
        <v>0</v>
      </c>
      <c r="B7" s="1" t="s">
        <v>121</v>
      </c>
      <c r="C7" s="1" t="s">
        <v>112</v>
      </c>
      <c r="D7" s="1" t="s">
        <v>12</v>
      </c>
      <c r="E7" s="1" t="s">
        <v>10</v>
      </c>
      <c r="F7" s="2" t="s">
        <v>11</v>
      </c>
      <c r="G7" s="4">
        <v>73.1</v>
      </c>
      <c r="H7" s="4" t="s">
        <v>11</v>
      </c>
      <c r="I7" s="4">
        <v>60</v>
      </c>
      <c r="J7" s="4" t="s">
        <v>11</v>
      </c>
      <c r="K7" s="4">
        <v>72.1</v>
      </c>
      <c r="L7" s="2" t="s">
        <v>11</v>
      </c>
      <c r="M7" s="4">
        <f>AVERAGE(G7,I7,K7)</f>
        <v>68.39999999999999</v>
      </c>
      <c r="N7" s="2" t="s">
        <v>11</v>
      </c>
      <c r="O7" s="2"/>
      <c r="P7" s="2" t="s">
        <v>11</v>
      </c>
      <c r="Q7" s="2"/>
      <c r="R7" s="2" t="s">
        <v>11</v>
      </c>
      <c r="S7" s="2"/>
      <c r="T7" s="2" t="s">
        <v>11</v>
      </c>
      <c r="U7" s="2"/>
      <c r="V7" s="2" t="s">
        <v>11</v>
      </c>
      <c r="W7" s="2"/>
      <c r="X7" s="1">
        <v>68.4</v>
      </c>
    </row>
    <row r="8" spans="1:24" s="1" customFormat="1" ht="12.75">
      <c r="A8" s="1" t="s">
        <v>0</v>
      </c>
      <c r="B8" s="1" t="s">
        <v>122</v>
      </c>
      <c r="C8" s="1" t="s">
        <v>112</v>
      </c>
      <c r="D8" s="1" t="s">
        <v>12</v>
      </c>
      <c r="E8" s="1" t="s">
        <v>10</v>
      </c>
      <c r="F8" s="2" t="s">
        <v>11</v>
      </c>
      <c r="G8" s="4">
        <v>10.1</v>
      </c>
      <c r="H8" s="4" t="s">
        <v>11</v>
      </c>
      <c r="I8" s="4">
        <v>12.1</v>
      </c>
      <c r="J8" s="4" t="s">
        <v>11</v>
      </c>
      <c r="K8" s="4">
        <v>9.53</v>
      </c>
      <c r="L8" s="2" t="s">
        <v>11</v>
      </c>
      <c r="M8" s="4">
        <f>AVERAGE(G8,I8,K8)</f>
        <v>10.576666666666666</v>
      </c>
      <c r="N8" s="2" t="s">
        <v>11</v>
      </c>
      <c r="O8" s="2"/>
      <c r="P8" s="2" t="s">
        <v>11</v>
      </c>
      <c r="Q8" s="2"/>
      <c r="R8" s="2" t="s">
        <v>11</v>
      </c>
      <c r="S8" s="2"/>
      <c r="T8" s="2" t="s">
        <v>11</v>
      </c>
      <c r="U8" s="2"/>
      <c r="V8" s="2" t="s">
        <v>11</v>
      </c>
      <c r="W8" s="2"/>
      <c r="X8" s="1">
        <v>10.576666666666666</v>
      </c>
    </row>
    <row r="9" spans="1:24" s="1" customFormat="1" ht="12.75">
      <c r="A9" s="1" t="s">
        <v>0</v>
      </c>
      <c r="B9" s="1" t="s">
        <v>13</v>
      </c>
      <c r="C9" s="5" t="s">
        <v>112</v>
      </c>
      <c r="D9" s="1" t="s">
        <v>12</v>
      </c>
      <c r="E9" s="1" t="s">
        <v>10</v>
      </c>
      <c r="F9" s="2" t="s">
        <v>11</v>
      </c>
      <c r="G9" s="4">
        <v>33.72682761679988</v>
      </c>
      <c r="H9" s="4" t="s">
        <v>11</v>
      </c>
      <c r="I9" s="4">
        <v>40.3845097259497</v>
      </c>
      <c r="J9" s="4" t="s">
        <v>11</v>
      </c>
      <c r="K9" s="4">
        <v>43.29817579425859</v>
      </c>
      <c r="L9" s="2" t="s">
        <v>11</v>
      </c>
      <c r="M9" s="4">
        <f>AVERAGE(G9,I9,K9)</f>
        <v>39.13650437900272</v>
      </c>
      <c r="N9" s="2" t="s">
        <v>11</v>
      </c>
      <c r="O9" s="2"/>
      <c r="P9" s="2" t="s">
        <v>11</v>
      </c>
      <c r="Q9" s="2"/>
      <c r="R9" s="2" t="s">
        <v>11</v>
      </c>
      <c r="S9" s="2"/>
      <c r="T9" s="2" t="s">
        <v>11</v>
      </c>
      <c r="U9" s="2"/>
      <c r="V9" s="2" t="s">
        <v>11</v>
      </c>
      <c r="W9" s="2"/>
      <c r="X9" s="1">
        <v>39.13650437900272</v>
      </c>
    </row>
    <row r="10" spans="2:23" s="1" customFormat="1" ht="12.75">
      <c r="B10" s="1" t="s">
        <v>147</v>
      </c>
      <c r="C10" s="5" t="s">
        <v>112</v>
      </c>
      <c r="D10" s="1" t="s">
        <v>12</v>
      </c>
      <c r="E10" s="1" t="s">
        <v>10</v>
      </c>
      <c r="F10" s="2"/>
      <c r="G10" s="4">
        <f>G9</f>
        <v>33.72682761679988</v>
      </c>
      <c r="H10" s="4"/>
      <c r="I10" s="4">
        <f>I9</f>
        <v>40.3845097259497</v>
      </c>
      <c r="J10" s="4"/>
      <c r="K10" s="4">
        <f>K9</f>
        <v>43.29817579425859</v>
      </c>
      <c r="L10" s="2"/>
      <c r="M10" s="4">
        <f>AVERAGE(G10,I10,K10)</f>
        <v>39.13650437900272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6:23" s="1" customFormat="1" ht="12.75">
      <c r="F11" s="2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4" s="1" customFormat="1" ht="12.75">
      <c r="A12" s="1" t="s">
        <v>0</v>
      </c>
      <c r="B12" s="1" t="s">
        <v>14</v>
      </c>
      <c r="C12" s="5" t="s">
        <v>112</v>
      </c>
      <c r="D12" s="1" t="s">
        <v>15</v>
      </c>
      <c r="E12" s="1" t="s">
        <v>10</v>
      </c>
      <c r="F12" s="2" t="s">
        <v>16</v>
      </c>
      <c r="G12" s="4">
        <v>0.3056144839772381</v>
      </c>
      <c r="H12" s="4" t="s">
        <v>16</v>
      </c>
      <c r="I12" s="4">
        <v>0.3165046877103668</v>
      </c>
      <c r="J12" s="4" t="s">
        <v>16</v>
      </c>
      <c r="K12" s="4">
        <v>0.2676287799780461</v>
      </c>
      <c r="L12" s="2">
        <v>100</v>
      </c>
      <c r="M12" s="4">
        <f aca="true" t="shared" si="0" ref="M12:M21">AVERAGE(G12,I12,K12)</f>
        <v>0.296582650555217</v>
      </c>
      <c r="N12" s="2" t="s">
        <v>11</v>
      </c>
      <c r="O12" s="2"/>
      <c r="P12" s="2" t="s">
        <v>11</v>
      </c>
      <c r="Q12" s="2"/>
      <c r="R12" s="2" t="s">
        <v>11</v>
      </c>
      <c r="S12" s="2"/>
      <c r="T12" s="2" t="s">
        <v>11</v>
      </c>
      <c r="U12" s="2"/>
      <c r="V12" s="2" t="s">
        <v>11</v>
      </c>
      <c r="W12" s="2"/>
      <c r="X12" s="1">
        <v>0.296582650555217</v>
      </c>
    </row>
    <row r="13" spans="1:24" s="1" customFormat="1" ht="12.75">
      <c r="A13" s="1" t="s">
        <v>0</v>
      </c>
      <c r="B13" s="1" t="s">
        <v>17</v>
      </c>
      <c r="C13" s="5" t="s">
        <v>112</v>
      </c>
      <c r="D13" s="1" t="s">
        <v>15</v>
      </c>
      <c r="E13" s="1" t="s">
        <v>10</v>
      </c>
      <c r="F13" s="2" t="s">
        <v>11</v>
      </c>
      <c r="G13" s="4">
        <v>0.6100328251600446</v>
      </c>
      <c r="H13" s="4" t="s">
        <v>11</v>
      </c>
      <c r="I13" s="4">
        <v>0.6318283877800231</v>
      </c>
      <c r="J13" s="4" t="s">
        <v>11</v>
      </c>
      <c r="K13" s="4">
        <v>0.6690719499451152</v>
      </c>
      <c r="L13" s="2" t="s">
        <v>11</v>
      </c>
      <c r="M13" s="4">
        <f t="shared" si="0"/>
        <v>0.6369777209617277</v>
      </c>
      <c r="N13" s="2" t="s">
        <v>11</v>
      </c>
      <c r="O13" s="2"/>
      <c r="P13" s="2" t="s">
        <v>11</v>
      </c>
      <c r="Q13" s="2"/>
      <c r="R13" s="2" t="s">
        <v>11</v>
      </c>
      <c r="S13" s="2"/>
      <c r="T13" s="2" t="s">
        <v>11</v>
      </c>
      <c r="U13" s="2"/>
      <c r="V13" s="2" t="s">
        <v>11</v>
      </c>
      <c r="W13" s="2"/>
      <c r="X13" s="1">
        <v>0.6369777209617277</v>
      </c>
    </row>
    <row r="14" spans="1:24" s="1" customFormat="1" ht="12.75">
      <c r="A14" s="1" t="s">
        <v>0</v>
      </c>
      <c r="B14" s="1" t="s">
        <v>18</v>
      </c>
      <c r="C14" s="5" t="s">
        <v>112</v>
      </c>
      <c r="D14" s="1" t="s">
        <v>15</v>
      </c>
      <c r="E14" s="1" t="s">
        <v>10</v>
      </c>
      <c r="F14" s="2" t="s">
        <v>11</v>
      </c>
      <c r="G14" s="4">
        <v>428.2191204064627</v>
      </c>
      <c r="H14" s="4" t="s">
        <v>11</v>
      </c>
      <c r="I14" s="4">
        <v>458.81369841596</v>
      </c>
      <c r="J14" s="4" t="s">
        <v>11</v>
      </c>
      <c r="K14" s="4">
        <v>374.8041941822173</v>
      </c>
      <c r="L14" s="2" t="s">
        <v>11</v>
      </c>
      <c r="M14" s="4">
        <f t="shared" si="0"/>
        <v>420.61233766821334</v>
      </c>
      <c r="N14" s="2" t="s">
        <v>11</v>
      </c>
      <c r="O14" s="2"/>
      <c r="P14" s="2" t="s">
        <v>11</v>
      </c>
      <c r="Q14" s="2"/>
      <c r="R14" s="2" t="s">
        <v>11</v>
      </c>
      <c r="S14" s="2"/>
      <c r="T14" s="2" t="s">
        <v>11</v>
      </c>
      <c r="U14" s="2"/>
      <c r="V14" s="2" t="s">
        <v>11</v>
      </c>
      <c r="W14" s="2"/>
      <c r="X14" s="1">
        <v>420.61233766821334</v>
      </c>
    </row>
    <row r="15" spans="1:24" s="1" customFormat="1" ht="12.75">
      <c r="A15" s="1" t="s">
        <v>0</v>
      </c>
      <c r="B15" s="1" t="s">
        <v>19</v>
      </c>
      <c r="C15" s="5" t="s">
        <v>112</v>
      </c>
      <c r="D15" s="1" t="s">
        <v>15</v>
      </c>
      <c r="E15" s="1" t="s">
        <v>10</v>
      </c>
      <c r="F15" s="2" t="s">
        <v>16</v>
      </c>
      <c r="G15" s="4">
        <v>0.1531062776872269</v>
      </c>
      <c r="H15" s="4" t="s">
        <v>16</v>
      </c>
      <c r="I15" s="4">
        <v>0.1582523438551834</v>
      </c>
      <c r="J15" s="4" t="s">
        <v>16</v>
      </c>
      <c r="K15" s="4">
        <v>0.13381438998902306</v>
      </c>
      <c r="L15" s="2">
        <v>100</v>
      </c>
      <c r="M15" s="4">
        <f t="shared" si="0"/>
        <v>0.14839100384381113</v>
      </c>
      <c r="N15" s="2" t="s">
        <v>11</v>
      </c>
      <c r="O15" s="2"/>
      <c r="P15" s="2" t="s">
        <v>11</v>
      </c>
      <c r="Q15" s="2"/>
      <c r="R15" s="2" t="s">
        <v>11</v>
      </c>
      <c r="S15" s="2"/>
      <c r="T15" s="2" t="s">
        <v>11</v>
      </c>
      <c r="U15" s="2"/>
      <c r="V15" s="2" t="s">
        <v>11</v>
      </c>
      <c r="W15" s="2"/>
      <c r="X15" s="1">
        <v>0.14839100384381113</v>
      </c>
    </row>
    <row r="16" spans="1:24" s="1" customFormat="1" ht="12.75">
      <c r="A16" s="1" t="s">
        <v>0</v>
      </c>
      <c r="B16" s="1" t="s">
        <v>20</v>
      </c>
      <c r="C16" s="5" t="s">
        <v>112</v>
      </c>
      <c r="D16" s="1" t="s">
        <v>15</v>
      </c>
      <c r="E16" s="1" t="s">
        <v>10</v>
      </c>
      <c r="F16" s="2" t="s">
        <v>11</v>
      </c>
      <c r="G16" s="4">
        <v>0.9150492377400672</v>
      </c>
      <c r="H16" s="4" t="s">
        <v>11</v>
      </c>
      <c r="I16" s="4">
        <v>0.7912617192759168</v>
      </c>
      <c r="J16" s="4" t="s">
        <v>11</v>
      </c>
      <c r="K16" s="4">
        <v>2.676287799780461</v>
      </c>
      <c r="L16" s="2" t="s">
        <v>11</v>
      </c>
      <c r="M16" s="4">
        <f t="shared" si="0"/>
        <v>1.4608662522654816</v>
      </c>
      <c r="N16" s="2" t="s">
        <v>11</v>
      </c>
      <c r="O16" s="2"/>
      <c r="P16" s="2" t="s">
        <v>11</v>
      </c>
      <c r="Q16" s="2"/>
      <c r="R16" s="2" t="s">
        <v>11</v>
      </c>
      <c r="S16" s="2"/>
      <c r="T16" s="2" t="s">
        <v>11</v>
      </c>
      <c r="U16" s="2"/>
      <c r="V16" s="2" t="s">
        <v>11</v>
      </c>
      <c r="W16" s="2"/>
      <c r="X16" s="1">
        <v>1.4608662522654816</v>
      </c>
    </row>
    <row r="17" spans="1:24" s="1" customFormat="1" ht="12.75">
      <c r="A17" s="1" t="s">
        <v>0</v>
      </c>
      <c r="B17" s="1" t="s">
        <v>21</v>
      </c>
      <c r="C17" s="5" t="s">
        <v>112</v>
      </c>
      <c r="D17" s="1" t="s">
        <v>15</v>
      </c>
      <c r="E17" s="1" t="s">
        <v>10</v>
      </c>
      <c r="F17" s="2" t="s">
        <v>11</v>
      </c>
      <c r="G17" s="4">
        <v>5.96277183024083</v>
      </c>
      <c r="H17" s="4" t="s">
        <v>11</v>
      </c>
      <c r="I17" s="4">
        <v>9.5069505077181</v>
      </c>
      <c r="J17" s="4" t="s">
        <v>11</v>
      </c>
      <c r="K17" s="4">
        <v>7.372181670691546</v>
      </c>
      <c r="L17" s="2" t="s">
        <v>11</v>
      </c>
      <c r="M17" s="4">
        <f t="shared" si="0"/>
        <v>7.613968002883492</v>
      </c>
      <c r="N17" s="2" t="s">
        <v>11</v>
      </c>
      <c r="O17" s="2"/>
      <c r="P17" s="2" t="s">
        <v>11</v>
      </c>
      <c r="Q17" s="2"/>
      <c r="R17" s="2" t="s">
        <v>11</v>
      </c>
      <c r="S17" s="2"/>
      <c r="T17" s="2" t="s">
        <v>11</v>
      </c>
      <c r="U17" s="2"/>
      <c r="V17" s="2" t="s">
        <v>11</v>
      </c>
      <c r="W17" s="2"/>
      <c r="X17" s="1">
        <v>7.613968002883492</v>
      </c>
    </row>
    <row r="18" spans="1:24" s="1" customFormat="1" ht="12.75">
      <c r="A18" s="1" t="s">
        <v>0</v>
      </c>
      <c r="B18" s="1" t="s">
        <v>22</v>
      </c>
      <c r="C18" s="5" t="s">
        <v>112</v>
      </c>
      <c r="D18" s="1" t="s">
        <v>15</v>
      </c>
      <c r="E18" s="1" t="s">
        <v>10</v>
      </c>
      <c r="F18" s="2" t="s">
        <v>11</v>
      </c>
      <c r="G18" s="4">
        <v>443.76897673407177</v>
      </c>
      <c r="H18" s="4" t="s">
        <v>11</v>
      </c>
      <c r="I18" s="4">
        <v>602.3036967622651</v>
      </c>
      <c r="J18" s="4" t="s">
        <v>11</v>
      </c>
      <c r="K18" s="4">
        <v>724.8279457738748</v>
      </c>
      <c r="L18" s="2" t="s">
        <v>11</v>
      </c>
      <c r="M18" s="4">
        <f t="shared" si="0"/>
        <v>590.3002064234039</v>
      </c>
      <c r="N18" s="2" t="s">
        <v>11</v>
      </c>
      <c r="O18" s="2"/>
      <c r="P18" s="2" t="s">
        <v>11</v>
      </c>
      <c r="Q18" s="2"/>
      <c r="R18" s="2" t="s">
        <v>11</v>
      </c>
      <c r="S18" s="2"/>
      <c r="T18" s="2" t="s">
        <v>11</v>
      </c>
      <c r="U18" s="2"/>
      <c r="V18" s="2" t="s">
        <v>11</v>
      </c>
      <c r="W18" s="2"/>
      <c r="X18" s="1">
        <v>590.3002064234039</v>
      </c>
    </row>
    <row r="19" spans="1:24" s="1" customFormat="1" ht="12.75">
      <c r="A19" s="1" t="s">
        <v>0</v>
      </c>
      <c r="B19" s="1" t="s">
        <v>23</v>
      </c>
      <c r="C19" s="5" t="s">
        <v>112</v>
      </c>
      <c r="D19" s="1" t="s">
        <v>15</v>
      </c>
      <c r="E19" s="1" t="s">
        <v>10</v>
      </c>
      <c r="F19" s="2" t="s">
        <v>11</v>
      </c>
      <c r="G19" s="4">
        <v>192.5789899034651</v>
      </c>
      <c r="H19" s="4" t="s">
        <v>11</v>
      </c>
      <c r="I19" s="4">
        <v>129.31814665778</v>
      </c>
      <c r="J19" s="4" t="s">
        <v>11</v>
      </c>
      <c r="K19" s="4">
        <v>195.76549646542261</v>
      </c>
      <c r="L19" s="2" t="s">
        <v>11</v>
      </c>
      <c r="M19" s="4">
        <f t="shared" si="0"/>
        <v>172.55421100888927</v>
      </c>
      <c r="N19" s="2" t="s">
        <v>11</v>
      </c>
      <c r="O19" s="2"/>
      <c r="P19" s="2" t="s">
        <v>11</v>
      </c>
      <c r="Q19" s="2"/>
      <c r="R19" s="2" t="s">
        <v>11</v>
      </c>
      <c r="S19" s="2"/>
      <c r="T19" s="2" t="s">
        <v>11</v>
      </c>
      <c r="U19" s="2"/>
      <c r="V19" s="2" t="s">
        <v>11</v>
      </c>
      <c r="W19" s="2"/>
      <c r="X19" s="1">
        <v>172.5542110088892</v>
      </c>
    </row>
    <row r="20" spans="1:24" s="1" customFormat="1" ht="12.75">
      <c r="A20" s="1" t="s">
        <v>0</v>
      </c>
      <c r="B20" s="1" t="s">
        <v>24</v>
      </c>
      <c r="C20" s="5" t="s">
        <v>112</v>
      </c>
      <c r="D20" s="1" t="s">
        <v>15</v>
      </c>
      <c r="E20" s="1" t="s">
        <v>10</v>
      </c>
      <c r="F20" s="2" t="s">
        <v>11</v>
      </c>
      <c r="G20" s="4">
        <v>0.3056144839772381</v>
      </c>
      <c r="H20" s="4" t="s">
        <v>11</v>
      </c>
      <c r="I20" s="4">
        <v>0.47475703156555</v>
      </c>
      <c r="J20" s="4" t="s">
        <v>11</v>
      </c>
      <c r="K20" s="4">
        <v>0.13381438998902306</v>
      </c>
      <c r="L20" s="2" t="s">
        <v>11</v>
      </c>
      <c r="M20" s="4">
        <f t="shared" si="0"/>
        <v>0.3047286351772704</v>
      </c>
      <c r="N20" s="2" t="s">
        <v>11</v>
      </c>
      <c r="O20" s="2"/>
      <c r="P20" s="2" t="s">
        <v>11</v>
      </c>
      <c r="Q20" s="2"/>
      <c r="R20" s="2" t="s">
        <v>11</v>
      </c>
      <c r="S20" s="2"/>
      <c r="T20" s="2" t="s">
        <v>11</v>
      </c>
      <c r="U20" s="2"/>
      <c r="V20" s="2" t="s">
        <v>11</v>
      </c>
      <c r="W20" s="2"/>
      <c r="X20" s="1">
        <v>0.3047286351772704</v>
      </c>
    </row>
    <row r="21" spans="1:24" s="1" customFormat="1" ht="12.75">
      <c r="A21" s="1" t="s">
        <v>0</v>
      </c>
      <c r="B21" s="1" t="s">
        <v>25</v>
      </c>
      <c r="C21" s="5" t="s">
        <v>112</v>
      </c>
      <c r="D21" s="1" t="s">
        <v>15</v>
      </c>
      <c r="E21" s="1" t="s">
        <v>10</v>
      </c>
      <c r="F21" s="2" t="s">
        <v>16</v>
      </c>
      <c r="G21" s="4">
        <v>0.1531062776872269</v>
      </c>
      <c r="H21" s="4" t="s">
        <v>16</v>
      </c>
      <c r="I21" s="4">
        <v>0.1582523438551834</v>
      </c>
      <c r="J21" s="4" t="s">
        <v>16</v>
      </c>
      <c r="K21" s="4">
        <v>0.13381438998902306</v>
      </c>
      <c r="L21" s="2">
        <v>100</v>
      </c>
      <c r="M21" s="4">
        <f t="shared" si="0"/>
        <v>0.14839100384381113</v>
      </c>
      <c r="N21" s="2" t="s">
        <v>11</v>
      </c>
      <c r="O21" s="2"/>
      <c r="P21" s="2" t="s">
        <v>11</v>
      </c>
      <c r="Q21" s="2"/>
      <c r="R21" s="2" t="s">
        <v>11</v>
      </c>
      <c r="S21" s="2"/>
      <c r="T21" s="2" t="s">
        <v>11</v>
      </c>
      <c r="U21" s="2"/>
      <c r="V21" s="2" t="s">
        <v>11</v>
      </c>
      <c r="W21" s="2"/>
      <c r="X21" s="1">
        <v>0.14839100384381113</v>
      </c>
    </row>
    <row r="22" spans="6:23" s="1" customFormat="1" ht="12.75">
      <c r="F22" s="2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1" customFormat="1" ht="12.75">
      <c r="B23" s="5" t="s">
        <v>39</v>
      </c>
      <c r="C23" s="1" t="s">
        <v>112</v>
      </c>
      <c r="D23" s="1" t="s">
        <v>15</v>
      </c>
      <c r="E23" s="5" t="s">
        <v>10</v>
      </c>
      <c r="F23" s="2"/>
      <c r="G23" s="4">
        <f>G16+G18</f>
        <v>444.6840259718118</v>
      </c>
      <c r="H23" s="4"/>
      <c r="I23" s="4">
        <f>I16+I18</f>
        <v>603.094958481541</v>
      </c>
      <c r="J23" s="4"/>
      <c r="K23" s="4">
        <f>K16+K18</f>
        <v>727.5042335736553</v>
      </c>
      <c r="L23" s="2"/>
      <c r="M23" s="4">
        <f>AVERAGE(G23,I23,K23)</f>
        <v>591.7610726756693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1" customFormat="1" ht="12.75">
      <c r="B24" s="5" t="s">
        <v>40</v>
      </c>
      <c r="C24" s="1" t="s">
        <v>112</v>
      </c>
      <c r="D24" s="1" t="s">
        <v>15</v>
      </c>
      <c r="E24" s="5" t="s">
        <v>10</v>
      </c>
      <c r="F24" s="2"/>
      <c r="G24" s="4">
        <f>G13+G15+G17</f>
        <v>6.725910933088102</v>
      </c>
      <c r="H24" s="4"/>
      <c r="I24" s="4">
        <f>I13+I15+I17</f>
        <v>10.297031239353307</v>
      </c>
      <c r="J24" s="4"/>
      <c r="K24" s="4">
        <f>K13+K15+K17</f>
        <v>8.175068010625685</v>
      </c>
      <c r="L24" s="2"/>
      <c r="M24" s="4">
        <f>AVERAGE(G24,I24,K24)</f>
        <v>8.399336727689033</v>
      </c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6:23" s="1" customFormat="1" ht="12.75">
      <c r="F25" s="2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s="1" customFormat="1" ht="12.75">
      <c r="B26" s="1" t="s">
        <v>36</v>
      </c>
      <c r="C26" s="1" t="s">
        <v>37</v>
      </c>
      <c r="D26" s="5" t="s">
        <v>112</v>
      </c>
      <c r="F26" s="2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63" s="1" customFormat="1" ht="12.75">
      <c r="B27" s="23" t="s">
        <v>123</v>
      </c>
      <c r="C27" s="23"/>
      <c r="D27" s="23" t="s">
        <v>46</v>
      </c>
      <c r="G27" s="4">
        <v>19682</v>
      </c>
      <c r="H27" s="4"/>
      <c r="I27" s="4">
        <v>17890</v>
      </c>
      <c r="J27" s="4"/>
      <c r="K27" s="4">
        <v>18220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2:63" s="1" customFormat="1" ht="12.75">
      <c r="B28" s="23" t="s">
        <v>124</v>
      </c>
      <c r="C28" s="23"/>
      <c r="D28" s="23" t="s">
        <v>42</v>
      </c>
      <c r="G28" s="4">
        <v>14</v>
      </c>
      <c r="H28" s="4"/>
      <c r="I28" s="4">
        <v>13.2</v>
      </c>
      <c r="J28" s="4"/>
      <c r="K28" s="4">
        <v>13.7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1" customFormat="1" ht="12.75">
      <c r="A29" s="1" t="s">
        <v>0</v>
      </c>
      <c r="B29" s="23" t="s">
        <v>125</v>
      </c>
      <c r="C29" s="23"/>
      <c r="D29" s="23" t="s">
        <v>42</v>
      </c>
      <c r="G29" s="4">
        <v>29.2</v>
      </c>
      <c r="H29" s="4"/>
      <c r="I29" s="4">
        <v>29.1</v>
      </c>
      <c r="J29" s="4"/>
      <c r="K29" s="4">
        <v>29.1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23" t="s">
        <v>126</v>
      </c>
      <c r="C30" s="23"/>
      <c r="D30" s="23" t="s">
        <v>111</v>
      </c>
      <c r="G30" s="4">
        <v>155</v>
      </c>
      <c r="H30" s="4"/>
      <c r="I30" s="4">
        <v>155</v>
      </c>
      <c r="J30" s="4"/>
      <c r="K30" s="4">
        <v>155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6:23" s="1" customFormat="1" ht="12.75">
      <c r="F31" s="2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57" s="5" customFormat="1" ht="12.75">
      <c r="A32" s="5" t="s">
        <v>0</v>
      </c>
      <c r="B32" s="5" t="s">
        <v>53</v>
      </c>
      <c r="C32" s="5" t="s">
        <v>112</v>
      </c>
      <c r="D32" s="5" t="s">
        <v>42</v>
      </c>
      <c r="G32" s="6">
        <v>99.9997</v>
      </c>
      <c r="H32" s="6"/>
      <c r="I32" s="6">
        <v>99.9997</v>
      </c>
      <c r="J32" s="6"/>
      <c r="K32" s="6">
        <v>99.9997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s="5" customFormat="1" ht="12.75">
      <c r="A33" s="5" t="s">
        <v>0</v>
      </c>
      <c r="B33" s="5" t="s">
        <v>54</v>
      </c>
      <c r="C33" s="5" t="s">
        <v>112</v>
      </c>
      <c r="D33" s="5" t="s">
        <v>42</v>
      </c>
      <c r="G33" s="6">
        <v>99.9992</v>
      </c>
      <c r="H33" s="6"/>
      <c r="I33" s="6">
        <v>99.9998</v>
      </c>
      <c r="J33" s="6"/>
      <c r="K33" s="6">
        <v>99.9999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6:23" s="1" customFormat="1" ht="12.75">
      <c r="F34" s="2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s="1" customFormat="1" ht="12.75">
      <c r="B35" s="8" t="s">
        <v>6</v>
      </c>
      <c r="F35" s="2"/>
      <c r="G35" s="18" t="s">
        <v>1</v>
      </c>
      <c r="H35" s="18"/>
      <c r="I35" s="18" t="s">
        <v>4</v>
      </c>
      <c r="J35" s="18"/>
      <c r="K35" s="18" t="s">
        <v>5</v>
      </c>
      <c r="L35" s="18"/>
      <c r="M35" s="18" t="s">
        <v>38</v>
      </c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6:23" s="1" customFormat="1" ht="12.75">
      <c r="F36" s="2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4" s="1" customFormat="1" ht="12.75">
      <c r="A37" s="1" t="s">
        <v>6</v>
      </c>
      <c r="B37" s="1" t="s">
        <v>8</v>
      </c>
      <c r="C37" s="1" t="s">
        <v>112</v>
      </c>
      <c r="D37" s="1" t="s">
        <v>9</v>
      </c>
      <c r="E37" s="1" t="s">
        <v>10</v>
      </c>
      <c r="F37" s="2" t="s">
        <v>11</v>
      </c>
      <c r="G37" s="3">
        <v>0.03040655163</v>
      </c>
      <c r="H37" s="3" t="s">
        <v>11</v>
      </c>
      <c r="I37" s="3">
        <v>0.030139187866666667</v>
      </c>
      <c r="J37" s="3" t="s">
        <v>11</v>
      </c>
      <c r="K37" s="3">
        <v>0.031446465792</v>
      </c>
      <c r="L37" s="3" t="s">
        <v>11</v>
      </c>
      <c r="M37" s="3">
        <f>AVERAGE(G37,I37,K37)</f>
        <v>0.030664068429555557</v>
      </c>
      <c r="N37" s="3" t="s">
        <v>11</v>
      </c>
      <c r="O37" s="3"/>
      <c r="P37" s="3" t="s">
        <v>11</v>
      </c>
      <c r="Q37" s="3"/>
      <c r="R37" s="3" t="s">
        <v>11</v>
      </c>
      <c r="S37" s="3"/>
      <c r="T37" s="3" t="s">
        <v>11</v>
      </c>
      <c r="U37" s="3"/>
      <c r="V37" s="2" t="s">
        <v>11</v>
      </c>
      <c r="W37" s="2"/>
      <c r="X37" s="1">
        <v>0.030664068429555557</v>
      </c>
    </row>
    <row r="38" spans="1:24" s="1" customFormat="1" ht="12.75">
      <c r="A38" s="1" t="s">
        <v>6</v>
      </c>
      <c r="B38" s="1" t="s">
        <v>121</v>
      </c>
      <c r="C38" s="1" t="s">
        <v>112</v>
      </c>
      <c r="D38" s="1" t="s">
        <v>12</v>
      </c>
      <c r="E38" s="1" t="s">
        <v>10</v>
      </c>
      <c r="F38" s="2" t="s">
        <v>11</v>
      </c>
      <c r="G38" s="4">
        <v>301</v>
      </c>
      <c r="H38" s="4" t="s">
        <v>11</v>
      </c>
      <c r="I38" s="4">
        <v>321</v>
      </c>
      <c r="J38" s="4" t="s">
        <v>11</v>
      </c>
      <c r="K38" s="4">
        <v>337</v>
      </c>
      <c r="L38" s="2" t="s">
        <v>11</v>
      </c>
      <c r="M38" s="4">
        <f>AVERAGE(G38,I38,K38)</f>
        <v>319.6666666666667</v>
      </c>
      <c r="N38" s="2" t="s">
        <v>11</v>
      </c>
      <c r="O38" s="2"/>
      <c r="P38" s="2" t="s">
        <v>11</v>
      </c>
      <c r="Q38" s="2"/>
      <c r="R38" s="2" t="s">
        <v>11</v>
      </c>
      <c r="S38" s="2"/>
      <c r="T38" s="2" t="s">
        <v>11</v>
      </c>
      <c r="U38" s="2"/>
      <c r="V38" s="2" t="s">
        <v>11</v>
      </c>
      <c r="W38" s="2"/>
      <c r="X38" s="1">
        <v>319.6666666666667</v>
      </c>
    </row>
    <row r="39" spans="1:24" s="1" customFormat="1" ht="12.75">
      <c r="A39" s="1" t="s">
        <v>6</v>
      </c>
      <c r="B39" s="1" t="s">
        <v>122</v>
      </c>
      <c r="C39" s="1" t="s">
        <v>112</v>
      </c>
      <c r="D39" s="1" t="s">
        <v>12</v>
      </c>
      <c r="E39" s="1" t="s">
        <v>10</v>
      </c>
      <c r="F39" s="2" t="s">
        <v>11</v>
      </c>
      <c r="G39" s="4">
        <v>68.3</v>
      </c>
      <c r="H39" s="4" t="s">
        <v>11</v>
      </c>
      <c r="I39" s="4">
        <v>18.8</v>
      </c>
      <c r="J39" s="4" t="s">
        <v>11</v>
      </c>
      <c r="K39" s="4">
        <v>20.4</v>
      </c>
      <c r="L39" s="2" t="s">
        <v>11</v>
      </c>
      <c r="M39" s="4">
        <f>AVERAGE(G39,I39,K39)</f>
        <v>35.833333333333336</v>
      </c>
      <c r="N39" s="2" t="s">
        <v>11</v>
      </c>
      <c r="O39" s="2"/>
      <c r="P39" s="2" t="s">
        <v>11</v>
      </c>
      <c r="Q39" s="2"/>
      <c r="R39" s="2" t="s">
        <v>11</v>
      </c>
      <c r="S39" s="2"/>
      <c r="T39" s="2" t="s">
        <v>11</v>
      </c>
      <c r="U39" s="2"/>
      <c r="V39" s="2" t="s">
        <v>11</v>
      </c>
      <c r="W39" s="2"/>
      <c r="X39" s="1">
        <v>35.833333333333336</v>
      </c>
    </row>
    <row r="40" spans="1:24" s="1" customFormat="1" ht="12.75">
      <c r="A40" s="1" t="s">
        <v>6</v>
      </c>
      <c r="B40" s="1" t="s">
        <v>13</v>
      </c>
      <c r="C40" s="1" t="s">
        <v>112</v>
      </c>
      <c r="D40" s="1" t="s">
        <v>12</v>
      </c>
      <c r="E40" s="1" t="s">
        <v>10</v>
      </c>
      <c r="F40" s="2" t="s">
        <v>11</v>
      </c>
      <c r="G40" s="4">
        <v>46.64696524794145</v>
      </c>
      <c r="H40" s="4" t="s">
        <v>11</v>
      </c>
      <c r="I40" s="4">
        <v>31.141625196505487</v>
      </c>
      <c r="J40" s="4" t="s">
        <v>11</v>
      </c>
      <c r="K40" s="4">
        <v>64.84283602560045</v>
      </c>
      <c r="L40" s="2" t="s">
        <v>11</v>
      </c>
      <c r="M40" s="4">
        <f>AVERAGE(G40,I40,K40)</f>
        <v>47.54380882334913</v>
      </c>
      <c r="N40" s="2" t="s">
        <v>11</v>
      </c>
      <c r="O40" s="2"/>
      <c r="P40" s="2" t="s">
        <v>11</v>
      </c>
      <c r="Q40" s="2"/>
      <c r="R40" s="2" t="s">
        <v>11</v>
      </c>
      <c r="S40" s="2"/>
      <c r="T40" s="2" t="s">
        <v>11</v>
      </c>
      <c r="U40" s="2"/>
      <c r="V40" s="2" t="s">
        <v>11</v>
      </c>
      <c r="W40" s="2"/>
      <c r="X40" s="1">
        <v>47.54380882334913</v>
      </c>
    </row>
    <row r="41" spans="2:23" s="1" customFormat="1" ht="12.75">
      <c r="B41" s="1" t="s">
        <v>147</v>
      </c>
      <c r="C41" s="5" t="s">
        <v>112</v>
      </c>
      <c r="D41" s="1" t="s">
        <v>12</v>
      </c>
      <c r="E41" s="1" t="s">
        <v>10</v>
      </c>
      <c r="F41" s="2"/>
      <c r="G41" s="4">
        <f>G40</f>
        <v>46.64696524794145</v>
      </c>
      <c r="H41" s="4"/>
      <c r="I41" s="4">
        <f>I40</f>
        <v>31.141625196505487</v>
      </c>
      <c r="J41" s="4"/>
      <c r="K41" s="4">
        <f>K40</f>
        <v>64.84283602560045</v>
      </c>
      <c r="L41" s="2"/>
      <c r="M41" s="4">
        <f>AVERAGE(G41,I41,K41)</f>
        <v>47.54380882334913</v>
      </c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6:23" s="1" customFormat="1" ht="12.75">
      <c r="F42" s="2"/>
      <c r="G42" s="4"/>
      <c r="H42" s="4"/>
      <c r="I42" s="4"/>
      <c r="J42" s="4"/>
      <c r="K42" s="4"/>
      <c r="L42" s="2"/>
      <c r="M42" s="4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4" s="1" customFormat="1" ht="12.75">
      <c r="A43" s="1" t="s">
        <v>6</v>
      </c>
      <c r="B43" s="1" t="s">
        <v>14</v>
      </c>
      <c r="C43" s="5" t="s">
        <v>112</v>
      </c>
      <c r="D43" s="1" t="s">
        <v>15</v>
      </c>
      <c r="E43" s="1" t="s">
        <v>10</v>
      </c>
      <c r="F43" s="2" t="s">
        <v>16</v>
      </c>
      <c r="G43" s="4">
        <v>0.3399524550526685</v>
      </c>
      <c r="H43" s="4" t="s">
        <v>16</v>
      </c>
      <c r="I43" s="4">
        <v>0.3121679605453378</v>
      </c>
      <c r="J43" s="4" t="s">
        <v>16</v>
      </c>
      <c r="K43" s="4">
        <v>0.32994517925520894</v>
      </c>
      <c r="L43" s="2">
        <v>100</v>
      </c>
      <c r="M43" s="4">
        <f aca="true" t="shared" si="1" ref="M43:M49">AVERAGE(G43,I43,K43)</f>
        <v>0.32735519828440507</v>
      </c>
      <c r="N43" s="2" t="s">
        <v>11</v>
      </c>
      <c r="O43" s="2"/>
      <c r="P43" s="2" t="s">
        <v>11</v>
      </c>
      <c r="Q43" s="2"/>
      <c r="R43" s="2" t="s">
        <v>11</v>
      </c>
      <c r="S43" s="2"/>
      <c r="T43" s="2" t="s">
        <v>11</v>
      </c>
      <c r="U43" s="2"/>
      <c r="V43" s="2" t="s">
        <v>11</v>
      </c>
      <c r="W43" s="2"/>
      <c r="X43" s="1">
        <v>0.3273551982844051</v>
      </c>
    </row>
    <row r="44" spans="1:24" s="1" customFormat="1" ht="12.75">
      <c r="A44" s="1" t="s">
        <v>6</v>
      </c>
      <c r="B44" s="1" t="s">
        <v>17</v>
      </c>
      <c r="C44" s="5" t="s">
        <v>112</v>
      </c>
      <c r="D44" s="1" t="s">
        <v>15</v>
      </c>
      <c r="E44" s="1" t="s">
        <v>10</v>
      </c>
      <c r="F44" s="2" t="s">
        <v>11</v>
      </c>
      <c r="G44" s="4">
        <v>0.853497653110955</v>
      </c>
      <c r="H44" s="4" t="s">
        <v>11</v>
      </c>
      <c r="I44" s="4">
        <v>0.3121679605453378</v>
      </c>
      <c r="J44" s="4" t="s">
        <v>11</v>
      </c>
      <c r="K44" s="4">
        <v>0.32994517925520894</v>
      </c>
      <c r="L44" s="2" t="s">
        <v>11</v>
      </c>
      <c r="M44" s="4">
        <f t="shared" si="1"/>
        <v>0.4985369309705006</v>
      </c>
      <c r="N44" s="2" t="s">
        <v>11</v>
      </c>
      <c r="O44" s="2"/>
      <c r="P44" s="2" t="s">
        <v>11</v>
      </c>
      <c r="Q44" s="2"/>
      <c r="R44" s="2" t="s">
        <v>11</v>
      </c>
      <c r="S44" s="2"/>
      <c r="T44" s="2" t="s">
        <v>11</v>
      </c>
      <c r="U44" s="2"/>
      <c r="V44" s="2" t="s">
        <v>11</v>
      </c>
      <c r="W44" s="2"/>
      <c r="X44" s="1">
        <v>0.4985369309705006</v>
      </c>
    </row>
    <row r="45" spans="1:24" s="1" customFormat="1" ht="12.75">
      <c r="A45" s="1" t="s">
        <v>6</v>
      </c>
      <c r="B45" s="1" t="s">
        <v>18</v>
      </c>
      <c r="C45" s="5" t="s">
        <v>112</v>
      </c>
      <c r="D45" s="1" t="s">
        <v>15</v>
      </c>
      <c r="E45" s="1" t="s">
        <v>10</v>
      </c>
      <c r="F45" s="2" t="s">
        <v>11</v>
      </c>
      <c r="G45" s="4">
        <v>509.92868257900284</v>
      </c>
      <c r="H45" s="4" t="s">
        <v>11</v>
      </c>
      <c r="I45" s="4">
        <v>468.6074851922042</v>
      </c>
      <c r="J45" s="4" t="s">
        <v>11</v>
      </c>
      <c r="K45" s="4">
        <v>461.92325095729257</v>
      </c>
      <c r="L45" s="2" t="s">
        <v>11</v>
      </c>
      <c r="M45" s="4">
        <f t="shared" si="1"/>
        <v>480.15313957616655</v>
      </c>
      <c r="N45" s="2" t="s">
        <v>11</v>
      </c>
      <c r="O45" s="2"/>
      <c r="P45" s="2" t="s">
        <v>11</v>
      </c>
      <c r="Q45" s="2"/>
      <c r="R45" s="2" t="s">
        <v>11</v>
      </c>
      <c r="S45" s="2"/>
      <c r="T45" s="2" t="s">
        <v>11</v>
      </c>
      <c r="U45" s="2"/>
      <c r="V45" s="2" t="s">
        <v>11</v>
      </c>
      <c r="W45" s="2"/>
      <c r="X45" s="1">
        <v>480.15313957616655</v>
      </c>
    </row>
    <row r="46" spans="1:24" s="1" customFormat="1" ht="12.75">
      <c r="A46" s="1" t="s">
        <v>6</v>
      </c>
      <c r="B46" s="1" t="s">
        <v>19</v>
      </c>
      <c r="C46" s="5" t="s">
        <v>112</v>
      </c>
      <c r="D46" s="1" t="s">
        <v>15</v>
      </c>
      <c r="E46" s="1" t="s">
        <v>10</v>
      </c>
      <c r="F46" s="2" t="s">
        <v>11</v>
      </c>
      <c r="G46" s="4">
        <v>0.16997622752633426</v>
      </c>
      <c r="H46" s="4" t="s">
        <v>11</v>
      </c>
      <c r="I46" s="4">
        <v>0.15643952464686636</v>
      </c>
      <c r="J46" s="4" t="s">
        <v>11</v>
      </c>
      <c r="K46" s="4">
        <v>0.16535183696008174</v>
      </c>
      <c r="L46" s="2" t="s">
        <v>11</v>
      </c>
      <c r="M46" s="4">
        <f t="shared" si="1"/>
        <v>0.1639225297110941</v>
      </c>
      <c r="N46" s="2" t="s">
        <v>11</v>
      </c>
      <c r="O46" s="2"/>
      <c r="P46" s="2" t="s">
        <v>11</v>
      </c>
      <c r="Q46" s="2"/>
      <c r="R46" s="2" t="s">
        <v>11</v>
      </c>
      <c r="S46" s="2"/>
      <c r="T46" s="2" t="s">
        <v>11</v>
      </c>
      <c r="U46" s="2"/>
      <c r="V46" s="2" t="s">
        <v>11</v>
      </c>
      <c r="W46" s="2"/>
      <c r="X46" s="1">
        <v>0.1639225297110941</v>
      </c>
    </row>
    <row r="47" spans="1:24" s="1" customFormat="1" ht="12.75">
      <c r="A47" s="1" t="s">
        <v>6</v>
      </c>
      <c r="B47" s="1" t="s">
        <v>20</v>
      </c>
      <c r="C47" s="5" t="s">
        <v>112</v>
      </c>
      <c r="D47" s="1" t="s">
        <v>15</v>
      </c>
      <c r="E47" s="1" t="s">
        <v>10</v>
      </c>
      <c r="F47" s="2" t="s">
        <v>11</v>
      </c>
      <c r="G47" s="4">
        <v>1.359809820210674</v>
      </c>
      <c r="H47" s="4" t="s">
        <v>11</v>
      </c>
      <c r="I47" s="4">
        <v>0.6243359210906756</v>
      </c>
      <c r="J47" s="4" t="s">
        <v>11</v>
      </c>
      <c r="K47" s="4">
        <v>0.8267591848004087</v>
      </c>
      <c r="L47" s="2" t="s">
        <v>11</v>
      </c>
      <c r="M47" s="4">
        <f t="shared" si="1"/>
        <v>0.9369683087005861</v>
      </c>
      <c r="N47" s="2" t="s">
        <v>11</v>
      </c>
      <c r="O47" s="2"/>
      <c r="P47" s="2" t="s">
        <v>11</v>
      </c>
      <c r="Q47" s="2"/>
      <c r="R47" s="2" t="s">
        <v>11</v>
      </c>
      <c r="S47" s="2"/>
      <c r="T47" s="2" t="s">
        <v>11</v>
      </c>
      <c r="U47" s="2"/>
      <c r="V47" s="2" t="s">
        <v>11</v>
      </c>
      <c r="W47" s="2"/>
      <c r="X47" s="1">
        <v>0.9369683087005862</v>
      </c>
    </row>
    <row r="48" spans="1:24" s="1" customFormat="1" ht="12.75">
      <c r="A48" s="1" t="s">
        <v>6</v>
      </c>
      <c r="B48" s="1" t="s">
        <v>21</v>
      </c>
      <c r="C48" s="5" t="s">
        <v>112</v>
      </c>
      <c r="D48" s="1" t="s">
        <v>15</v>
      </c>
      <c r="E48" s="1" t="s">
        <v>10</v>
      </c>
      <c r="F48" s="2" t="s">
        <v>11</v>
      </c>
      <c r="G48" s="4">
        <v>8.317985602352529</v>
      </c>
      <c r="H48" s="4" t="s">
        <v>11</v>
      </c>
      <c r="I48" s="4">
        <v>4.998953901215774</v>
      </c>
      <c r="J48" s="4" t="s">
        <v>11</v>
      </c>
      <c r="K48" s="4">
        <v>4.786101335862916</v>
      </c>
      <c r="L48" s="2" t="s">
        <v>11</v>
      </c>
      <c r="M48" s="4">
        <f t="shared" si="1"/>
        <v>6.034346946477073</v>
      </c>
      <c r="N48" s="2" t="s">
        <v>11</v>
      </c>
      <c r="O48" s="2"/>
      <c r="P48" s="2" t="s">
        <v>11</v>
      </c>
      <c r="Q48" s="2"/>
      <c r="R48" s="2" t="s">
        <v>11</v>
      </c>
      <c r="S48" s="2"/>
      <c r="T48" s="2" t="s">
        <v>11</v>
      </c>
      <c r="U48" s="2"/>
      <c r="V48" s="2" t="s">
        <v>11</v>
      </c>
      <c r="W48" s="2"/>
      <c r="X48" s="1">
        <v>6.034346946477073</v>
      </c>
    </row>
    <row r="49" spans="1:24" s="1" customFormat="1" ht="12.75">
      <c r="A49" s="1" t="s">
        <v>6</v>
      </c>
      <c r="B49" s="1" t="s">
        <v>22</v>
      </c>
      <c r="C49" s="5" t="s">
        <v>112</v>
      </c>
      <c r="D49" s="1" t="s">
        <v>15</v>
      </c>
      <c r="E49" s="1" t="s">
        <v>10</v>
      </c>
      <c r="F49" s="2" t="s">
        <v>11</v>
      </c>
      <c r="G49" s="4">
        <v>493.2927113742977</v>
      </c>
      <c r="H49" s="4" t="s">
        <v>11</v>
      </c>
      <c r="I49" s="4">
        <v>390.38772286877105</v>
      </c>
      <c r="J49" s="4" t="s">
        <v>11</v>
      </c>
      <c r="K49" s="4">
        <v>495.29701621529</v>
      </c>
      <c r="L49" s="2" t="s">
        <v>11</v>
      </c>
      <c r="M49" s="4">
        <f t="shared" si="1"/>
        <v>459.65915015278625</v>
      </c>
      <c r="N49" s="2" t="s">
        <v>11</v>
      </c>
      <c r="O49" s="2"/>
      <c r="P49" s="2" t="s">
        <v>11</v>
      </c>
      <c r="Q49" s="2"/>
      <c r="R49" s="2" t="s">
        <v>11</v>
      </c>
      <c r="S49" s="2"/>
      <c r="T49" s="2" t="s">
        <v>11</v>
      </c>
      <c r="U49" s="2"/>
      <c r="V49" s="2" t="s">
        <v>11</v>
      </c>
      <c r="W49" s="2"/>
      <c r="X49" s="1">
        <v>459.65915015278625</v>
      </c>
    </row>
    <row r="50" spans="1:24" s="1" customFormat="1" ht="12.75">
      <c r="A50" s="1" t="s">
        <v>6</v>
      </c>
      <c r="B50" s="1" t="s">
        <v>23</v>
      </c>
      <c r="C50" s="5" t="s">
        <v>112</v>
      </c>
      <c r="D50" s="1" t="s">
        <v>15</v>
      </c>
      <c r="E50" s="1" t="s">
        <v>10</v>
      </c>
      <c r="F50" s="2" t="s">
        <v>11</v>
      </c>
      <c r="G50" s="4">
        <v>84.62646221523876</v>
      </c>
      <c r="H50" s="4" t="s">
        <v>11</v>
      </c>
      <c r="I50" s="4">
        <v>146.48428216933848</v>
      </c>
      <c r="J50" s="4" t="s">
        <v>11</v>
      </c>
      <c r="K50" s="4">
        <v>122.87613572263</v>
      </c>
      <c r="L50" s="2" t="s">
        <v>11</v>
      </c>
      <c r="M50" s="4">
        <f>AVERAGE(G50,I50,K50)</f>
        <v>117.99562670240242</v>
      </c>
      <c r="N50" s="2" t="s">
        <v>11</v>
      </c>
      <c r="O50" s="2"/>
      <c r="P50" s="2" t="s">
        <v>11</v>
      </c>
      <c r="Q50" s="2"/>
      <c r="R50" s="2" t="s">
        <v>11</v>
      </c>
      <c r="S50" s="2"/>
      <c r="T50" s="2" t="s">
        <v>11</v>
      </c>
      <c r="U50" s="2"/>
      <c r="V50" s="2" t="s">
        <v>11</v>
      </c>
      <c r="W50" s="2"/>
      <c r="X50" s="1">
        <v>117.99562670240242</v>
      </c>
    </row>
    <row r="51" spans="1:24" s="1" customFormat="1" ht="12.75">
      <c r="A51" s="1" t="s">
        <v>6</v>
      </c>
      <c r="B51" s="1" t="s">
        <v>24</v>
      </c>
      <c r="C51" s="5" t="s">
        <v>112</v>
      </c>
      <c r="D51" s="1" t="s">
        <v>15</v>
      </c>
      <c r="E51" s="1" t="s">
        <v>10</v>
      </c>
      <c r="F51" s="2" t="s">
        <v>11</v>
      </c>
      <c r="G51" s="4">
        <v>1.6997622752633428</v>
      </c>
      <c r="H51" s="4" t="s">
        <v>11</v>
      </c>
      <c r="I51" s="4">
        <v>0.3121679605453378</v>
      </c>
      <c r="J51" s="4" t="s">
        <v>11</v>
      </c>
      <c r="K51" s="4">
        <v>2.472692607751681</v>
      </c>
      <c r="L51" s="2" t="s">
        <v>11</v>
      </c>
      <c r="M51" s="4">
        <f>AVERAGE(G51,I51,K51)</f>
        <v>1.494874281186787</v>
      </c>
      <c r="N51" s="2" t="s">
        <v>11</v>
      </c>
      <c r="O51" s="2"/>
      <c r="P51" s="2" t="s">
        <v>11</v>
      </c>
      <c r="Q51" s="2"/>
      <c r="R51" s="2" t="s">
        <v>11</v>
      </c>
      <c r="S51" s="2"/>
      <c r="T51" s="2" t="s">
        <v>11</v>
      </c>
      <c r="U51" s="2"/>
      <c r="V51" s="2" t="s">
        <v>11</v>
      </c>
      <c r="W51" s="2"/>
      <c r="X51" s="1">
        <v>1.494874281186787</v>
      </c>
    </row>
    <row r="52" spans="1:24" s="1" customFormat="1" ht="12.75">
      <c r="A52" s="1" t="s">
        <v>6</v>
      </c>
      <c r="B52" s="1" t="s">
        <v>25</v>
      </c>
      <c r="C52" s="5" t="s">
        <v>112</v>
      </c>
      <c r="D52" s="1" t="s">
        <v>15</v>
      </c>
      <c r="E52" s="1" t="s">
        <v>10</v>
      </c>
      <c r="F52" s="2" t="s">
        <v>16</v>
      </c>
      <c r="G52" s="4">
        <v>0.16997622752633426</v>
      </c>
      <c r="H52" s="4" t="s">
        <v>16</v>
      </c>
      <c r="I52" s="4">
        <v>0.15643952464686636</v>
      </c>
      <c r="J52" s="4" t="s">
        <v>16</v>
      </c>
      <c r="K52" s="4">
        <v>0.16535183696008174</v>
      </c>
      <c r="L52" s="2">
        <v>100</v>
      </c>
      <c r="M52" s="4">
        <f>AVERAGE(G52,I52,K52)</f>
        <v>0.1639225297110941</v>
      </c>
      <c r="N52" s="2" t="s">
        <v>11</v>
      </c>
      <c r="O52" s="2"/>
      <c r="P52" s="2" t="s">
        <v>11</v>
      </c>
      <c r="Q52" s="2"/>
      <c r="R52" s="2" t="s">
        <v>11</v>
      </c>
      <c r="S52" s="2"/>
      <c r="T52" s="2" t="s">
        <v>11</v>
      </c>
      <c r="U52" s="2"/>
      <c r="V52" s="2" t="s">
        <v>11</v>
      </c>
      <c r="W52" s="2"/>
      <c r="X52" s="1">
        <v>0.1639225297110941</v>
      </c>
    </row>
    <row r="54" spans="2:13" ht="12.75">
      <c r="B54" s="5" t="s">
        <v>39</v>
      </c>
      <c r="C54" s="1" t="s">
        <v>112</v>
      </c>
      <c r="D54" s="1" t="s">
        <v>15</v>
      </c>
      <c r="E54" s="1" t="s">
        <v>10</v>
      </c>
      <c r="F54" s="2"/>
      <c r="G54" s="4">
        <f>G47+G49</f>
        <v>494.6525211945084</v>
      </c>
      <c r="H54" s="4"/>
      <c r="I54" s="4">
        <f>I47+I49</f>
        <v>391.0120587898617</v>
      </c>
      <c r="J54" s="4"/>
      <c r="K54" s="4">
        <f>K47+K49</f>
        <v>496.1237754000904</v>
      </c>
      <c r="L54" s="2"/>
      <c r="M54" s="4">
        <f>AVERAGE(G54,I54,K54)</f>
        <v>460.5961184614868</v>
      </c>
    </row>
    <row r="55" spans="2:13" ht="12.75">
      <c r="B55" s="5" t="s">
        <v>40</v>
      </c>
      <c r="C55" s="5" t="s">
        <v>112</v>
      </c>
      <c r="D55" s="1" t="s">
        <v>15</v>
      </c>
      <c r="E55" s="1" t="s">
        <v>10</v>
      </c>
      <c r="F55" s="2"/>
      <c r="G55" s="4">
        <f>G44+G46+G48</f>
        <v>9.34145948298982</v>
      </c>
      <c r="H55" s="4"/>
      <c r="I55" s="4">
        <f>I44+I46/2+I48</f>
        <v>5.389341624084545</v>
      </c>
      <c r="J55" s="4"/>
      <c r="K55" s="4">
        <f>K44+K46/2+K48</f>
        <v>5.198722433598165</v>
      </c>
      <c r="L55" s="2"/>
      <c r="M55" s="4">
        <f>AVERAGE(G55,I55,K55)</f>
        <v>6.643174513557509</v>
      </c>
    </row>
    <row r="56" spans="2:13" ht="12.75">
      <c r="B56" s="5"/>
      <c r="C56" s="1"/>
      <c r="D56" s="1"/>
      <c r="E56" s="1"/>
      <c r="F56" s="2"/>
      <c r="G56" s="4"/>
      <c r="H56" s="4"/>
      <c r="I56" s="4"/>
      <c r="J56" s="4"/>
      <c r="K56" s="4"/>
      <c r="L56" s="2"/>
      <c r="M56" s="4"/>
    </row>
    <row r="57" spans="2:4" ht="12.75">
      <c r="B57" t="s">
        <v>36</v>
      </c>
      <c r="C57" s="1" t="s">
        <v>37</v>
      </c>
      <c r="D57" t="s">
        <v>112</v>
      </c>
    </row>
    <row r="58" spans="2:63" s="1" customFormat="1" ht="12.75">
      <c r="B58" s="23" t="s">
        <v>123</v>
      </c>
      <c r="C58" s="23"/>
      <c r="D58" s="23" t="s">
        <v>46</v>
      </c>
      <c r="G58" s="4">
        <v>17800</v>
      </c>
      <c r="H58" s="4"/>
      <c r="I58" s="4">
        <v>16094</v>
      </c>
      <c r="J58" s="4"/>
      <c r="K58" s="4">
        <v>16713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2:63" s="1" customFormat="1" ht="12.75">
      <c r="B59" s="23" t="s">
        <v>124</v>
      </c>
      <c r="C59" s="23"/>
      <c r="D59" s="23" t="s">
        <v>42</v>
      </c>
      <c r="G59" s="4">
        <v>14.6</v>
      </c>
      <c r="H59" s="4"/>
      <c r="I59" s="4">
        <v>13.8</v>
      </c>
      <c r="J59" s="4"/>
      <c r="K59" s="4">
        <v>14.5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s="1" customFormat="1" ht="12.75">
      <c r="A60" s="1" t="s">
        <v>6</v>
      </c>
      <c r="B60" s="23" t="s">
        <v>125</v>
      </c>
      <c r="C60" s="23"/>
      <c r="D60" s="23" t="s">
        <v>42</v>
      </c>
      <c r="G60" s="4">
        <v>22.7</v>
      </c>
      <c r="H60" s="4"/>
      <c r="I60" s="4">
        <v>24.4</v>
      </c>
      <c r="J60" s="4"/>
      <c r="K60" s="4">
        <v>23.4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2:63" s="1" customFormat="1" ht="12.75">
      <c r="B61" s="23" t="s">
        <v>126</v>
      </c>
      <c r="C61" s="23"/>
      <c r="D61" s="23" t="s">
        <v>111</v>
      </c>
      <c r="G61" s="4">
        <v>153</v>
      </c>
      <c r="H61" s="4"/>
      <c r="I61" s="4">
        <v>148</v>
      </c>
      <c r="J61" s="4"/>
      <c r="K61" s="4">
        <v>150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3" spans="1:57" s="5" customFormat="1" ht="12.75">
      <c r="A63" s="5" t="s">
        <v>6</v>
      </c>
      <c r="B63" s="5" t="s">
        <v>53</v>
      </c>
      <c r="C63" s="5" t="s">
        <v>112</v>
      </c>
      <c r="D63" s="5" t="s">
        <v>42</v>
      </c>
      <c r="G63" s="6">
        <v>99.999</v>
      </c>
      <c r="H63" s="6"/>
      <c r="I63" s="6">
        <v>99.999</v>
      </c>
      <c r="J63" s="6"/>
      <c r="K63" s="6">
        <v>99.9995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s="5" customFormat="1" ht="12.75">
      <c r="A64" s="5" t="s">
        <v>6</v>
      </c>
      <c r="B64" s="5" t="s">
        <v>54</v>
      </c>
      <c r="C64" s="5" t="s">
        <v>112</v>
      </c>
      <c r="D64" s="5" t="s">
        <v>42</v>
      </c>
      <c r="G64" s="6">
        <v>99.99915</v>
      </c>
      <c r="H64" s="6"/>
      <c r="I64" s="6">
        <v>99.99941</v>
      </c>
      <c r="J64" s="6"/>
      <c r="K64" s="6">
        <v>99.9999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45"/>
  <sheetViews>
    <sheetView workbookViewId="0" topLeftCell="B17">
      <selection activeCell="C25" sqref="C25"/>
    </sheetView>
  </sheetViews>
  <sheetFormatPr defaultColWidth="9.140625" defaultRowHeight="12.75"/>
  <cols>
    <col min="1" max="1" width="9.140625" style="5" hidden="1" customWidth="1"/>
    <col min="2" max="2" width="18.140625" style="5" customWidth="1"/>
    <col min="3" max="3" width="5.57421875" style="5" customWidth="1"/>
    <col min="4" max="4" width="11.28125" style="5" customWidth="1"/>
    <col min="5" max="5" width="2.140625" style="5" customWidth="1"/>
    <col min="6" max="6" width="8.140625" style="5" customWidth="1"/>
    <col min="7" max="7" width="2.140625" style="5" customWidth="1"/>
    <col min="8" max="8" width="9.00390625" style="5" customWidth="1"/>
    <col min="9" max="9" width="2.140625" style="5" customWidth="1"/>
    <col min="10" max="10" width="7.28125" style="5" customWidth="1"/>
    <col min="11" max="11" width="2.8515625" style="5" customWidth="1"/>
    <col min="12" max="12" width="10.8515625" style="5" customWidth="1"/>
    <col min="13" max="13" width="2.57421875" style="5" customWidth="1"/>
    <col min="14" max="14" width="12.00390625" style="5" bestFit="1" customWidth="1"/>
    <col min="15" max="15" width="3.00390625" style="5" customWidth="1"/>
    <col min="16" max="16" width="12.00390625" style="5" bestFit="1" customWidth="1"/>
    <col min="17" max="17" width="3.140625" style="5" customWidth="1"/>
    <col min="18" max="18" width="12.00390625" style="5" bestFit="1" customWidth="1"/>
    <col min="19" max="19" width="2.140625" style="5" customWidth="1"/>
    <col min="20" max="20" width="12.00390625" style="5" bestFit="1" customWidth="1"/>
    <col min="21" max="21" width="2.421875" style="5" customWidth="1"/>
    <col min="22" max="22" width="12.00390625" style="5" bestFit="1" customWidth="1"/>
    <col min="23" max="23" width="2.57421875" style="5" customWidth="1"/>
    <col min="24" max="24" width="10.00390625" style="5" customWidth="1"/>
    <col min="25" max="25" width="2.28125" style="5" customWidth="1"/>
    <col min="26" max="26" width="12.00390625" style="5" customWidth="1"/>
    <col min="27" max="27" width="2.57421875" style="5" customWidth="1"/>
    <col min="28" max="28" width="12.00390625" style="5" customWidth="1"/>
    <col min="29" max="29" width="2.57421875" style="5" customWidth="1"/>
    <col min="30" max="30" width="12.00390625" style="5" customWidth="1"/>
    <col min="31" max="31" width="2.140625" style="5" customWidth="1"/>
    <col min="32" max="32" width="11.421875" style="5" customWidth="1"/>
    <col min="33" max="33" width="1.8515625" style="5" customWidth="1"/>
    <col min="34" max="34" width="11.140625" style="5" customWidth="1"/>
    <col min="35" max="35" width="2.28125" style="5" customWidth="1"/>
    <col min="36" max="36" width="11.421875" style="5" customWidth="1"/>
    <col min="37" max="37" width="2.8515625" style="5" customWidth="1"/>
    <col min="38" max="38" width="9.140625" style="5" customWidth="1"/>
    <col min="39" max="39" width="2.57421875" style="5" customWidth="1"/>
    <col min="40" max="40" width="9.140625" style="5" customWidth="1"/>
    <col min="41" max="41" width="2.57421875" style="5" customWidth="1"/>
    <col min="42" max="42" width="9.140625" style="5" customWidth="1"/>
    <col min="43" max="43" width="3.140625" style="5" customWidth="1"/>
    <col min="44" max="44" width="9.140625" style="5" customWidth="1"/>
    <col min="45" max="45" width="3.00390625" style="5" customWidth="1"/>
    <col min="46" max="46" width="9.140625" style="5" customWidth="1"/>
    <col min="47" max="47" width="2.421875" style="5" customWidth="1"/>
    <col min="48" max="16384" width="9.140625" style="5" customWidth="1"/>
  </cols>
  <sheetData>
    <row r="1" spans="2:3" ht="12.75">
      <c r="B1" s="10" t="s">
        <v>91</v>
      </c>
      <c r="C1" s="10"/>
    </row>
    <row r="3" ht="12" customHeight="1"/>
    <row r="4" spans="2:48" ht="12.75">
      <c r="B4" s="10" t="s">
        <v>0</v>
      </c>
      <c r="C4" s="10"/>
      <c r="F4" s="20" t="s">
        <v>1</v>
      </c>
      <c r="G4" s="20"/>
      <c r="H4" s="20" t="s">
        <v>4</v>
      </c>
      <c r="I4" s="20"/>
      <c r="J4" s="20" t="s">
        <v>5</v>
      </c>
      <c r="K4" s="20"/>
      <c r="L4" s="20" t="s">
        <v>1</v>
      </c>
      <c r="M4" s="20"/>
      <c r="N4" s="20" t="s">
        <v>4</v>
      </c>
      <c r="O4" s="20"/>
      <c r="P4" s="20" t="s">
        <v>5</v>
      </c>
      <c r="Q4" s="20"/>
      <c r="R4" s="20" t="s">
        <v>1</v>
      </c>
      <c r="S4" s="20"/>
      <c r="T4" s="20" t="s">
        <v>4</v>
      </c>
      <c r="U4" s="20"/>
      <c r="V4" s="20" t="s">
        <v>5</v>
      </c>
      <c r="W4" s="20"/>
      <c r="X4" s="20" t="s">
        <v>1</v>
      </c>
      <c r="Y4" s="20"/>
      <c r="Z4" s="20" t="s">
        <v>4</v>
      </c>
      <c r="AA4" s="20"/>
      <c r="AB4" s="20" t="s">
        <v>5</v>
      </c>
      <c r="AC4" s="20"/>
      <c r="AD4" s="20" t="s">
        <v>1</v>
      </c>
      <c r="AE4" s="20"/>
      <c r="AF4" s="20" t="s">
        <v>4</v>
      </c>
      <c r="AG4" s="20"/>
      <c r="AH4" s="20" t="s">
        <v>5</v>
      </c>
      <c r="AI4" s="20"/>
      <c r="AJ4" s="20" t="s">
        <v>1</v>
      </c>
      <c r="AK4" s="20"/>
      <c r="AL4" s="20" t="s">
        <v>4</v>
      </c>
      <c r="AM4" s="20"/>
      <c r="AN4" s="20" t="s">
        <v>5</v>
      </c>
      <c r="AO4" s="20"/>
      <c r="AP4" s="20" t="s">
        <v>1</v>
      </c>
      <c r="AQ4" s="20"/>
      <c r="AR4" s="20" t="s">
        <v>4</v>
      </c>
      <c r="AS4" s="20"/>
      <c r="AT4" s="20" t="s">
        <v>5</v>
      </c>
      <c r="AV4" s="5" t="s">
        <v>38</v>
      </c>
    </row>
    <row r="6" spans="2:48" ht="12.75">
      <c r="B6" s="5" t="s">
        <v>128</v>
      </c>
      <c r="F6" s="5" t="s">
        <v>130</v>
      </c>
      <c r="H6" s="5" t="s">
        <v>130</v>
      </c>
      <c r="J6" s="5" t="s">
        <v>130</v>
      </c>
      <c r="L6" s="5" t="s">
        <v>131</v>
      </c>
      <c r="N6" s="5" t="s">
        <v>131</v>
      </c>
      <c r="P6" s="5" t="s">
        <v>131</v>
      </c>
      <c r="R6" s="5" t="s">
        <v>133</v>
      </c>
      <c r="T6" s="5" t="s">
        <v>133</v>
      </c>
      <c r="V6" s="5" t="s">
        <v>133</v>
      </c>
      <c r="AD6" s="5" t="s">
        <v>135</v>
      </c>
      <c r="AF6" s="5" t="s">
        <v>135</v>
      </c>
      <c r="AH6" s="5" t="s">
        <v>135</v>
      </c>
      <c r="AJ6" s="5" t="s">
        <v>136</v>
      </c>
      <c r="AL6" s="5" t="s">
        <v>136</v>
      </c>
      <c r="AN6" s="5" t="s">
        <v>136</v>
      </c>
      <c r="AP6" s="5" t="s">
        <v>138</v>
      </c>
      <c r="AR6" s="5" t="s">
        <v>138</v>
      </c>
      <c r="AT6" s="5" t="s">
        <v>138</v>
      </c>
      <c r="AV6" s="5" t="s">
        <v>138</v>
      </c>
    </row>
    <row r="7" spans="2:48" ht="12.75">
      <c r="B7" s="5" t="s">
        <v>129</v>
      </c>
      <c r="F7" s="5" t="s">
        <v>114</v>
      </c>
      <c r="H7" s="5" t="s">
        <v>114</v>
      </c>
      <c r="J7" s="5" t="s">
        <v>114</v>
      </c>
      <c r="L7" s="5" t="s">
        <v>132</v>
      </c>
      <c r="N7" s="5" t="s">
        <v>132</v>
      </c>
      <c r="P7" s="5" t="s">
        <v>132</v>
      </c>
      <c r="R7" s="5" t="s">
        <v>134</v>
      </c>
      <c r="T7" s="5" t="s">
        <v>134</v>
      </c>
      <c r="V7" s="5" t="s">
        <v>134</v>
      </c>
      <c r="AD7" s="5" t="s">
        <v>142</v>
      </c>
      <c r="AF7" s="5" t="s">
        <v>142</v>
      </c>
      <c r="AH7" s="5" t="s">
        <v>142</v>
      </c>
      <c r="AJ7" s="5" t="s">
        <v>137</v>
      </c>
      <c r="AL7" s="5" t="s">
        <v>137</v>
      </c>
      <c r="AN7" s="5" t="s">
        <v>137</v>
      </c>
      <c r="AP7" s="5" t="s">
        <v>92</v>
      </c>
      <c r="AR7" s="5" t="s">
        <v>92</v>
      </c>
      <c r="AT7" s="5" t="s">
        <v>92</v>
      </c>
      <c r="AV7" s="5" t="s">
        <v>92</v>
      </c>
    </row>
    <row r="8" spans="2:48" ht="12.75">
      <c r="B8" s="5" t="s">
        <v>141</v>
      </c>
      <c r="F8" s="5" t="s">
        <v>143</v>
      </c>
      <c r="H8" s="5" t="s">
        <v>143</v>
      </c>
      <c r="J8" s="5" t="s">
        <v>143</v>
      </c>
      <c r="X8" s="5" t="s">
        <v>144</v>
      </c>
      <c r="Z8" s="5" t="s">
        <v>144</v>
      </c>
      <c r="AB8" s="5" t="s">
        <v>144</v>
      </c>
      <c r="AD8" s="5" t="s">
        <v>145</v>
      </c>
      <c r="AF8" s="5" t="s">
        <v>145</v>
      </c>
      <c r="AH8" s="5" t="s">
        <v>145</v>
      </c>
      <c r="AJ8" s="5" t="s">
        <v>137</v>
      </c>
      <c r="AL8" s="5" t="s">
        <v>137</v>
      </c>
      <c r="AN8" s="5" t="s">
        <v>137</v>
      </c>
      <c r="AP8" s="5" t="s">
        <v>92</v>
      </c>
      <c r="AR8" s="5" t="s">
        <v>92</v>
      </c>
      <c r="AT8" s="5" t="s">
        <v>92</v>
      </c>
      <c r="AV8" s="5" t="s">
        <v>92</v>
      </c>
    </row>
    <row r="9" spans="2:48" ht="12" customHeight="1">
      <c r="B9" s="5" t="s">
        <v>127</v>
      </c>
      <c r="F9" s="5" t="s">
        <v>28</v>
      </c>
      <c r="H9" s="5" t="s">
        <v>28</v>
      </c>
      <c r="J9" s="5" t="s">
        <v>28</v>
      </c>
      <c r="L9" s="5" t="s">
        <v>29</v>
      </c>
      <c r="N9" s="5" t="s">
        <v>29</v>
      </c>
      <c r="P9" s="5" t="s">
        <v>29</v>
      </c>
      <c r="R9" s="5" t="s">
        <v>30</v>
      </c>
      <c r="T9" s="5" t="s">
        <v>30</v>
      </c>
      <c r="V9" s="5" t="s">
        <v>30</v>
      </c>
      <c r="AD9" s="5" t="s">
        <v>31</v>
      </c>
      <c r="AF9" s="5" t="s">
        <v>31</v>
      </c>
      <c r="AH9" s="5" t="s">
        <v>31</v>
      </c>
      <c r="AJ9" s="5" t="s">
        <v>43</v>
      </c>
      <c r="AL9" s="5" t="s">
        <v>43</v>
      </c>
      <c r="AN9" s="5" t="s">
        <v>43</v>
      </c>
      <c r="AP9" s="5" t="s">
        <v>92</v>
      </c>
      <c r="AR9" s="5" t="s">
        <v>92</v>
      </c>
      <c r="AT9" s="5" t="s">
        <v>92</v>
      </c>
      <c r="AV9" s="5" t="s">
        <v>92</v>
      </c>
    </row>
    <row r="10" spans="1:40" ht="12.75">
      <c r="A10" s="5" t="s">
        <v>0</v>
      </c>
      <c r="B10" s="5" t="s">
        <v>140</v>
      </c>
      <c r="D10" s="5" t="s">
        <v>32</v>
      </c>
      <c r="F10" s="6"/>
      <c r="G10" s="6"/>
      <c r="H10" s="6"/>
      <c r="I10" s="6"/>
      <c r="J10" s="6"/>
      <c r="K10" s="6"/>
      <c r="L10" s="11">
        <v>60569.3088</v>
      </c>
      <c r="M10" s="11"/>
      <c r="N10" s="11">
        <v>32757.484032</v>
      </c>
      <c r="O10" s="11"/>
      <c r="P10" s="11">
        <v>50552.582346</v>
      </c>
      <c r="Q10" s="6"/>
      <c r="R10" s="11">
        <v>1465.715664</v>
      </c>
      <c r="S10" s="11"/>
      <c r="T10" s="11">
        <v>1237.377456</v>
      </c>
      <c r="U10" s="6"/>
      <c r="V10" s="9">
        <v>1477.6524</v>
      </c>
      <c r="W10" s="9"/>
      <c r="X10" s="9"/>
      <c r="Y10" s="9"/>
      <c r="Z10" s="9"/>
      <c r="AA10" s="9"/>
      <c r="AB10" s="9"/>
      <c r="AC10" s="6"/>
      <c r="AD10" s="9">
        <v>3</v>
      </c>
      <c r="AE10" s="6"/>
      <c r="AF10" s="9">
        <v>3</v>
      </c>
      <c r="AG10" s="6"/>
      <c r="AH10" s="9">
        <v>3</v>
      </c>
      <c r="AJ10" s="5">
        <v>108.1</v>
      </c>
      <c r="AL10" s="5">
        <v>109.43</v>
      </c>
      <c r="AN10" s="5">
        <v>98.2</v>
      </c>
    </row>
    <row r="11" spans="1:34" ht="12.75">
      <c r="A11" s="5" t="s">
        <v>0</v>
      </c>
      <c r="B11" s="5" t="s">
        <v>3</v>
      </c>
      <c r="D11" s="5" t="s">
        <v>33</v>
      </c>
      <c r="F11" s="6"/>
      <c r="G11" s="6"/>
      <c r="H11" s="6"/>
      <c r="I11" s="6"/>
      <c r="J11" s="6"/>
      <c r="K11" s="6"/>
      <c r="L11" s="6">
        <v>3490</v>
      </c>
      <c r="M11" s="6"/>
      <c r="N11" s="6">
        <v>3410</v>
      </c>
      <c r="O11" s="6"/>
      <c r="P11" s="6">
        <v>3280</v>
      </c>
      <c r="Q11" s="6"/>
      <c r="R11" s="6">
        <v>3120</v>
      </c>
      <c r="S11" s="6"/>
      <c r="T11" s="6">
        <v>3350</v>
      </c>
      <c r="U11" s="6"/>
      <c r="V11" s="6">
        <v>3280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2.75">
      <c r="A12" s="5" t="s">
        <v>0</v>
      </c>
      <c r="B12" s="5" t="s">
        <v>2</v>
      </c>
      <c r="D12" s="5" t="s">
        <v>34</v>
      </c>
      <c r="F12" s="6"/>
      <c r="G12" s="6"/>
      <c r="H12" s="6"/>
      <c r="I12" s="6"/>
      <c r="J12" s="6"/>
      <c r="K12" s="6"/>
      <c r="L12" s="6">
        <v>7.6</v>
      </c>
      <c r="M12" s="6"/>
      <c r="N12" s="6">
        <v>7.95</v>
      </c>
      <c r="O12" s="6"/>
      <c r="P12" s="6">
        <v>7.87</v>
      </c>
      <c r="Q12" s="6"/>
      <c r="R12" s="6">
        <v>31.78</v>
      </c>
      <c r="S12" s="6"/>
      <c r="T12" s="6">
        <v>29.89</v>
      </c>
      <c r="U12" s="6"/>
      <c r="V12" s="6">
        <v>29.88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40" ht="12.75">
      <c r="B13" s="5" t="s">
        <v>7</v>
      </c>
      <c r="D13" s="5" t="s">
        <v>41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5">
        <v>372666</v>
      </c>
      <c r="AL13" s="5">
        <v>347449</v>
      </c>
      <c r="AN13" s="5">
        <v>346013</v>
      </c>
    </row>
    <row r="14" spans="6:34" ht="12.7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6:34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48" ht="12.75">
      <c r="B16" s="1" t="s">
        <v>27</v>
      </c>
      <c r="C16" s="1"/>
      <c r="D16" s="5" t="s">
        <v>46</v>
      </c>
      <c r="F16" s="6">
        <f>'emiss 2'!$G27</f>
        <v>19682</v>
      </c>
      <c r="G16" s="6"/>
      <c r="H16" s="6">
        <f>'emiss 2'!$I27</f>
        <v>17890</v>
      </c>
      <c r="I16" s="6"/>
      <c r="J16" s="6">
        <f>'emiss 2'!$K27</f>
        <v>18220</v>
      </c>
      <c r="K16" s="6"/>
      <c r="L16" s="6">
        <f>'emiss 2'!$G27</f>
        <v>19682</v>
      </c>
      <c r="M16" s="6"/>
      <c r="N16" s="6">
        <f>'emiss 2'!$I27</f>
        <v>17890</v>
      </c>
      <c r="O16" s="6"/>
      <c r="P16" s="6">
        <f>'emiss 2'!$K27</f>
        <v>18220</v>
      </c>
      <c r="Q16" s="6"/>
      <c r="R16" s="6">
        <f>'emiss 2'!$G27</f>
        <v>19682</v>
      </c>
      <c r="S16" s="6"/>
      <c r="T16" s="6">
        <f>'emiss 2'!$I27</f>
        <v>17890</v>
      </c>
      <c r="U16" s="6"/>
      <c r="V16" s="6">
        <f>'emiss 2'!$K27</f>
        <v>18220</v>
      </c>
      <c r="W16" s="6"/>
      <c r="X16" s="6"/>
      <c r="Y16" s="6"/>
      <c r="Z16" s="6"/>
      <c r="AA16" s="6"/>
      <c r="AB16" s="6"/>
      <c r="AC16" s="6"/>
      <c r="AD16" s="6">
        <f>'emiss 2'!$G27</f>
        <v>19682</v>
      </c>
      <c r="AE16" s="6"/>
      <c r="AF16" s="6">
        <f>'emiss 2'!$I27</f>
        <v>17890</v>
      </c>
      <c r="AG16" s="6"/>
      <c r="AH16" s="6">
        <f>'emiss 2'!$K27</f>
        <v>18220</v>
      </c>
      <c r="AJ16" s="6">
        <f>'emiss 2'!$G27</f>
        <v>19682</v>
      </c>
      <c r="AK16" s="6"/>
      <c r="AL16" s="6">
        <f>'emiss 2'!$I27</f>
        <v>17890</v>
      </c>
      <c r="AM16" s="6"/>
      <c r="AN16" s="6">
        <f>'emiss 2'!$K27</f>
        <v>18220</v>
      </c>
      <c r="AP16" s="6">
        <f>'emiss 2'!$G27</f>
        <v>19682</v>
      </c>
      <c r="AQ16" s="6"/>
      <c r="AR16" s="6">
        <f>'emiss 2'!$I27</f>
        <v>17890</v>
      </c>
      <c r="AS16" s="6"/>
      <c r="AT16" s="6">
        <f>'emiss 2'!$K27</f>
        <v>18220</v>
      </c>
      <c r="AV16" s="11">
        <f>AVERAGE(AP16,AR16,AT16)</f>
        <v>18597.333333333332</v>
      </c>
    </row>
    <row r="17" spans="2:48" ht="12.75">
      <c r="B17" s="1" t="s">
        <v>26</v>
      </c>
      <c r="C17" s="1"/>
      <c r="D17" s="5" t="s">
        <v>42</v>
      </c>
      <c r="F17" s="9">
        <f>'emiss 2'!$G28</f>
        <v>14</v>
      </c>
      <c r="G17" s="6"/>
      <c r="H17" s="9">
        <f>'emiss 2'!$I28</f>
        <v>13.2</v>
      </c>
      <c r="I17" s="6"/>
      <c r="J17" s="9">
        <f>'emiss 2'!$K28</f>
        <v>13.7</v>
      </c>
      <c r="K17" s="6"/>
      <c r="L17" s="9">
        <f>'emiss 2'!$G28</f>
        <v>14</v>
      </c>
      <c r="M17" s="6"/>
      <c r="N17" s="9">
        <f>'emiss 2'!$I28</f>
        <v>13.2</v>
      </c>
      <c r="O17" s="6"/>
      <c r="P17" s="9">
        <f>'emiss 2'!$K28</f>
        <v>13.7</v>
      </c>
      <c r="Q17" s="6"/>
      <c r="R17" s="9">
        <f>'emiss 2'!$G28</f>
        <v>14</v>
      </c>
      <c r="S17" s="6"/>
      <c r="T17" s="9">
        <f>'emiss 2'!$I28</f>
        <v>13.2</v>
      </c>
      <c r="U17" s="6"/>
      <c r="V17" s="9">
        <f>'emiss 2'!$K28</f>
        <v>13.7</v>
      </c>
      <c r="W17" s="9"/>
      <c r="X17" s="9"/>
      <c r="Y17" s="9"/>
      <c r="Z17" s="9"/>
      <c r="AA17" s="9"/>
      <c r="AB17" s="9"/>
      <c r="AC17" s="6"/>
      <c r="AD17" s="9">
        <f>'emiss 2'!$G28</f>
        <v>14</v>
      </c>
      <c r="AE17" s="6"/>
      <c r="AF17" s="9">
        <f>'emiss 2'!$I28</f>
        <v>13.2</v>
      </c>
      <c r="AG17" s="6"/>
      <c r="AH17" s="9">
        <f>'emiss 2'!$K28</f>
        <v>13.7</v>
      </c>
      <c r="AJ17" s="9">
        <f>'emiss 2'!$G28</f>
        <v>14</v>
      </c>
      <c r="AK17" s="6"/>
      <c r="AL17" s="9">
        <f>'emiss 2'!$I28</f>
        <v>13.2</v>
      </c>
      <c r="AM17" s="6"/>
      <c r="AN17" s="9">
        <f>'emiss 2'!$K28</f>
        <v>13.7</v>
      </c>
      <c r="AP17" s="9">
        <f>'emiss 2'!$G28</f>
        <v>14</v>
      </c>
      <c r="AQ17" s="6"/>
      <c r="AR17" s="9">
        <f>'emiss 2'!$I28</f>
        <v>13.2</v>
      </c>
      <c r="AS17" s="6"/>
      <c r="AT17" s="9">
        <f>'emiss 2'!$K28</f>
        <v>13.7</v>
      </c>
      <c r="AV17" s="9">
        <f>AVERAGE(AP17,AR17,AT17)</f>
        <v>13.633333333333333</v>
      </c>
    </row>
    <row r="18" spans="2:48" ht="12.75">
      <c r="B18" s="1"/>
      <c r="C18" s="1"/>
      <c r="F18" s="9"/>
      <c r="G18" s="6"/>
      <c r="H18" s="9"/>
      <c r="I18" s="6"/>
      <c r="J18" s="9"/>
      <c r="K18" s="6"/>
      <c r="L18" s="9"/>
      <c r="M18" s="6"/>
      <c r="N18" s="9"/>
      <c r="O18" s="6"/>
      <c r="P18" s="9"/>
      <c r="Q18" s="6"/>
      <c r="R18" s="9"/>
      <c r="S18" s="6"/>
      <c r="T18" s="9"/>
      <c r="U18" s="6"/>
      <c r="V18" s="9"/>
      <c r="W18" s="9"/>
      <c r="X18" s="9"/>
      <c r="Y18" s="9"/>
      <c r="Z18" s="9"/>
      <c r="AA18" s="9"/>
      <c r="AB18" s="9"/>
      <c r="AC18" s="6"/>
      <c r="AD18" s="9"/>
      <c r="AE18" s="6"/>
      <c r="AF18" s="9"/>
      <c r="AG18" s="6"/>
      <c r="AH18" s="9"/>
      <c r="AJ18" s="9"/>
      <c r="AK18" s="6"/>
      <c r="AL18" s="9"/>
      <c r="AM18" s="6"/>
      <c r="AN18" s="9"/>
      <c r="AP18" s="9"/>
      <c r="AQ18" s="6"/>
      <c r="AR18" s="9"/>
      <c r="AS18" s="6"/>
      <c r="AT18" s="9"/>
      <c r="AV18" s="9"/>
    </row>
    <row r="19" spans="2:48" ht="12.75">
      <c r="B19" s="1" t="s">
        <v>146</v>
      </c>
      <c r="C19" s="1"/>
      <c r="D19" s="5" t="s">
        <v>139</v>
      </c>
      <c r="F19" s="9"/>
      <c r="G19" s="6"/>
      <c r="H19" s="9"/>
      <c r="I19" s="6"/>
      <c r="J19" s="9"/>
      <c r="K19" s="6"/>
      <c r="L19" s="9"/>
      <c r="M19" s="6"/>
      <c r="N19" s="9"/>
      <c r="O19" s="6"/>
      <c r="P19" s="9"/>
      <c r="Q19" s="6"/>
      <c r="R19" s="9"/>
      <c r="S19" s="6"/>
      <c r="T19" s="9"/>
      <c r="U19" s="6"/>
      <c r="V19" s="9"/>
      <c r="W19" s="9"/>
      <c r="X19" s="9"/>
      <c r="Y19" s="9"/>
      <c r="Z19" s="9"/>
      <c r="AA19" s="9"/>
      <c r="AB19" s="9"/>
      <c r="AC19" s="6"/>
      <c r="AD19" s="9"/>
      <c r="AE19" s="6"/>
      <c r="AF19" s="9"/>
      <c r="AG19" s="6"/>
      <c r="AH19" s="9"/>
      <c r="AJ19" s="9"/>
      <c r="AK19" s="6"/>
      <c r="AL19" s="9"/>
      <c r="AM19" s="6"/>
      <c r="AN19" s="9"/>
      <c r="AP19" s="9"/>
      <c r="AQ19" s="6"/>
      <c r="AR19" s="9"/>
      <c r="AS19" s="6"/>
      <c r="AT19" s="9"/>
      <c r="AV19" s="9">
        <f>AV16*(21-AV17)/21*60/9000</f>
        <v>43.49217636684303</v>
      </c>
    </row>
    <row r="20" spans="2:34" ht="12.75">
      <c r="B20" s="1"/>
      <c r="C20" s="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12.75">
      <c r="B21" s="17" t="s">
        <v>44</v>
      </c>
      <c r="C21" s="1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48" ht="12.75">
      <c r="B22" s="5" t="s">
        <v>2</v>
      </c>
      <c r="D22" s="5" t="s">
        <v>45</v>
      </c>
      <c r="F22" s="6"/>
      <c r="G22" s="6"/>
      <c r="H22" s="6"/>
      <c r="I22" s="6"/>
      <c r="J22" s="6"/>
      <c r="K22" s="6"/>
      <c r="L22" s="11">
        <f>L10*L12/100*1/60*454*1000/(L16*0.0283)*(21-7)/(21-L17)</f>
        <v>125067.6947705981</v>
      </c>
      <c r="M22" s="6"/>
      <c r="N22" s="11">
        <f>N10*N12/100*1/60*454*1000/(N16*0.0283)*(21-7)/(21-N17)</f>
        <v>69858.44688180418</v>
      </c>
      <c r="O22" s="6"/>
      <c r="P22" s="11">
        <f>P10*P12/100*1/60*454*1000/(P16*0.0283)*(21-7)/(21-P17)</f>
        <v>111967.77485319015</v>
      </c>
      <c r="Q22" s="6"/>
      <c r="R22" s="11">
        <f>R10*R12/100*1/60*454*1000/(R16*0.0283)*(21-7)/(21-R17)</f>
        <v>12655.594677439416</v>
      </c>
      <c r="S22" s="6"/>
      <c r="T22" s="11">
        <f>T10*T12/100*1/60*454*1000/(T16*0.0283)*(21-7)/(21-T17)</f>
        <v>9921.318085197709</v>
      </c>
      <c r="U22" s="6"/>
      <c r="V22" s="11">
        <f>V10*V12/100*1/60*454*1000/(V16*0.0283)*(21-7)/(21-V17)</f>
        <v>12425.899779784104</v>
      </c>
      <c r="W22" s="11"/>
      <c r="X22" s="11">
        <f>L22+R22</f>
        <v>137723.2894480375</v>
      </c>
      <c r="Y22" s="11"/>
      <c r="Z22" s="11">
        <f>N22+T22</f>
        <v>79779.76496700189</v>
      </c>
      <c r="AA22" s="11"/>
      <c r="AB22" s="11">
        <f>P22+V22</f>
        <v>124393.67463297425</v>
      </c>
      <c r="AC22" s="6"/>
      <c r="AD22" s="6"/>
      <c r="AE22" s="6"/>
      <c r="AF22" s="6"/>
      <c r="AG22" s="6"/>
      <c r="AH22" s="6"/>
      <c r="AP22" s="11">
        <f>F22+L22+R22+AD22+AJ22</f>
        <v>137723.2894480375</v>
      </c>
      <c r="AR22" s="11">
        <f>H22+N22+T22+AF22+AL22</f>
        <v>79779.76496700189</v>
      </c>
      <c r="AT22" s="11">
        <f>J22+P22+V22+AH22+AN22</f>
        <v>124393.67463297425</v>
      </c>
      <c r="AV22" s="11">
        <f>AVERAGE(AP22,AR22,AT22)</f>
        <v>113965.57634933788</v>
      </c>
    </row>
    <row r="23" spans="2:48" ht="12.75">
      <c r="B23" s="5" t="s">
        <v>7</v>
      </c>
      <c r="D23" s="5" t="s">
        <v>15</v>
      </c>
      <c r="F23" s="6"/>
      <c r="G23" s="6"/>
      <c r="H23" s="6"/>
      <c r="I23" s="6"/>
      <c r="J23" s="6"/>
      <c r="K23" s="6"/>
      <c r="L23" s="11"/>
      <c r="M23" s="6"/>
      <c r="N23" s="11"/>
      <c r="O23" s="6"/>
      <c r="P23" s="1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J23" s="11">
        <f>AJ10*AJ13/1000000*1/60*454*1000000/(AJ16*0.0283)*(21-7)/(21-AJ17)</f>
        <v>1094521.7622386764</v>
      </c>
      <c r="AL23" s="11">
        <f>AL10*AL13/1000000*1/60*454*1000000/(AL16*0.0283)*(21-7)/(21-AL17)</f>
        <v>1019926.1448466637</v>
      </c>
      <c r="AN23" s="11">
        <f>AN10*AN13/1000000*1/60*454*1000000/(AN16*0.0283)*(21-7)/(21-AN17)</f>
        <v>956266.3497437446</v>
      </c>
      <c r="AP23" s="11">
        <f>F23+L23+R23+AD23+AJ23</f>
        <v>1094521.7622386764</v>
      </c>
      <c r="AR23" s="11">
        <f>H23+N23+T23+AF23+AL23</f>
        <v>1019926.1448466637</v>
      </c>
      <c r="AT23" s="11">
        <f>J23+P23+V23+AH23+AN23</f>
        <v>956266.3497437446</v>
      </c>
      <c r="AV23" s="11">
        <f>AVERAGE(AP23,AR23,AT23)</f>
        <v>1023571.4189430283</v>
      </c>
    </row>
    <row r="24" spans="6:34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6:34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7" spans="2:48" ht="12.75">
      <c r="B27" s="10" t="s">
        <v>6</v>
      </c>
      <c r="C27" s="10"/>
      <c r="F27" s="20" t="s">
        <v>1</v>
      </c>
      <c r="G27" s="20"/>
      <c r="H27" s="20" t="s">
        <v>4</v>
      </c>
      <c r="I27" s="20"/>
      <c r="J27" s="20" t="s">
        <v>5</v>
      </c>
      <c r="K27" s="20"/>
      <c r="L27" s="20" t="s">
        <v>1</v>
      </c>
      <c r="M27" s="20"/>
      <c r="N27" s="20" t="s">
        <v>4</v>
      </c>
      <c r="O27" s="20"/>
      <c r="P27" s="20" t="s">
        <v>5</v>
      </c>
      <c r="Q27" s="20"/>
      <c r="R27" s="20" t="s">
        <v>1</v>
      </c>
      <c r="S27" s="20"/>
      <c r="T27" s="20" t="s">
        <v>4</v>
      </c>
      <c r="U27" s="20"/>
      <c r="V27" s="20" t="s">
        <v>5</v>
      </c>
      <c r="W27" s="20"/>
      <c r="X27" s="20" t="s">
        <v>1</v>
      </c>
      <c r="Y27" s="20"/>
      <c r="Z27" s="20" t="s">
        <v>4</v>
      </c>
      <c r="AA27" s="20"/>
      <c r="AB27" s="20" t="s">
        <v>5</v>
      </c>
      <c r="AC27" s="20"/>
      <c r="AD27" s="20" t="s">
        <v>1</v>
      </c>
      <c r="AE27" s="20"/>
      <c r="AF27" s="20" t="s">
        <v>4</v>
      </c>
      <c r="AG27" s="20"/>
      <c r="AH27" s="20" t="s">
        <v>5</v>
      </c>
      <c r="AI27" s="20"/>
      <c r="AJ27" s="20" t="s">
        <v>1</v>
      </c>
      <c r="AK27" s="20"/>
      <c r="AL27" s="20" t="s">
        <v>4</v>
      </c>
      <c r="AM27" s="20"/>
      <c r="AN27" s="20" t="s">
        <v>5</v>
      </c>
      <c r="AO27" s="20"/>
      <c r="AP27" s="20" t="s">
        <v>1</v>
      </c>
      <c r="AQ27" s="20"/>
      <c r="AR27" s="20" t="s">
        <v>4</v>
      </c>
      <c r="AS27" s="20"/>
      <c r="AT27" s="20" t="s">
        <v>5</v>
      </c>
      <c r="AU27" s="20"/>
      <c r="AV27" s="20" t="s">
        <v>38</v>
      </c>
    </row>
    <row r="28" spans="2:48" ht="12.75">
      <c r="B28" s="10"/>
      <c r="C28" s="1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2:48" ht="12.75">
      <c r="B29" s="5" t="s">
        <v>128</v>
      </c>
      <c r="F29" s="5" t="s">
        <v>130</v>
      </c>
      <c r="H29" s="5" t="s">
        <v>130</v>
      </c>
      <c r="J29" s="5" t="s">
        <v>130</v>
      </c>
      <c r="L29" s="5" t="s">
        <v>131</v>
      </c>
      <c r="N29" s="5" t="s">
        <v>131</v>
      </c>
      <c r="P29" s="5" t="s">
        <v>131</v>
      </c>
      <c r="R29" s="5" t="s">
        <v>133</v>
      </c>
      <c r="T29" s="5" t="s">
        <v>133</v>
      </c>
      <c r="V29" s="5" t="s">
        <v>133</v>
      </c>
      <c r="AD29" s="5" t="s">
        <v>135</v>
      </c>
      <c r="AF29" s="5" t="s">
        <v>135</v>
      </c>
      <c r="AH29" s="5" t="s">
        <v>135</v>
      </c>
      <c r="AJ29" s="5" t="s">
        <v>136</v>
      </c>
      <c r="AL29" s="5" t="s">
        <v>136</v>
      </c>
      <c r="AN29" s="5" t="s">
        <v>136</v>
      </c>
      <c r="AP29" s="5" t="s">
        <v>138</v>
      </c>
      <c r="AR29" s="5" t="s">
        <v>138</v>
      </c>
      <c r="AT29" s="5" t="s">
        <v>138</v>
      </c>
      <c r="AV29" s="5" t="s">
        <v>138</v>
      </c>
    </row>
    <row r="30" spans="2:48" ht="12.75">
      <c r="B30" s="5" t="s">
        <v>129</v>
      </c>
      <c r="F30" s="5" t="s">
        <v>114</v>
      </c>
      <c r="H30" s="5" t="s">
        <v>114</v>
      </c>
      <c r="J30" s="5" t="s">
        <v>114</v>
      </c>
      <c r="L30" s="5" t="s">
        <v>132</v>
      </c>
      <c r="N30" s="5" t="s">
        <v>132</v>
      </c>
      <c r="P30" s="5" t="s">
        <v>132</v>
      </c>
      <c r="R30" s="5" t="s">
        <v>134</v>
      </c>
      <c r="T30" s="5" t="s">
        <v>134</v>
      </c>
      <c r="V30" s="5" t="s">
        <v>134</v>
      </c>
      <c r="AD30" s="5" t="s">
        <v>142</v>
      </c>
      <c r="AF30" s="5" t="s">
        <v>142</v>
      </c>
      <c r="AH30" s="5" t="s">
        <v>142</v>
      </c>
      <c r="AJ30" s="5" t="s">
        <v>137</v>
      </c>
      <c r="AL30" s="5" t="s">
        <v>137</v>
      </c>
      <c r="AN30" s="5" t="s">
        <v>137</v>
      </c>
      <c r="AP30" s="5" t="s">
        <v>92</v>
      </c>
      <c r="AR30" s="5" t="s">
        <v>92</v>
      </c>
      <c r="AT30" s="5" t="s">
        <v>92</v>
      </c>
      <c r="AV30" s="5" t="s">
        <v>92</v>
      </c>
    </row>
    <row r="31" spans="2:48" ht="12.75">
      <c r="B31" s="5" t="s">
        <v>141</v>
      </c>
      <c r="F31" s="5" t="s">
        <v>143</v>
      </c>
      <c r="H31" s="5" t="s">
        <v>143</v>
      </c>
      <c r="J31" s="5" t="s">
        <v>143</v>
      </c>
      <c r="X31" s="5" t="s">
        <v>144</v>
      </c>
      <c r="Z31" s="5" t="s">
        <v>144</v>
      </c>
      <c r="AB31" s="5" t="s">
        <v>144</v>
      </c>
      <c r="AD31" s="5" t="s">
        <v>145</v>
      </c>
      <c r="AF31" s="5" t="s">
        <v>145</v>
      </c>
      <c r="AH31" s="5" t="s">
        <v>145</v>
      </c>
      <c r="AJ31" s="5" t="s">
        <v>137</v>
      </c>
      <c r="AL31" s="5" t="s">
        <v>137</v>
      </c>
      <c r="AN31" s="5" t="s">
        <v>137</v>
      </c>
      <c r="AP31" s="5" t="s">
        <v>92</v>
      </c>
      <c r="AR31" s="5" t="s">
        <v>92</v>
      </c>
      <c r="AT31" s="5" t="s">
        <v>92</v>
      </c>
      <c r="AV31" s="5" t="s">
        <v>92</v>
      </c>
    </row>
    <row r="32" spans="2:48" ht="12.75">
      <c r="B32" s="5" t="s">
        <v>127</v>
      </c>
      <c r="F32" s="5" t="s">
        <v>28</v>
      </c>
      <c r="H32" s="5" t="s">
        <v>28</v>
      </c>
      <c r="J32" s="5" t="s">
        <v>28</v>
      </c>
      <c r="L32" s="5" t="s">
        <v>29</v>
      </c>
      <c r="N32" s="5" t="s">
        <v>29</v>
      </c>
      <c r="P32" s="5" t="s">
        <v>29</v>
      </c>
      <c r="R32" s="5" t="s">
        <v>30</v>
      </c>
      <c r="T32" s="5" t="s">
        <v>30</v>
      </c>
      <c r="V32" s="5" t="s">
        <v>30</v>
      </c>
      <c r="AD32" s="5" t="s">
        <v>31</v>
      </c>
      <c r="AF32" s="5" t="s">
        <v>31</v>
      </c>
      <c r="AH32" s="5" t="s">
        <v>31</v>
      </c>
      <c r="AJ32" s="5" t="s">
        <v>43</v>
      </c>
      <c r="AL32" s="5" t="s">
        <v>43</v>
      </c>
      <c r="AN32" s="5" t="s">
        <v>43</v>
      </c>
      <c r="AP32" s="5" t="s">
        <v>92</v>
      </c>
      <c r="AR32" s="5" t="s">
        <v>92</v>
      </c>
      <c r="AT32" s="5" t="s">
        <v>92</v>
      </c>
      <c r="AV32" s="5" t="s">
        <v>92</v>
      </c>
    </row>
    <row r="33" spans="1:40" ht="12.75">
      <c r="A33" s="5" t="s">
        <v>6</v>
      </c>
      <c r="B33" s="5" t="s">
        <v>140</v>
      </c>
      <c r="D33" s="5" t="s">
        <v>32</v>
      </c>
      <c r="F33" s="9">
        <v>387.414468</v>
      </c>
      <c r="G33" s="9"/>
      <c r="H33" s="9">
        <v>384.4399104</v>
      </c>
      <c r="I33" s="9"/>
      <c r="J33" s="9">
        <v>431.6782596</v>
      </c>
      <c r="K33" s="6"/>
      <c r="L33" s="11">
        <v>16431.30216</v>
      </c>
      <c r="M33" s="11"/>
      <c r="N33" s="11">
        <v>28026.34107</v>
      </c>
      <c r="O33" s="11"/>
      <c r="P33" s="11">
        <v>37243.346322</v>
      </c>
      <c r="Q33" s="6"/>
      <c r="R33" s="11">
        <v>2643.024384</v>
      </c>
      <c r="S33" s="11"/>
      <c r="T33" s="11">
        <v>2885.160432</v>
      </c>
      <c r="U33" s="11"/>
      <c r="V33" s="11">
        <v>2841.3924</v>
      </c>
      <c r="W33" s="6"/>
      <c r="X33" s="6"/>
      <c r="Y33" s="6"/>
      <c r="Z33" s="6"/>
      <c r="AA33" s="6"/>
      <c r="AB33" s="6"/>
      <c r="AC33" s="6"/>
      <c r="AD33" s="6">
        <v>3.3</v>
      </c>
      <c r="AE33" s="6"/>
      <c r="AF33" s="6">
        <v>2.3</v>
      </c>
      <c r="AG33" s="6"/>
      <c r="AH33" s="6">
        <v>2.3</v>
      </c>
      <c r="AJ33" s="5">
        <v>111.75</v>
      </c>
      <c r="AL33" s="5">
        <v>106.12</v>
      </c>
      <c r="AN33" s="5">
        <v>111.51</v>
      </c>
    </row>
    <row r="34" spans="1:34" ht="12.75">
      <c r="A34" s="5" t="s">
        <v>6</v>
      </c>
      <c r="B34" s="5" t="s">
        <v>3</v>
      </c>
      <c r="D34" s="5" t="s">
        <v>33</v>
      </c>
      <c r="F34" s="6">
        <v>19911</v>
      </c>
      <c r="G34" s="6"/>
      <c r="H34" s="6">
        <v>19200</v>
      </c>
      <c r="I34" s="6"/>
      <c r="J34" s="6">
        <v>19000</v>
      </c>
      <c r="K34" s="6"/>
      <c r="L34" s="6">
        <v>3380</v>
      </c>
      <c r="M34" s="6"/>
      <c r="N34" s="6">
        <v>2900</v>
      </c>
      <c r="O34" s="6"/>
      <c r="P34" s="6">
        <v>3380</v>
      </c>
      <c r="Q34" s="6"/>
      <c r="R34" s="6">
        <v>3390</v>
      </c>
      <c r="S34" s="6"/>
      <c r="T34" s="6">
        <v>3350</v>
      </c>
      <c r="U34" s="6"/>
      <c r="V34" s="6">
        <v>3280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2.75">
      <c r="A35" s="5" t="s">
        <v>6</v>
      </c>
      <c r="B35" s="5" t="s">
        <v>2</v>
      </c>
      <c r="D35" s="5" t="s">
        <v>34</v>
      </c>
      <c r="F35" s="6">
        <v>0.003</v>
      </c>
      <c r="G35" s="6"/>
      <c r="H35" s="6">
        <v>0.008</v>
      </c>
      <c r="I35" s="6"/>
      <c r="J35" s="6">
        <v>0.016</v>
      </c>
      <c r="K35" s="6"/>
      <c r="L35" s="6">
        <v>7.31</v>
      </c>
      <c r="M35" s="6"/>
      <c r="N35" s="6">
        <v>8.09</v>
      </c>
      <c r="O35" s="6"/>
      <c r="P35" s="6">
        <v>7.79</v>
      </c>
      <c r="Q35" s="6"/>
      <c r="R35" s="6">
        <v>29.38</v>
      </c>
      <c r="S35" s="6"/>
      <c r="T35" s="6">
        <v>29.78</v>
      </c>
      <c r="U35" s="6"/>
      <c r="V35" s="6">
        <v>29.69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12.75">
      <c r="A36" s="5" t="s">
        <v>6</v>
      </c>
      <c r="B36" s="5" t="s">
        <v>7</v>
      </c>
      <c r="D36" s="5" t="s">
        <v>35</v>
      </c>
      <c r="F36" s="9">
        <v>113.78365942861429</v>
      </c>
      <c r="G36" s="9"/>
      <c r="H36" s="9">
        <v>50.77420914291935</v>
      </c>
      <c r="I36" s="9"/>
      <c r="J36" s="9">
        <v>15.235091445453</v>
      </c>
      <c r="K36" s="6"/>
      <c r="L36" s="6">
        <v>3.52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5">
        <v>341637</v>
      </c>
      <c r="AL36" s="5">
        <v>356628</v>
      </c>
      <c r="AN36" s="5">
        <v>333737</v>
      </c>
    </row>
    <row r="38" spans="2:48" ht="12.75">
      <c r="B38" s="1" t="s">
        <v>27</v>
      </c>
      <c r="C38" s="1"/>
      <c r="D38" s="5" t="s">
        <v>46</v>
      </c>
      <c r="F38" s="5">
        <f>'emiss 2'!$G58</f>
        <v>17800</v>
      </c>
      <c r="H38" s="5">
        <f>'emiss 2'!$I58</f>
        <v>16094</v>
      </c>
      <c r="J38" s="5">
        <f>'emiss 2'!$K58</f>
        <v>16713</v>
      </c>
      <c r="L38" s="5">
        <f>'emiss 2'!$G58</f>
        <v>17800</v>
      </c>
      <c r="N38" s="5">
        <f>'emiss 2'!$I58</f>
        <v>16094</v>
      </c>
      <c r="P38" s="5">
        <f>'emiss 2'!$K58</f>
        <v>16713</v>
      </c>
      <c r="R38" s="5">
        <f>'emiss 2'!$G58</f>
        <v>17800</v>
      </c>
      <c r="T38" s="5">
        <f>'emiss 2'!$I58</f>
        <v>16094</v>
      </c>
      <c r="V38" s="5">
        <f>'emiss 2'!$K58</f>
        <v>16713</v>
      </c>
      <c r="AD38" s="5">
        <f>'emiss 2'!$G58</f>
        <v>17800</v>
      </c>
      <c r="AF38" s="5">
        <f>'emiss 2'!$I58</f>
        <v>16094</v>
      </c>
      <c r="AH38" s="5">
        <f>'emiss 2'!$K58</f>
        <v>16713</v>
      </c>
      <c r="AJ38" s="5">
        <f>'emiss 2'!$G58</f>
        <v>17800</v>
      </c>
      <c r="AL38" s="5">
        <f>'emiss 2'!$I58</f>
        <v>16094</v>
      </c>
      <c r="AN38" s="5">
        <f>'emiss 2'!$K58</f>
        <v>16713</v>
      </c>
      <c r="AP38" s="5">
        <f>'emiss 2'!$G58</f>
        <v>17800</v>
      </c>
      <c r="AR38" s="5">
        <f>'emiss 2'!$I58</f>
        <v>16094</v>
      </c>
      <c r="AT38" s="5">
        <f>'emiss 2'!$K58</f>
        <v>16713</v>
      </c>
      <c r="AV38" s="5">
        <f>AVERAGE(AP38,AR38,AT38)</f>
        <v>16869</v>
      </c>
    </row>
    <row r="39" spans="2:48" ht="12.75">
      <c r="B39" s="1" t="s">
        <v>26</v>
      </c>
      <c r="C39" s="1"/>
      <c r="D39" s="5" t="s">
        <v>42</v>
      </c>
      <c r="F39" s="5">
        <f>'emiss 2'!$G59</f>
        <v>14.6</v>
      </c>
      <c r="H39" s="5">
        <f>'emiss 2'!$I59</f>
        <v>13.8</v>
      </c>
      <c r="J39" s="5">
        <f>'emiss 2'!$K59</f>
        <v>14.5</v>
      </c>
      <c r="L39" s="5">
        <f>'emiss 2'!$G59</f>
        <v>14.6</v>
      </c>
      <c r="N39" s="5">
        <f>'emiss 2'!$I59</f>
        <v>13.8</v>
      </c>
      <c r="P39" s="5">
        <f>'emiss 2'!$K59</f>
        <v>14.5</v>
      </c>
      <c r="R39" s="5">
        <f>'emiss 2'!$G59</f>
        <v>14.6</v>
      </c>
      <c r="T39" s="5">
        <f>'emiss 2'!$I59</f>
        <v>13.8</v>
      </c>
      <c r="V39" s="5">
        <f>'emiss 2'!$K59</f>
        <v>14.5</v>
      </c>
      <c r="AD39" s="5">
        <f>'emiss 2'!$G59</f>
        <v>14.6</v>
      </c>
      <c r="AF39" s="5">
        <f>'emiss 2'!$I59</f>
        <v>13.8</v>
      </c>
      <c r="AH39" s="5">
        <f>'emiss 2'!$K59</f>
        <v>14.5</v>
      </c>
      <c r="AJ39" s="5">
        <f>'emiss 2'!$G59</f>
        <v>14.6</v>
      </c>
      <c r="AL39" s="5">
        <f>'emiss 2'!$I59</f>
        <v>13.8</v>
      </c>
      <c r="AN39" s="5">
        <f>'emiss 2'!$K59</f>
        <v>14.5</v>
      </c>
      <c r="AP39" s="5">
        <f>'emiss 2'!$G59</f>
        <v>14.6</v>
      </c>
      <c r="AR39" s="5">
        <f>'emiss 2'!$I59</f>
        <v>13.8</v>
      </c>
      <c r="AT39" s="5">
        <f>'emiss 2'!$K59</f>
        <v>14.5</v>
      </c>
      <c r="AV39" s="5">
        <f>AVERAGE(AP39,AR39,AT39)</f>
        <v>14.299999999999999</v>
      </c>
    </row>
    <row r="40" spans="2:3" ht="12.75">
      <c r="B40" s="1"/>
      <c r="C40" s="1"/>
    </row>
    <row r="41" spans="2:48" ht="12.75">
      <c r="B41" s="1" t="s">
        <v>146</v>
      </c>
      <c r="C41" s="1"/>
      <c r="D41" s="5" t="s">
        <v>139</v>
      </c>
      <c r="AV41" s="9">
        <f>AV38*(21-AV39)/21*60/9000</f>
        <v>35.88009523809524</v>
      </c>
    </row>
    <row r="42" spans="2:3" ht="12.75">
      <c r="B42" s="1"/>
      <c r="C42" s="1"/>
    </row>
    <row r="43" spans="2:3" ht="12.75">
      <c r="B43" s="17" t="s">
        <v>44</v>
      </c>
      <c r="C43" s="17"/>
    </row>
    <row r="44" spans="2:48" ht="12.75">
      <c r="B44" s="5" t="s">
        <v>2</v>
      </c>
      <c r="D44" s="5" t="s">
        <v>45</v>
      </c>
      <c r="F44" s="12">
        <f>F33*F35/100*1/60*454*1000/(F38*0.0283)*(21-7)/(21-F39)</f>
        <v>0.3818944232466154</v>
      </c>
      <c r="H44" s="12">
        <f>H33*H35/100*1/60*454*1000/(H38*0.0283)*(21-7)/(21-H39)</f>
        <v>0.9935006682384102</v>
      </c>
      <c r="J44" s="12">
        <f>J33*J35/100*1/60*454*1000/(J38*0.0283)*(21-7)/(21-J39)</f>
        <v>2.379899361605755</v>
      </c>
      <c r="L44" s="11">
        <f>L33*L35/100*1/60*454*1000/(L38*0.0283)*(21-7)/(21-L39)</f>
        <v>39467.13356110345</v>
      </c>
      <c r="N44" s="11">
        <f>N33*N35/100*1/60*454*1000/(N38*0.0283)*(21-7)/(21-N39)</f>
        <v>73242.74858342724</v>
      </c>
      <c r="O44" s="11"/>
      <c r="P44" s="11">
        <f>P33*P35/100*1/60*454*1000/(P38*0.0283)*(21-7)/(21-P39)</f>
        <v>99968.8246313359</v>
      </c>
      <c r="R44" s="11">
        <f>R33*R35/100*1/60*454*1000/(R38*0.0283)*(21-7)/(21-R39)</f>
        <v>25515.212382762533</v>
      </c>
      <c r="T44" s="11">
        <f>T33*T35/100*1/60*454*1000/(T38*0.0283)*(21-7)/(21-T39)</f>
        <v>27755.2005742644</v>
      </c>
      <c r="U44" s="11"/>
      <c r="V44" s="11">
        <f>V33*V35/100*1/60*454*1000/(V38*0.0283)*(21-7)/(21-V39)</f>
        <v>29068.314136861856</v>
      </c>
      <c r="W44" s="11"/>
      <c r="X44" s="11">
        <f>L44+R44</f>
        <v>64982.345943865985</v>
      </c>
      <c r="Y44" s="11"/>
      <c r="Z44" s="11">
        <f>N44+T44</f>
        <v>100997.94915769163</v>
      </c>
      <c r="AA44" s="11"/>
      <c r="AB44" s="11">
        <f>P44+V44</f>
        <v>129037.13876819775</v>
      </c>
      <c r="AD44" s="12"/>
      <c r="AP44" s="11">
        <f>F44+L44+R44+AD44+AJ44</f>
        <v>64982.72783828923</v>
      </c>
      <c r="AR44" s="11">
        <f>H44+N44+T44+AF44+AL44</f>
        <v>100998.94265835987</v>
      </c>
      <c r="AT44" s="11">
        <f>J44+P44+V44+AH44+AN44</f>
        <v>129039.51866755936</v>
      </c>
      <c r="AV44" s="11">
        <f>AVERAGE(AP44,AR44,AT44)</f>
        <v>98340.3963880695</v>
      </c>
    </row>
    <row r="45" spans="2:48" ht="12.75">
      <c r="B45" s="5" t="s">
        <v>7</v>
      </c>
      <c r="D45" s="5" t="s">
        <v>15</v>
      </c>
      <c r="F45" s="11">
        <f>F33*F36/1000000*1/60*454*1000000/(F38*0.0283)*(21-7)/(21-F39)</f>
        <v>1448.444833079332</v>
      </c>
      <c r="H45" s="11">
        <f>H33*H36/1000000*1/60*454*1000000/(H38*0.0283)*(21-7)/(21-H39)</f>
        <v>630.5526339095896</v>
      </c>
      <c r="J45" s="11">
        <f>J33*J36/1000000*1/60*454*1000000/(J38*0.0283)*(21-7)/(21-J39)</f>
        <v>226.61240253149313</v>
      </c>
      <c r="L45" s="11">
        <f>L33*L36/1000000*1/60*454*1000000/(L38*0.0283)*(21-7)/(21-L39)</f>
        <v>1900.46935889308</v>
      </c>
      <c r="N45" s="11">
        <f>N33*N36/1000000*1/60*454*1000000/(N38*0.0283)*(21-7)/(21-N39)</f>
        <v>0</v>
      </c>
      <c r="P45" s="11">
        <f>P33*P36/1000000*1/60*454*1000000/(P38*0.0283)*(21-7)/(21-P39)</f>
        <v>0</v>
      </c>
      <c r="X45" s="12">
        <f>L45+R45</f>
        <v>1900.46935889308</v>
      </c>
      <c r="Z45" s="12">
        <f>N45+T45</f>
        <v>0</v>
      </c>
      <c r="AB45" s="12">
        <f>P45+V45</f>
        <v>0</v>
      </c>
      <c r="AJ45" s="11">
        <f>AJ33*AJ36/1000000*1/60*454*1000000/(AJ38*0.0283)*(21-7)/(21-AJ39)</f>
        <v>1254465.3144014024</v>
      </c>
      <c r="AL45" s="11">
        <f>AL33*AL36/1000000*1/60*454*1000000/(AL38*0.0283)*(21-7)/(21-AL39)</f>
        <v>1222538.0602642244</v>
      </c>
      <c r="AN45" s="11">
        <f>AN33*AN36/1000000*1/60*454*1000000/(AN38*0.0283)*(21-7)/(21-AN39)</f>
        <v>1282320.5622737913</v>
      </c>
      <c r="AP45" s="11">
        <f>F45+L45+R45+AD45+AJ45</f>
        <v>1257814.2285933748</v>
      </c>
      <c r="AR45" s="11">
        <f>H45+N45+T45+AF45+AL45</f>
        <v>1223168.612898134</v>
      </c>
      <c r="AT45" s="11">
        <f>J45+P45+V45+AH45+AN45</f>
        <v>1282547.1746763228</v>
      </c>
      <c r="AV45" s="11">
        <f>AVERAGE(AP45,AR45,AT45)</f>
        <v>1254510.0053892771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7109375" style="0" customWidth="1"/>
  </cols>
  <sheetData>
    <row r="1" ht="12.75">
      <c r="C1" s="7" t="s">
        <v>99</v>
      </c>
    </row>
    <row r="3" spans="3:7" ht="12.75">
      <c r="C3" s="10" t="s">
        <v>0</v>
      </c>
      <c r="E3" s="18" t="s">
        <v>1</v>
      </c>
      <c r="F3" s="18" t="s">
        <v>4</v>
      </c>
      <c r="G3" s="18" t="s">
        <v>5</v>
      </c>
    </row>
    <row r="5" spans="1:31" s="5" customFormat="1" ht="12.75">
      <c r="A5" s="5" t="s">
        <v>0</v>
      </c>
      <c r="B5" s="5" t="s">
        <v>93</v>
      </c>
      <c r="C5" s="5" t="s">
        <v>94</v>
      </c>
      <c r="D5" s="5" t="s">
        <v>95</v>
      </c>
      <c r="E5" s="6">
        <v>1437</v>
      </c>
      <c r="F5" s="6">
        <v>1460</v>
      </c>
      <c r="G5" s="6">
        <v>1444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23" s="5" customFormat="1" ht="12.75">
      <c r="A6" s="5" t="s">
        <v>0</v>
      </c>
      <c r="B6" s="5" t="s">
        <v>96</v>
      </c>
      <c r="C6" s="5" t="s">
        <v>98</v>
      </c>
      <c r="D6" s="5" t="s">
        <v>97</v>
      </c>
      <c r="E6" s="6">
        <v>21</v>
      </c>
      <c r="F6" s="6">
        <v>21</v>
      </c>
      <c r="G6" s="6">
        <v>21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5:23" s="5" customFormat="1" ht="12.75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3:23" s="5" customFormat="1" ht="12.75">
      <c r="C8" s="10" t="s">
        <v>6</v>
      </c>
      <c r="E8" s="18" t="s">
        <v>1</v>
      </c>
      <c r="F8" s="18" t="s">
        <v>4</v>
      </c>
      <c r="G8" s="18" t="s">
        <v>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5:23" s="5" customFormat="1" ht="12.7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31" s="5" customFormat="1" ht="12.75">
      <c r="A10" s="5" t="s">
        <v>6</v>
      </c>
      <c r="B10" s="5" t="s">
        <v>93</v>
      </c>
      <c r="C10" s="5" t="s">
        <v>94</v>
      </c>
      <c r="D10" s="5" t="s">
        <v>95</v>
      </c>
      <c r="E10" s="6">
        <v>1252</v>
      </c>
      <c r="F10" s="6">
        <v>1342</v>
      </c>
      <c r="G10" s="6">
        <v>1342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23" s="5" customFormat="1" ht="12.75">
      <c r="A11" s="5" t="s">
        <v>6</v>
      </c>
      <c r="B11" s="5" t="s">
        <v>96</v>
      </c>
      <c r="C11" s="5" t="s">
        <v>98</v>
      </c>
      <c r="D11" s="5" t="s">
        <v>97</v>
      </c>
      <c r="E11" s="6">
        <v>17</v>
      </c>
      <c r="F11" s="6">
        <v>16</v>
      </c>
      <c r="G11" s="6">
        <v>16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2004-02-25T19:48:19Z</cp:lastPrinted>
  <dcterms:created xsi:type="dcterms:W3CDTF">2002-05-23T18:26:14Z</dcterms:created>
  <dcterms:modified xsi:type="dcterms:W3CDTF">2004-02-25T19:49:32Z</dcterms:modified>
  <cp:category/>
  <cp:version/>
  <cp:contentType/>
  <cp:contentStatus/>
</cp:coreProperties>
</file>