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585" windowWidth="12120" windowHeight="678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<sst xmlns="http://schemas.openxmlformats.org/spreadsheetml/2006/main" count="634" uniqueCount="143">
  <si>
    <t>EPA ID No.</t>
  </si>
  <si>
    <t>LAD003913449</t>
  </si>
  <si>
    <t>Facility Name</t>
  </si>
  <si>
    <t>Borden Chemicals and Plastics (BCP)</t>
  </si>
  <si>
    <t>Facility Location</t>
  </si>
  <si>
    <t xml:space="preserve">    City</t>
  </si>
  <si>
    <t>Geismar</t>
  </si>
  <si>
    <t xml:space="preserve">    State</t>
  </si>
  <si>
    <t>LA</t>
  </si>
  <si>
    <t>Unit ID Name/No.</t>
  </si>
  <si>
    <t>VCR Process Unit</t>
  </si>
  <si>
    <t>Other Sister Facilities</t>
  </si>
  <si>
    <t>None</t>
  </si>
  <si>
    <t>APCS Characteristics</t>
  </si>
  <si>
    <t>Vinyl chloride monomer (VCM) and ethylene dichloride process wastes</t>
  </si>
  <si>
    <t>Stack Characteristics</t>
  </si>
  <si>
    <t xml:space="preserve">    Diameter (ft)</t>
  </si>
  <si>
    <t xml:space="preserve">    Height (ft)</t>
  </si>
  <si>
    <t>Permitting Status</t>
  </si>
  <si>
    <t>Tier I metals</t>
  </si>
  <si>
    <t xml:space="preserve">    Report Name/Date</t>
  </si>
  <si>
    <t>Certification of Compliance, July 1998</t>
  </si>
  <si>
    <t xml:space="preserve">    Report Prepare</t>
  </si>
  <si>
    <t>Borden Chem</t>
  </si>
  <si>
    <t xml:space="preserve">    Testing Firm</t>
  </si>
  <si>
    <t>METCO Environmental (Source Emissions Survey of Borden Chem., April 1998, File No. 98-118)</t>
  </si>
  <si>
    <t xml:space="preserve">    Testing Dates</t>
  </si>
  <si>
    <t xml:space="preserve">    Condition Descr</t>
  </si>
  <si>
    <t xml:space="preserve">    Content</t>
  </si>
  <si>
    <t>PM, HCl/Cl2, CO from stack</t>
  </si>
  <si>
    <t>Units</t>
  </si>
  <si>
    <t>785C1</t>
  </si>
  <si>
    <t>PM</t>
  </si>
  <si>
    <t>gr/dscf</t>
  </si>
  <si>
    <t>y</t>
  </si>
  <si>
    <t>HCl</t>
  </si>
  <si>
    <t>ppmv</t>
  </si>
  <si>
    <t>Cl2</t>
  </si>
  <si>
    <t>nd</t>
  </si>
  <si>
    <t>dscfm</t>
  </si>
  <si>
    <t>%</t>
  </si>
  <si>
    <t>°F</t>
  </si>
  <si>
    <t>785C2</t>
  </si>
  <si>
    <t>785C3</t>
  </si>
  <si>
    <t>Feedstream Description</t>
  </si>
  <si>
    <t>Liq waste</t>
  </si>
  <si>
    <t>g/hr</t>
  </si>
  <si>
    <t>Thermal Feedrate</t>
  </si>
  <si>
    <t>Btu/hr</t>
  </si>
  <si>
    <t>Ash</t>
  </si>
  <si>
    <t>Chlorine</t>
  </si>
  <si>
    <t>(Heating Value)</t>
  </si>
  <si>
    <t>Btu/lb</t>
  </si>
  <si>
    <t>n</t>
  </si>
  <si>
    <t>MMBtu/hr</t>
  </si>
  <si>
    <t>Gas Flowrate</t>
  </si>
  <si>
    <t>Oxygen</t>
  </si>
  <si>
    <t>ug/dscm</t>
  </si>
  <si>
    <t>mg/dscm</t>
  </si>
  <si>
    <t>Scrubber Liquor pH</t>
  </si>
  <si>
    <t>Scrubber Liquid-to-Gas Ratio</t>
  </si>
  <si>
    <t>Scrubber Blowdown</t>
  </si>
  <si>
    <t>Reactor</t>
  </si>
  <si>
    <t>Combustor Characteristics</t>
  </si>
  <si>
    <t>Liq</t>
  </si>
  <si>
    <t>7% O2</t>
  </si>
  <si>
    <t>Cond Avg</t>
  </si>
  <si>
    <t>SVM</t>
  </si>
  <si>
    <t>LVM</t>
  </si>
  <si>
    <t>Stack Gas Emissions</t>
  </si>
  <si>
    <t>HW</t>
  </si>
  <si>
    <t>CoC; Low scrubber pH</t>
  </si>
  <si>
    <t>CoC; High scrubber pH</t>
  </si>
  <si>
    <t>CoC; Lower scrubber recirculation rate, low scrubber pH</t>
  </si>
  <si>
    <t>Hazardous Wastes</t>
  </si>
  <si>
    <t>Supplemental Fuel</t>
  </si>
  <si>
    <t>?</t>
  </si>
  <si>
    <t>Process Information</t>
  </si>
  <si>
    <t>Feedstreams</t>
  </si>
  <si>
    <t>Capacity (MMBtu/hr)</t>
  </si>
  <si>
    <t xml:space="preserve">    Gas Velocity (ft/sec)</t>
  </si>
  <si>
    <t xml:space="preserve">    Gas Temperature (°F)</t>
  </si>
  <si>
    <t>Feedrate MTEC Calculations</t>
  </si>
  <si>
    <t>gpm</t>
  </si>
  <si>
    <t>pH</t>
  </si>
  <si>
    <t>gal/kacf?</t>
  </si>
  <si>
    <t>Phase II ID No.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</si>
  <si>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</si>
  <si>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</si>
  <si>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</si>
  <si>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</si>
  <si>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</si>
  <si>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</si>
  <si>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>PM, HCl/Cl2</t>
  </si>
  <si>
    <t>PM, HCl,Cl2</t>
  </si>
  <si>
    <t xml:space="preserve">   O2</t>
  </si>
  <si>
    <t xml:space="preserve">   Moisture</t>
  </si>
  <si>
    <t>Total Chlorine</t>
  </si>
  <si>
    <t>CO (RA)</t>
  </si>
  <si>
    <t>CO (MHRA)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</si>
  <si>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</si>
  <si>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</si>
  <si>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</si>
  <si>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</si>
  <si>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</si>
  <si>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</si>
  <si>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</si>
  <si>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</si>
  <si>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</si>
  <si>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</si>
  <si>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>BIF Feedrate Limits</t>
  </si>
  <si>
    <t>*</t>
  </si>
  <si>
    <t>Mercury</t>
  </si>
  <si>
    <t>Feed Rate</t>
  </si>
  <si>
    <t>HWC Burn Status (Date if Terminated)</t>
  </si>
  <si>
    <t xml:space="preserve">GC/HE/QC/AT/WS </t>
  </si>
  <si>
    <t>Gas cooler, shell and tube heat exchanger, quench column, 3 absorber towers, HCl stripper, 2-stage caustic scrubber</t>
  </si>
  <si>
    <t xml:space="preserve">    Cond Dates</t>
  </si>
  <si>
    <t>Cond Description</t>
  </si>
  <si>
    <t>HCl Production Furnace</t>
  </si>
  <si>
    <t>Number of Sister Facilities</t>
  </si>
  <si>
    <t>APCS Detailed Acronym</t>
  </si>
  <si>
    <t>APCS General Class</t>
  </si>
  <si>
    <t>E1</t>
  </si>
  <si>
    <t>R1</t>
  </si>
  <si>
    <t>R2</t>
  </si>
  <si>
    <t>R3</t>
  </si>
  <si>
    <t>Combustor Type</t>
  </si>
  <si>
    <t>source</t>
  </si>
  <si>
    <t>cond</t>
  </si>
  <si>
    <t>emiss</t>
  </si>
  <si>
    <t>feed</t>
  </si>
  <si>
    <t>process</t>
  </si>
  <si>
    <t>Combustor Class</t>
  </si>
  <si>
    <t>Feedstream Number</t>
  </si>
  <si>
    <t>Feed Class</t>
  </si>
  <si>
    <t>F1</t>
  </si>
  <si>
    <t>Liq HW</t>
  </si>
  <si>
    <t>F2</t>
  </si>
  <si>
    <t>Total</t>
  </si>
  <si>
    <t>Feed Class 2</t>
  </si>
  <si>
    <t>Estimated Firing Rate</t>
  </si>
  <si>
    <t>HE, WQ, LEWS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</si>
</sst>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.0000"/>
    <numFmt numFmtId="167" formatCode="0.000"/>
    <numFmt numFmtId="168" formatCode="0.00000"/>
    <numFmt numFmtId="169" formatCode="0.0000000"/>
    <numFmt numFmtId="170" formatCode="0.000000"/>
    <numFmt numFmtId="171" formatCode="0.000000000"/>
    <numFmt numFmtId="172" formatCode="0.0000000000"/>
    <numFmt numFmtId="173" formatCode="0.00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1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C24" sqref="C24"/>
    </sheetView>
  </sheetViews>
  <sheetFormatPr defaultColWidth="9.140625" defaultRowHeight="12.75"/>
  <sheetData>
    <row r="1" ht="12.75">
      <c r="A1" t="s">
        <v>128</v>
      </c>
    </row>
    <row r="2" ht="12.75">
      <c r="A2" t="s">
        <v>129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workbookViewId="0" topLeftCell="B1">
      <selection activeCell="A4" sqref="A4"/>
    </sheetView>
  </sheetViews>
  <sheetFormatPr defaultColWidth="9.140625" defaultRowHeight="12.75"/>
  <cols>
    <col min="1" max="1" width="9.140625" style="2" hidden="1" customWidth="1"/>
    <col min="2" max="2" width="23.8515625" style="2" customWidth="1"/>
    <col min="3" max="3" width="61.57421875" style="2" customWidth="1"/>
    <col min="4" max="16384" width="8.8515625" style="2" customWidth="1"/>
  </cols>
  <sheetData>
    <row r="1" ht="12.75">
      <c r="B1" s="1" t="s">
        <v>87</v>
      </c>
    </row>
    <row r="3" spans="2:3" ht="12.75">
      <c r="B3" s="2" t="s">
        <v>86</v>
      </c>
      <c r="C3" s="3">
        <v>785</v>
      </c>
    </row>
    <row r="4" spans="2:3" ht="12.75">
      <c r="B4" s="2" t="s">
        <v>0</v>
      </c>
      <c r="C4" s="2" t="s">
        <v>1</v>
      </c>
    </row>
    <row r="5" spans="2:3" ht="12.75">
      <c r="B5" s="2" t="s">
        <v>2</v>
      </c>
      <c r="C5" s="2" t="s">
        <v>3</v>
      </c>
    </row>
    <row r="6" ht="12.75">
      <c r="B6" s="2" t="s">
        <v>4</v>
      </c>
    </row>
    <row r="7" spans="2:3" ht="12.75">
      <c r="B7" s="2" t="s">
        <v>5</v>
      </c>
      <c r="C7" s="2" t="s">
        <v>6</v>
      </c>
    </row>
    <row r="8" spans="2:3" ht="12.75">
      <c r="B8" s="2" t="s">
        <v>7</v>
      </c>
      <c r="C8" s="2" t="s">
        <v>8</v>
      </c>
    </row>
    <row r="9" spans="2:3" ht="12.75">
      <c r="B9" s="2" t="s">
        <v>9</v>
      </c>
      <c r="C9" s="2" t="s">
        <v>10</v>
      </c>
    </row>
    <row r="10" spans="2:3" ht="12.75">
      <c r="B10" s="2" t="s">
        <v>11</v>
      </c>
      <c r="C10" s="2" t="s">
        <v>12</v>
      </c>
    </row>
    <row r="11" spans="2:3" ht="12.75">
      <c r="B11" s="2" t="s">
        <v>120</v>
      </c>
      <c r="C11" s="3">
        <v>0</v>
      </c>
    </row>
    <row r="12" spans="2:3" ht="12.75">
      <c r="B12" s="2" t="s">
        <v>133</v>
      </c>
      <c r="C12" s="2" t="s">
        <v>119</v>
      </c>
    </row>
    <row r="13" ht="12.75">
      <c r="B13" s="2" t="s">
        <v>127</v>
      </c>
    </row>
    <row r="14" spans="2:3" ht="12.75">
      <c r="B14" s="2" t="s">
        <v>63</v>
      </c>
      <c r="C14" s="2" t="s">
        <v>62</v>
      </c>
    </row>
    <row r="15" spans="2:3" ht="12.75">
      <c r="B15" s="2" t="s">
        <v>79</v>
      </c>
      <c r="C15" s="3">
        <v>30</v>
      </c>
    </row>
    <row r="16" spans="2:3" ht="12.75">
      <c r="B16" s="2" t="s">
        <v>88</v>
      </c>
      <c r="C16" s="3"/>
    </row>
    <row r="17" spans="2:3" ht="12.75">
      <c r="B17" s="2" t="s">
        <v>121</v>
      </c>
      <c r="C17" s="29" t="s">
        <v>115</v>
      </c>
    </row>
    <row r="18" spans="2:3" ht="12.75">
      <c r="B18" s="2" t="s">
        <v>122</v>
      </c>
      <c r="C18" s="29" t="s">
        <v>142</v>
      </c>
    </row>
    <row r="19" spans="2:3" ht="25.5">
      <c r="B19" s="2" t="s">
        <v>13</v>
      </c>
      <c r="C19" s="29" t="s">
        <v>116</v>
      </c>
    </row>
    <row r="20" spans="2:3" ht="12.75">
      <c r="B20" s="2" t="s">
        <v>74</v>
      </c>
      <c r="C20" s="2" t="s">
        <v>64</v>
      </c>
    </row>
    <row r="21" spans="2:3" ht="12.75">
      <c r="B21" s="2" t="s">
        <v>89</v>
      </c>
      <c r="C21" s="2" t="s">
        <v>14</v>
      </c>
    </row>
    <row r="22" spans="2:3" ht="12.75">
      <c r="B22" s="2" t="s">
        <v>75</v>
      </c>
      <c r="C22" s="2" t="s">
        <v>76</v>
      </c>
    </row>
    <row r="23" ht="12.75" customHeight="1"/>
    <row r="24" ht="12.75">
      <c r="B24" s="2" t="s">
        <v>15</v>
      </c>
    </row>
    <row r="25" spans="2:3" ht="12.75">
      <c r="B25" s="2" t="s">
        <v>16</v>
      </c>
      <c r="C25" s="3">
        <v>2</v>
      </c>
    </row>
    <row r="26" spans="2:3" ht="12.75">
      <c r="B26" s="2" t="s">
        <v>17</v>
      </c>
      <c r="C26" s="3">
        <v>164</v>
      </c>
    </row>
    <row r="27" spans="2:3" ht="12.75">
      <c r="B27" s="2" t="s">
        <v>80</v>
      </c>
      <c r="C27" s="3">
        <f>2700/60</f>
        <v>45</v>
      </c>
    </row>
    <row r="28" spans="2:3" ht="12.75">
      <c r="B28" s="2" t="s">
        <v>81</v>
      </c>
      <c r="C28" s="3">
        <v>77</v>
      </c>
    </row>
    <row r="29" ht="12.75" customHeight="1"/>
    <row r="30" spans="2:3" ht="12.75">
      <c r="B30" s="2" t="s">
        <v>18</v>
      </c>
      <c r="C30" s="2" t="s">
        <v>19</v>
      </c>
    </row>
    <row r="31" s="29" customFormat="1" ht="25.5">
      <c r="B31" s="29" t="s">
        <v>114</v>
      </c>
    </row>
    <row r="32" ht="12.75" customHeight="1"/>
    <row r="35" ht="12.75">
      <c r="C35" s="27"/>
    </row>
    <row r="37" ht="12.75">
      <c r="C37" s="4"/>
    </row>
    <row r="38" ht="12.75">
      <c r="C38" s="31"/>
    </row>
    <row r="42" ht="12.75">
      <c r="C42" s="4"/>
    </row>
    <row r="43" ht="12.75">
      <c r="C43" s="31"/>
    </row>
    <row r="47" ht="12.75">
      <c r="C47" s="4"/>
    </row>
    <row r="48" ht="12.75">
      <c r="C48" s="3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B1">
      <selection activeCell="A4" sqref="A4"/>
    </sheetView>
  </sheetViews>
  <sheetFormatPr defaultColWidth="9.140625" defaultRowHeight="12.75"/>
  <cols>
    <col min="1" max="1" width="9.140625" style="2" hidden="1" customWidth="1"/>
    <col min="2" max="2" width="22.140625" style="2" customWidth="1"/>
    <col min="3" max="3" width="49.00390625" style="2" customWidth="1"/>
    <col min="4" max="16384" width="9.140625" style="2" customWidth="1"/>
  </cols>
  <sheetData>
    <row r="1" ht="12.75">
      <c r="B1" s="1" t="s">
        <v>118</v>
      </c>
    </row>
    <row r="3" ht="12.75">
      <c r="B3" s="32" t="s">
        <v>31</v>
      </c>
    </row>
    <row r="4" ht="12.75">
      <c r="B4" s="32"/>
    </row>
    <row r="5" spans="2:3" ht="12.75">
      <c r="B5" s="2" t="s">
        <v>20</v>
      </c>
      <c r="C5" s="2" t="s">
        <v>21</v>
      </c>
    </row>
    <row r="6" spans="2:3" ht="12.75">
      <c r="B6" s="2" t="s">
        <v>22</v>
      </c>
      <c r="C6" s="2" t="s">
        <v>23</v>
      </c>
    </row>
    <row r="7" spans="2:3" ht="25.5">
      <c r="B7" s="2" t="s">
        <v>24</v>
      </c>
      <c r="C7" s="27" t="s">
        <v>25</v>
      </c>
    </row>
    <row r="8" spans="2:3" ht="12.75">
      <c r="B8" s="2" t="s">
        <v>26</v>
      </c>
      <c r="C8" s="4">
        <v>35906</v>
      </c>
    </row>
    <row r="9" spans="2:3" ht="12.75">
      <c r="B9" s="2" t="s">
        <v>117</v>
      </c>
      <c r="C9" s="31">
        <v>35886</v>
      </c>
    </row>
    <row r="10" spans="2:3" ht="12.75">
      <c r="B10" s="2" t="s">
        <v>27</v>
      </c>
      <c r="C10" s="2" t="s">
        <v>71</v>
      </c>
    </row>
    <row r="11" spans="2:3" ht="12.75">
      <c r="B11" s="2" t="s">
        <v>28</v>
      </c>
      <c r="C11" s="2" t="s">
        <v>29</v>
      </c>
    </row>
    <row r="13" ht="12.75">
      <c r="B13" s="32" t="s">
        <v>42</v>
      </c>
    </row>
    <row r="14" ht="12.75">
      <c r="B14" s="32"/>
    </row>
    <row r="15" spans="2:3" ht="12.75">
      <c r="B15" s="2" t="s">
        <v>20</v>
      </c>
      <c r="C15" s="2" t="s">
        <v>21</v>
      </c>
    </row>
    <row r="16" spans="2:3" ht="12.75">
      <c r="B16" s="2" t="s">
        <v>22</v>
      </c>
      <c r="C16" s="2" t="s">
        <v>23</v>
      </c>
    </row>
    <row r="17" spans="2:3" ht="25.5">
      <c r="B17" s="2" t="s">
        <v>24</v>
      </c>
      <c r="C17" s="27" t="s">
        <v>25</v>
      </c>
    </row>
    <row r="18" spans="2:3" ht="12.75">
      <c r="B18" s="2" t="s">
        <v>26</v>
      </c>
      <c r="C18" s="4">
        <v>35907</v>
      </c>
    </row>
    <row r="19" spans="2:3" ht="12.75">
      <c r="B19" s="2" t="s">
        <v>117</v>
      </c>
      <c r="C19" s="31">
        <v>35886</v>
      </c>
    </row>
    <row r="20" spans="2:3" ht="12.75">
      <c r="B20" s="2" t="s">
        <v>27</v>
      </c>
      <c r="C20" s="2" t="s">
        <v>72</v>
      </c>
    </row>
    <row r="21" spans="2:3" ht="12.75">
      <c r="B21" s="2" t="s">
        <v>28</v>
      </c>
      <c r="C21" s="2" t="s">
        <v>29</v>
      </c>
    </row>
    <row r="23" ht="12.75">
      <c r="B23" s="32" t="s">
        <v>43</v>
      </c>
    </row>
    <row r="24" ht="12.75">
      <c r="B24" s="32"/>
    </row>
    <row r="25" spans="2:3" ht="12.75">
      <c r="B25" s="2" t="s">
        <v>20</v>
      </c>
      <c r="C25" s="2" t="s">
        <v>21</v>
      </c>
    </row>
    <row r="26" spans="2:3" ht="12.75">
      <c r="B26" s="2" t="s">
        <v>22</v>
      </c>
      <c r="C26" s="2" t="s">
        <v>23</v>
      </c>
    </row>
    <row r="27" spans="2:3" ht="25.5">
      <c r="B27" s="2" t="s">
        <v>24</v>
      </c>
      <c r="C27" s="27" t="s">
        <v>25</v>
      </c>
    </row>
    <row r="29" spans="2:3" ht="12.75">
      <c r="B29" s="2" t="s">
        <v>26</v>
      </c>
      <c r="C29" s="4">
        <v>35908</v>
      </c>
    </row>
    <row r="30" spans="2:3" ht="12.75">
      <c r="B30" s="2" t="s">
        <v>117</v>
      </c>
      <c r="C30" s="31">
        <v>35886</v>
      </c>
    </row>
    <row r="31" spans="2:3" ht="12.75">
      <c r="B31" s="2" t="s">
        <v>27</v>
      </c>
      <c r="C31" s="2" t="s">
        <v>73</v>
      </c>
    </row>
    <row r="32" spans="2:3" ht="12.75">
      <c r="B32" s="2" t="s">
        <v>28</v>
      </c>
      <c r="C32" s="2" t="s">
        <v>29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="75" zoomScaleNormal="75" workbookViewId="0" topLeftCell="B23">
      <selection activeCell="A4" sqref="A4"/>
    </sheetView>
  </sheetViews>
  <sheetFormatPr defaultColWidth="9.140625" defaultRowHeight="12.75"/>
  <cols>
    <col min="1" max="1" width="9.140625" style="9" hidden="1" customWidth="1"/>
    <col min="2" max="2" width="19.00390625" style="9" customWidth="1"/>
    <col min="3" max="3" width="11.421875" style="9" customWidth="1"/>
    <col min="4" max="4" width="8.8515625" style="8" customWidth="1"/>
    <col min="5" max="5" width="4.7109375" style="8" customWidth="1"/>
    <col min="6" max="6" width="3.421875" style="8" customWidth="1"/>
    <col min="7" max="7" width="9.8515625" style="9" customWidth="1"/>
    <col min="8" max="8" width="3.140625" style="9" customWidth="1"/>
    <col min="9" max="9" width="10.140625" style="9" customWidth="1"/>
    <col min="10" max="10" width="2.8515625" style="9" customWidth="1"/>
    <col min="11" max="11" width="10.140625" style="9" customWidth="1"/>
    <col min="12" max="12" width="2.00390625" style="9" customWidth="1"/>
    <col min="13" max="13" width="10.140625" style="9" customWidth="1"/>
    <col min="14" max="16384" width="8.8515625" style="9" customWidth="1"/>
  </cols>
  <sheetData>
    <row r="1" spans="2:3" ht="12.75">
      <c r="B1" s="7" t="s">
        <v>69</v>
      </c>
      <c r="C1" s="7"/>
    </row>
    <row r="2" spans="2:13" ht="12.75">
      <c r="B2" s="10"/>
      <c r="C2" s="10"/>
      <c r="G2" s="10"/>
      <c r="H2" s="10"/>
      <c r="I2" s="10"/>
      <c r="J2" s="10"/>
      <c r="K2" s="10"/>
      <c r="L2" s="10"/>
      <c r="M2" s="10"/>
    </row>
    <row r="3" spans="2:5" ht="12.75">
      <c r="B3" s="2"/>
      <c r="C3" s="2" t="s">
        <v>92</v>
      </c>
      <c r="D3" s="8" t="s">
        <v>30</v>
      </c>
      <c r="E3" s="8" t="s">
        <v>65</v>
      </c>
    </row>
    <row r="4" spans="2:13" ht="12.75">
      <c r="B4" s="2"/>
      <c r="C4" s="2"/>
      <c r="G4" s="10"/>
      <c r="H4" s="10"/>
      <c r="I4" s="10"/>
      <c r="J4" s="10"/>
      <c r="K4" s="10"/>
      <c r="L4" s="10"/>
      <c r="M4" s="10"/>
    </row>
    <row r="5" spans="1:13" ht="12.75">
      <c r="A5" s="9">
        <v>1</v>
      </c>
      <c r="B5" s="11" t="s">
        <v>31</v>
      </c>
      <c r="C5" s="11"/>
      <c r="G5" s="10" t="s">
        <v>124</v>
      </c>
      <c r="H5" s="10"/>
      <c r="I5" s="10" t="s">
        <v>125</v>
      </c>
      <c r="J5" s="10"/>
      <c r="K5" s="10" t="s">
        <v>126</v>
      </c>
      <c r="L5" s="10"/>
      <c r="M5" s="10" t="s">
        <v>66</v>
      </c>
    </row>
    <row r="6" spans="2:13" ht="12.75">
      <c r="B6" s="8"/>
      <c r="C6" s="8"/>
      <c r="D6" s="2"/>
      <c r="E6" s="2"/>
      <c r="F6" s="2"/>
      <c r="G6" s="2"/>
      <c r="H6" s="2"/>
      <c r="I6" s="2"/>
      <c r="J6" s="2"/>
      <c r="K6" s="2"/>
      <c r="L6" s="2"/>
      <c r="M6" s="10"/>
    </row>
    <row r="7" spans="2:13" ht="12.75">
      <c r="B7" s="8" t="s">
        <v>32</v>
      </c>
      <c r="C7" s="8" t="s">
        <v>123</v>
      </c>
      <c r="D7" s="8" t="s">
        <v>33</v>
      </c>
      <c r="E7" s="8" t="s">
        <v>34</v>
      </c>
      <c r="G7" s="12">
        <v>0.005</v>
      </c>
      <c r="H7" s="12"/>
      <c r="I7" s="12">
        <v>0.0044</v>
      </c>
      <c r="J7" s="12"/>
      <c r="K7" s="12">
        <v>0.0043</v>
      </c>
      <c r="L7" s="12"/>
      <c r="M7" s="13">
        <f>AVERAGE(G7,I7,K7)</f>
        <v>0.004566666666666667</v>
      </c>
    </row>
    <row r="8" spans="2:13" ht="12.75">
      <c r="B8" s="8" t="s">
        <v>35</v>
      </c>
      <c r="C8" s="8"/>
      <c r="D8" s="8" t="s">
        <v>36</v>
      </c>
      <c r="E8" s="8" t="s">
        <v>53</v>
      </c>
      <c r="G8" s="12">
        <v>39.6</v>
      </c>
      <c r="H8" s="12"/>
      <c r="I8" s="12">
        <v>13.5</v>
      </c>
      <c r="J8" s="12"/>
      <c r="K8" s="12">
        <v>13.9</v>
      </c>
      <c r="L8" s="12"/>
      <c r="M8" s="10"/>
    </row>
    <row r="9" spans="2:13" ht="12.75">
      <c r="B9" s="8" t="s">
        <v>37</v>
      </c>
      <c r="C9" s="8"/>
      <c r="D9" s="8" t="s">
        <v>36</v>
      </c>
      <c r="E9" s="8" t="s">
        <v>53</v>
      </c>
      <c r="G9" s="12">
        <v>9.5</v>
      </c>
      <c r="H9" s="12"/>
      <c r="I9" s="12">
        <v>11.9</v>
      </c>
      <c r="J9" s="12"/>
      <c r="K9" s="12">
        <v>13.6</v>
      </c>
      <c r="L9" s="12"/>
      <c r="M9" s="10"/>
    </row>
    <row r="10" spans="2:13" ht="12.75">
      <c r="B10" s="8" t="s">
        <v>98</v>
      </c>
      <c r="C10" s="8" t="s">
        <v>123</v>
      </c>
      <c r="D10" s="8" t="s">
        <v>36</v>
      </c>
      <c r="E10" s="8" t="s">
        <v>34</v>
      </c>
      <c r="F10" s="8" t="s">
        <v>38</v>
      </c>
      <c r="G10" s="12">
        <v>0.1</v>
      </c>
      <c r="H10" s="12" t="s">
        <v>38</v>
      </c>
      <c r="I10" s="12">
        <v>0.1</v>
      </c>
      <c r="J10" s="12" t="s">
        <v>38</v>
      </c>
      <c r="K10" s="12">
        <v>0.1</v>
      </c>
      <c r="L10" s="12"/>
      <c r="M10" s="14">
        <f>AVERAGE(G10,I10,K10)</f>
        <v>0.10000000000000002</v>
      </c>
    </row>
    <row r="11" spans="2:13" ht="12.75">
      <c r="B11" s="8" t="s">
        <v>99</v>
      </c>
      <c r="C11" s="8" t="s">
        <v>123</v>
      </c>
      <c r="D11" s="8" t="s">
        <v>36</v>
      </c>
      <c r="E11" s="8" t="s">
        <v>34</v>
      </c>
      <c r="F11" s="8" t="s">
        <v>38</v>
      </c>
      <c r="G11" s="12">
        <v>0.1</v>
      </c>
      <c r="H11" s="12" t="s">
        <v>38</v>
      </c>
      <c r="I11" s="12">
        <v>0.1</v>
      </c>
      <c r="J11" s="12" t="s">
        <v>38</v>
      </c>
      <c r="K11" s="12">
        <v>0.1</v>
      </c>
      <c r="L11" s="12"/>
      <c r="M11" s="14">
        <f>AVERAGE(G11,I11,K11)</f>
        <v>0.10000000000000002</v>
      </c>
    </row>
    <row r="12" spans="2:13" ht="12.75">
      <c r="B12" s="8"/>
      <c r="C12" s="8"/>
      <c r="G12" s="12"/>
      <c r="H12" s="12"/>
      <c r="I12" s="12"/>
      <c r="J12" s="12"/>
      <c r="K12" s="12"/>
      <c r="L12" s="12"/>
      <c r="M12" s="10"/>
    </row>
    <row r="13" spans="2:13" ht="12.75">
      <c r="B13" s="8" t="s">
        <v>100</v>
      </c>
      <c r="C13" s="8" t="s">
        <v>93</v>
      </c>
      <c r="D13" s="8" t="s">
        <v>123</v>
      </c>
      <c r="G13" s="12"/>
      <c r="H13" s="12"/>
      <c r="I13" s="12"/>
      <c r="J13" s="12"/>
      <c r="K13" s="12"/>
      <c r="L13" s="12"/>
      <c r="M13" s="10"/>
    </row>
    <row r="14" spans="2:13" ht="12.75">
      <c r="B14" s="8" t="s">
        <v>91</v>
      </c>
      <c r="C14" s="8"/>
      <c r="D14" s="8" t="s">
        <v>39</v>
      </c>
      <c r="G14" s="12">
        <v>7823</v>
      </c>
      <c r="H14" s="12"/>
      <c r="I14" s="15">
        <v>8139</v>
      </c>
      <c r="J14" s="15"/>
      <c r="K14" s="12">
        <v>8021</v>
      </c>
      <c r="L14" s="12"/>
      <c r="M14" s="14">
        <f>AVERAGE(G14,I14,K14)</f>
        <v>7994.333333333333</v>
      </c>
    </row>
    <row r="15" spans="2:13" ht="12.75">
      <c r="B15" s="8" t="s">
        <v>95</v>
      </c>
      <c r="C15" s="8"/>
      <c r="D15" s="8" t="s">
        <v>40</v>
      </c>
      <c r="G15" s="12">
        <v>10.7</v>
      </c>
      <c r="H15" s="12"/>
      <c r="I15" s="15">
        <v>10.7</v>
      </c>
      <c r="J15" s="15"/>
      <c r="K15" s="12">
        <v>10.2</v>
      </c>
      <c r="L15" s="12"/>
      <c r="M15" s="14">
        <f>AVERAGE(G15,I15,K15)</f>
        <v>10.533333333333333</v>
      </c>
    </row>
    <row r="16" spans="2:13" ht="12.75">
      <c r="B16" s="8" t="s">
        <v>96</v>
      </c>
      <c r="C16" s="8"/>
      <c r="D16" s="8" t="s">
        <v>40</v>
      </c>
      <c r="G16" s="12">
        <v>3.08</v>
      </c>
      <c r="H16" s="12"/>
      <c r="I16" s="12">
        <v>3.17</v>
      </c>
      <c r="J16" s="12"/>
      <c r="K16" s="12">
        <v>3</v>
      </c>
      <c r="L16" s="12"/>
      <c r="M16" s="14">
        <f>AVERAGE(G16,I16,K16)</f>
        <v>3.0833333333333335</v>
      </c>
    </row>
    <row r="17" spans="2:13" ht="12.75">
      <c r="B17" s="8" t="s">
        <v>90</v>
      </c>
      <c r="C17" s="8"/>
      <c r="D17" s="8" t="s">
        <v>41</v>
      </c>
      <c r="G17" s="12">
        <v>79</v>
      </c>
      <c r="H17" s="12"/>
      <c r="I17" s="12">
        <v>82</v>
      </c>
      <c r="J17" s="12"/>
      <c r="K17" s="12">
        <v>80</v>
      </c>
      <c r="L17" s="12"/>
      <c r="M17" s="14">
        <f>AVERAGE(G17,I17,K17)</f>
        <v>80.33333333333333</v>
      </c>
    </row>
    <row r="18" spans="2:12" ht="12.75">
      <c r="B18" s="8"/>
      <c r="C18" s="8"/>
      <c r="G18" s="12"/>
      <c r="H18" s="12"/>
      <c r="I18" s="12"/>
      <c r="J18" s="12"/>
      <c r="K18" s="12"/>
      <c r="L18" s="12"/>
    </row>
    <row r="19" spans="2:13" ht="12.75">
      <c r="B19" s="8" t="s">
        <v>35</v>
      </c>
      <c r="C19" s="8" t="s">
        <v>123</v>
      </c>
      <c r="D19" s="8" t="s">
        <v>36</v>
      </c>
      <c r="E19" s="8" t="s">
        <v>34</v>
      </c>
      <c r="G19" s="14">
        <f>G8*(21-7)/(21-G$15)</f>
        <v>53.825242718446596</v>
      </c>
      <c r="H19" s="12"/>
      <c r="I19" s="14">
        <f>I8*(21-7)/(21-I$15)</f>
        <v>18.349514563106794</v>
      </c>
      <c r="J19" s="12"/>
      <c r="K19" s="14">
        <f>K8*(21-7)/(21-K$15)</f>
        <v>18.018518518518515</v>
      </c>
      <c r="L19" s="14"/>
      <c r="M19" s="14">
        <f>AVERAGE(G19,I19,K19)</f>
        <v>30.064425266690634</v>
      </c>
    </row>
    <row r="20" spans="2:13" ht="12.75">
      <c r="B20" s="8" t="s">
        <v>37</v>
      </c>
      <c r="C20" s="8" t="s">
        <v>123</v>
      </c>
      <c r="D20" s="8" t="s">
        <v>36</v>
      </c>
      <c r="E20" s="8" t="s">
        <v>34</v>
      </c>
      <c r="G20" s="14">
        <f>G9*(21-7)/(21-G$15)</f>
        <v>12.9126213592233</v>
      </c>
      <c r="H20" s="12"/>
      <c r="I20" s="14">
        <f>I9*(21-7)/(21-I$15)</f>
        <v>16.174757281553397</v>
      </c>
      <c r="J20" s="12"/>
      <c r="K20" s="14">
        <f>K9*(21-7)/(21-K$15)</f>
        <v>17.62962962962963</v>
      </c>
      <c r="L20" s="14"/>
      <c r="M20" s="14">
        <f>AVERAGE(G20,I20,K20)</f>
        <v>15.572336090135442</v>
      </c>
    </row>
    <row r="21" spans="2:13" ht="12.75">
      <c r="B21" s="8" t="s">
        <v>97</v>
      </c>
      <c r="C21" s="8" t="s">
        <v>123</v>
      </c>
      <c r="D21" s="8" t="s">
        <v>36</v>
      </c>
      <c r="E21" s="8" t="s">
        <v>34</v>
      </c>
      <c r="G21" s="14">
        <f>G19+(2*G20)</f>
        <v>79.65048543689319</v>
      </c>
      <c r="H21" s="12"/>
      <c r="I21" s="14">
        <f>I19+(2*I20)</f>
        <v>50.69902912621359</v>
      </c>
      <c r="J21" s="12"/>
      <c r="K21" s="14">
        <f>K19+(2*K20)</f>
        <v>53.27777777777777</v>
      </c>
      <c r="L21" s="14"/>
      <c r="M21" s="14">
        <f>AVERAGE(G21,I21,K21)</f>
        <v>61.209097446961515</v>
      </c>
    </row>
    <row r="22" spans="2:12" ht="12.75">
      <c r="B22" s="8"/>
      <c r="C22" s="8"/>
      <c r="G22" s="12"/>
      <c r="H22" s="12"/>
      <c r="I22" s="12"/>
      <c r="J22" s="12"/>
      <c r="K22" s="12"/>
      <c r="L22" s="12"/>
    </row>
    <row r="23" spans="1:13" ht="12.75">
      <c r="A23" s="9">
        <v>2</v>
      </c>
      <c r="B23" s="11" t="s">
        <v>42</v>
      </c>
      <c r="C23" s="11"/>
      <c r="G23" s="10" t="s">
        <v>124</v>
      </c>
      <c r="H23" s="10"/>
      <c r="I23" s="10" t="s">
        <v>125</v>
      </c>
      <c r="J23" s="10"/>
      <c r="K23" s="10" t="s">
        <v>126</v>
      </c>
      <c r="L23" s="10"/>
      <c r="M23" s="10" t="s">
        <v>66</v>
      </c>
    </row>
    <row r="24" spans="2:12" ht="12.75">
      <c r="B24" s="8"/>
      <c r="C24" s="8"/>
      <c r="G24" s="12"/>
      <c r="H24" s="12"/>
      <c r="I24" s="12"/>
      <c r="J24" s="12"/>
      <c r="K24" s="12"/>
      <c r="L24" s="12"/>
    </row>
    <row r="25" spans="2:13" ht="12.75">
      <c r="B25" s="8" t="s">
        <v>32</v>
      </c>
      <c r="C25" s="8" t="s">
        <v>123</v>
      </c>
      <c r="D25" s="8" t="s">
        <v>33</v>
      </c>
      <c r="E25" s="8" t="s">
        <v>34</v>
      </c>
      <c r="G25" s="16">
        <v>0.0041</v>
      </c>
      <c r="H25" s="16"/>
      <c r="I25" s="16">
        <v>0.0041</v>
      </c>
      <c r="J25" s="16"/>
      <c r="K25" s="16">
        <v>0.0037</v>
      </c>
      <c r="L25" s="16"/>
      <c r="M25" s="13">
        <f>AVERAGE(G25,I25,K25)</f>
        <v>0.003966666666666667</v>
      </c>
    </row>
    <row r="26" spans="2:13" ht="12.75">
      <c r="B26" s="8" t="s">
        <v>35</v>
      </c>
      <c r="C26" s="8"/>
      <c r="D26" s="8" t="s">
        <v>36</v>
      </c>
      <c r="E26" s="8" t="s">
        <v>53</v>
      </c>
      <c r="G26" s="16">
        <v>100.4</v>
      </c>
      <c r="H26" s="16"/>
      <c r="I26" s="16">
        <v>97.1</v>
      </c>
      <c r="J26" s="16"/>
      <c r="K26" s="16">
        <v>92.2</v>
      </c>
      <c r="L26" s="16"/>
      <c r="M26" s="10"/>
    </row>
    <row r="27" spans="2:13" ht="12.75">
      <c r="B27" s="8" t="s">
        <v>37</v>
      </c>
      <c r="C27" s="8"/>
      <c r="D27" s="8" t="s">
        <v>36</v>
      </c>
      <c r="E27" s="8" t="s">
        <v>53</v>
      </c>
      <c r="G27" s="16">
        <v>4.1</v>
      </c>
      <c r="H27" s="16"/>
      <c r="I27" s="16">
        <v>4.9</v>
      </c>
      <c r="J27" s="16"/>
      <c r="K27" s="16">
        <v>4.6</v>
      </c>
      <c r="L27" s="16"/>
      <c r="M27" s="10"/>
    </row>
    <row r="28" spans="2:13" ht="12.75">
      <c r="B28" s="9" t="s">
        <v>98</v>
      </c>
      <c r="C28" s="9" t="s">
        <v>123</v>
      </c>
      <c r="D28" s="8" t="s">
        <v>36</v>
      </c>
      <c r="E28" s="8" t="s">
        <v>34</v>
      </c>
      <c r="F28" s="8" t="s">
        <v>38</v>
      </c>
      <c r="G28" s="16">
        <v>0.1</v>
      </c>
      <c r="H28" s="16" t="s">
        <v>38</v>
      </c>
      <c r="I28" s="16">
        <v>0.1</v>
      </c>
      <c r="J28" s="16" t="s">
        <v>38</v>
      </c>
      <c r="K28" s="16">
        <v>0.1</v>
      </c>
      <c r="L28" s="16"/>
      <c r="M28" s="14">
        <f>AVERAGE(G28,I28,K28)</f>
        <v>0.10000000000000002</v>
      </c>
    </row>
    <row r="29" spans="2:13" ht="12.75">
      <c r="B29" s="9" t="s">
        <v>99</v>
      </c>
      <c r="C29" s="9" t="s">
        <v>123</v>
      </c>
      <c r="D29" s="8" t="s">
        <v>36</v>
      </c>
      <c r="E29" s="8" t="s">
        <v>34</v>
      </c>
      <c r="F29" s="8" t="s">
        <v>38</v>
      </c>
      <c r="G29" s="16">
        <v>0.1</v>
      </c>
      <c r="H29" s="16" t="s">
        <v>38</v>
      </c>
      <c r="I29" s="16">
        <v>0.1</v>
      </c>
      <c r="J29" s="16" t="s">
        <v>38</v>
      </c>
      <c r="K29" s="16">
        <v>0.1</v>
      </c>
      <c r="L29" s="16"/>
      <c r="M29" s="14">
        <f>AVERAGE(G29,I29,K29)</f>
        <v>0.10000000000000002</v>
      </c>
    </row>
    <row r="30" spans="7:12" ht="12.75">
      <c r="G30" s="16"/>
      <c r="H30" s="16"/>
      <c r="I30" s="16"/>
      <c r="J30" s="16"/>
      <c r="K30" s="16"/>
      <c r="L30" s="16"/>
    </row>
    <row r="31" spans="2:13" ht="12.75">
      <c r="B31" s="8" t="s">
        <v>100</v>
      </c>
      <c r="C31" s="8" t="s">
        <v>93</v>
      </c>
      <c r="D31" s="8" t="s">
        <v>123</v>
      </c>
      <c r="G31" s="16"/>
      <c r="H31" s="16"/>
      <c r="I31" s="16"/>
      <c r="J31" s="16"/>
      <c r="K31" s="16"/>
      <c r="L31" s="16"/>
      <c r="M31" s="10"/>
    </row>
    <row r="32" spans="2:13" ht="12.75">
      <c r="B32" s="8" t="s">
        <v>91</v>
      </c>
      <c r="C32" s="8"/>
      <c r="D32" s="8" t="s">
        <v>39</v>
      </c>
      <c r="G32" s="17">
        <v>8025</v>
      </c>
      <c r="H32" s="17"/>
      <c r="I32" s="16">
        <v>8447</v>
      </c>
      <c r="J32" s="16"/>
      <c r="K32" s="16">
        <v>8032</v>
      </c>
      <c r="L32" s="16"/>
      <c r="M32" s="14">
        <f>AVERAGE(G32,I32,K32)</f>
        <v>8168</v>
      </c>
    </row>
    <row r="33" spans="2:13" ht="12.75">
      <c r="B33" s="8" t="s">
        <v>95</v>
      </c>
      <c r="C33" s="8"/>
      <c r="D33" s="8" t="s">
        <v>40</v>
      </c>
      <c r="G33" s="18">
        <v>10.5</v>
      </c>
      <c r="H33" s="17"/>
      <c r="I33" s="16">
        <v>10.3</v>
      </c>
      <c r="J33" s="16"/>
      <c r="K33" s="16">
        <v>10.7</v>
      </c>
      <c r="L33" s="16"/>
      <c r="M33" s="14">
        <f>AVERAGE(G33,I33,K33)</f>
        <v>10.5</v>
      </c>
    </row>
    <row r="34" spans="2:13" ht="12.75">
      <c r="B34" s="8" t="s">
        <v>96</v>
      </c>
      <c r="C34" s="8"/>
      <c r="D34" s="8" t="s">
        <v>40</v>
      </c>
      <c r="G34" s="9">
        <v>3.32</v>
      </c>
      <c r="I34" s="9">
        <v>3.44</v>
      </c>
      <c r="K34" s="9">
        <v>3.56</v>
      </c>
      <c r="M34" s="14">
        <f>AVERAGE(G34,I34,K34)</f>
        <v>3.44</v>
      </c>
    </row>
    <row r="35" spans="2:13" ht="12.75">
      <c r="B35" s="8" t="s">
        <v>90</v>
      </c>
      <c r="C35" s="8"/>
      <c r="D35" s="8" t="s">
        <v>41</v>
      </c>
      <c r="G35" s="9">
        <v>74</v>
      </c>
      <c r="I35" s="9">
        <v>76</v>
      </c>
      <c r="K35" s="9">
        <v>78</v>
      </c>
      <c r="M35" s="14">
        <f>AVERAGE(G35,I35,K35)</f>
        <v>76</v>
      </c>
    </row>
    <row r="36" spans="2:3" ht="12.75">
      <c r="B36" s="8"/>
      <c r="C36" s="8"/>
    </row>
    <row r="37" spans="2:13" ht="12.75">
      <c r="B37" s="8" t="s">
        <v>35</v>
      </c>
      <c r="C37" s="8" t="s">
        <v>123</v>
      </c>
      <c r="D37" s="8" t="s">
        <v>36</v>
      </c>
      <c r="E37" s="8" t="s">
        <v>34</v>
      </c>
      <c r="G37" s="14">
        <f>G26*(21-7)/(21-G$33)</f>
        <v>133.86666666666667</v>
      </c>
      <c r="H37" s="12"/>
      <c r="I37" s="14">
        <f>I26*(21-7)/(21-I$33)</f>
        <v>127.04672897196261</v>
      </c>
      <c r="J37" s="12"/>
      <c r="K37" s="14">
        <f>K26*(21-7)/(21-K$33)</f>
        <v>125.32038834951454</v>
      </c>
      <c r="L37" s="14"/>
      <c r="M37" s="14">
        <f>AVERAGE(G37,I37,K37)</f>
        <v>128.7445946627146</v>
      </c>
    </row>
    <row r="38" spans="2:13" ht="12.75">
      <c r="B38" s="8" t="s">
        <v>37</v>
      </c>
      <c r="C38" s="8" t="s">
        <v>123</v>
      </c>
      <c r="D38" s="8" t="s">
        <v>36</v>
      </c>
      <c r="E38" s="8" t="s">
        <v>34</v>
      </c>
      <c r="G38" s="14">
        <f>G27*(21-7)/(21-G$33)</f>
        <v>5.466666666666666</v>
      </c>
      <c r="H38" s="12"/>
      <c r="I38" s="14">
        <f>I27*(21-7)/(21-I$33)</f>
        <v>6.411214953271029</v>
      </c>
      <c r="J38" s="12"/>
      <c r="K38" s="14">
        <f>K27*(21-7)/(21-K$33)</f>
        <v>6.252427184466018</v>
      </c>
      <c r="L38" s="14"/>
      <c r="M38" s="14">
        <f>AVERAGE(G38,I38,K38)</f>
        <v>6.043436268134571</v>
      </c>
    </row>
    <row r="39" spans="2:13" ht="12.75">
      <c r="B39" s="8" t="s">
        <v>97</v>
      </c>
      <c r="C39" s="8" t="s">
        <v>123</v>
      </c>
      <c r="D39" s="8" t="s">
        <v>36</v>
      </c>
      <c r="E39" s="8" t="s">
        <v>34</v>
      </c>
      <c r="G39" s="14">
        <f>G37+(2*G38)</f>
        <v>144.8</v>
      </c>
      <c r="H39" s="12"/>
      <c r="I39" s="14">
        <f>I37+(2*I38)</f>
        <v>139.86915887850466</v>
      </c>
      <c r="J39" s="12"/>
      <c r="K39" s="14">
        <f>K37+(2*K38)</f>
        <v>137.8252427184466</v>
      </c>
      <c r="L39" s="14"/>
      <c r="M39" s="14">
        <f>AVERAGE(G39,I39,K39)</f>
        <v>140.83146719898374</v>
      </c>
    </row>
    <row r="41" spans="1:13" ht="12.75">
      <c r="A41" s="9">
        <v>3</v>
      </c>
      <c r="B41" s="7" t="s">
        <v>43</v>
      </c>
      <c r="C41" s="7"/>
      <c r="G41" s="10" t="s">
        <v>124</v>
      </c>
      <c r="H41" s="10"/>
      <c r="I41" s="10" t="s">
        <v>125</v>
      </c>
      <c r="J41" s="10"/>
      <c r="K41" s="10" t="s">
        <v>126</v>
      </c>
      <c r="L41" s="10"/>
      <c r="M41" s="10" t="s">
        <v>66</v>
      </c>
    </row>
    <row r="43" spans="2:13" ht="12.75">
      <c r="B43" s="8" t="s">
        <v>32</v>
      </c>
      <c r="C43" s="8" t="s">
        <v>123</v>
      </c>
      <c r="D43" s="8" t="s">
        <v>33</v>
      </c>
      <c r="E43" s="8" t="s">
        <v>34</v>
      </c>
      <c r="G43" s="9">
        <v>0.0035</v>
      </c>
      <c r="I43" s="9">
        <v>0.0038</v>
      </c>
      <c r="K43" s="9">
        <v>0.0045</v>
      </c>
      <c r="M43" s="13">
        <f>AVERAGE(G43,I43,K43)</f>
        <v>0.003933333333333333</v>
      </c>
    </row>
    <row r="44" spans="2:11" ht="12.75">
      <c r="B44" s="8" t="s">
        <v>35</v>
      </c>
      <c r="C44" s="8"/>
      <c r="D44" s="8" t="s">
        <v>36</v>
      </c>
      <c r="E44" s="8" t="s">
        <v>53</v>
      </c>
      <c r="G44" s="9">
        <v>10.4</v>
      </c>
      <c r="I44" s="9">
        <v>34</v>
      </c>
      <c r="K44" s="9">
        <v>51.1</v>
      </c>
    </row>
    <row r="45" spans="2:11" ht="12.75">
      <c r="B45" s="8" t="s">
        <v>37</v>
      </c>
      <c r="C45" s="8"/>
      <c r="D45" s="8" t="s">
        <v>36</v>
      </c>
      <c r="E45" s="8" t="s">
        <v>53</v>
      </c>
      <c r="G45" s="9">
        <v>9.4</v>
      </c>
      <c r="I45" s="9">
        <v>9.8</v>
      </c>
      <c r="K45" s="9">
        <v>9.2</v>
      </c>
    </row>
    <row r="46" spans="2:13" ht="12.75">
      <c r="B46" s="9" t="s">
        <v>98</v>
      </c>
      <c r="C46" s="9" t="s">
        <v>123</v>
      </c>
      <c r="D46" s="8" t="s">
        <v>36</v>
      </c>
      <c r="E46" s="8" t="s">
        <v>34</v>
      </c>
      <c r="F46" s="8" t="s">
        <v>38</v>
      </c>
      <c r="G46" s="9">
        <v>0.1</v>
      </c>
      <c r="H46" s="9" t="s">
        <v>38</v>
      </c>
      <c r="I46" s="9">
        <v>0.1</v>
      </c>
      <c r="J46" s="9" t="s">
        <v>38</v>
      </c>
      <c r="K46" s="9">
        <v>0.1</v>
      </c>
      <c r="M46" s="14">
        <f>AVERAGE(G46,I46,K46)</f>
        <v>0.10000000000000002</v>
      </c>
    </row>
    <row r="47" spans="2:13" ht="12.75">
      <c r="B47" s="9" t="s">
        <v>99</v>
      </c>
      <c r="C47" s="9" t="s">
        <v>123</v>
      </c>
      <c r="D47" s="8" t="s">
        <v>36</v>
      </c>
      <c r="E47" s="8" t="s">
        <v>34</v>
      </c>
      <c r="F47" s="8" t="s">
        <v>38</v>
      </c>
      <c r="G47" s="16">
        <v>0.1</v>
      </c>
      <c r="H47" s="16" t="s">
        <v>38</v>
      </c>
      <c r="I47" s="16">
        <v>0.1</v>
      </c>
      <c r="J47" s="16" t="s">
        <v>38</v>
      </c>
      <c r="K47" s="16">
        <v>0.1</v>
      </c>
      <c r="L47" s="16"/>
      <c r="M47" s="14">
        <f>AVERAGE(G47,I47,K47)</f>
        <v>0.10000000000000002</v>
      </c>
    </row>
    <row r="49" spans="2:4" ht="12.75">
      <c r="B49" s="8" t="s">
        <v>100</v>
      </c>
      <c r="C49" s="8" t="s">
        <v>94</v>
      </c>
      <c r="D49" s="8" t="s">
        <v>123</v>
      </c>
    </row>
    <row r="50" spans="2:13" ht="12.75">
      <c r="B50" s="8" t="s">
        <v>91</v>
      </c>
      <c r="C50" s="8"/>
      <c r="D50" s="8" t="s">
        <v>39</v>
      </c>
      <c r="G50" s="9">
        <v>8254</v>
      </c>
      <c r="I50" s="9">
        <v>8129</v>
      </c>
      <c r="K50" s="9">
        <v>8307</v>
      </c>
      <c r="M50" s="14">
        <f>AVERAGE(G50,I50,K50)</f>
        <v>8230</v>
      </c>
    </row>
    <row r="51" spans="2:13" ht="12.75">
      <c r="B51" s="8" t="s">
        <v>95</v>
      </c>
      <c r="C51" s="8"/>
      <c r="D51" s="8" t="s">
        <v>40</v>
      </c>
      <c r="G51" s="9">
        <v>10.7</v>
      </c>
      <c r="I51" s="9">
        <v>10.4</v>
      </c>
      <c r="K51" s="9">
        <v>10.4</v>
      </c>
      <c r="M51" s="14">
        <f>AVERAGE(G51,I51,K51)</f>
        <v>10.5</v>
      </c>
    </row>
    <row r="52" spans="2:13" ht="12.75">
      <c r="B52" s="8" t="s">
        <v>96</v>
      </c>
      <c r="C52" s="8"/>
      <c r="D52" s="8" t="s">
        <v>40</v>
      </c>
      <c r="G52" s="9">
        <v>1.62</v>
      </c>
      <c r="I52" s="9">
        <v>2.7</v>
      </c>
      <c r="K52" s="9">
        <v>3.28</v>
      </c>
      <c r="M52" s="14">
        <f>AVERAGE(G52,I52,K52)</f>
        <v>2.533333333333333</v>
      </c>
    </row>
    <row r="53" spans="2:13" ht="12.75">
      <c r="B53" s="8" t="s">
        <v>90</v>
      </c>
      <c r="C53" s="8"/>
      <c r="D53" s="8" t="s">
        <v>41</v>
      </c>
      <c r="G53" s="9">
        <v>73</v>
      </c>
      <c r="I53" s="9">
        <v>73</v>
      </c>
      <c r="K53" s="9">
        <v>74</v>
      </c>
      <c r="M53" s="14">
        <f>AVERAGE(G53,I53,K53)</f>
        <v>73.33333333333333</v>
      </c>
    </row>
    <row r="55" spans="2:13" ht="12.75">
      <c r="B55" s="8" t="s">
        <v>35</v>
      </c>
      <c r="C55" s="8" t="s">
        <v>123</v>
      </c>
      <c r="D55" s="8" t="s">
        <v>36</v>
      </c>
      <c r="E55" s="8" t="s">
        <v>34</v>
      </c>
      <c r="G55" s="14">
        <f>G44*(21-7)/(21-G$51)</f>
        <v>14.135922330097086</v>
      </c>
      <c r="H55" s="12"/>
      <c r="I55" s="14">
        <f>I44*(21-7)/(21-I$51)</f>
        <v>44.905660377358494</v>
      </c>
      <c r="J55" s="12"/>
      <c r="K55" s="14">
        <f>K44*(21-7)/(21-K$51)</f>
        <v>67.49056603773585</v>
      </c>
      <c r="L55" s="14"/>
      <c r="M55" s="14">
        <f>AVERAGE(G55,I55,K55)</f>
        <v>42.17738291506381</v>
      </c>
    </row>
    <row r="56" spans="2:13" ht="12.75">
      <c r="B56" s="8" t="s">
        <v>37</v>
      </c>
      <c r="C56" s="8" t="s">
        <v>123</v>
      </c>
      <c r="D56" s="8" t="s">
        <v>36</v>
      </c>
      <c r="E56" s="8" t="s">
        <v>34</v>
      </c>
      <c r="G56" s="14">
        <f>G45*(21-7)/(21-G$51)</f>
        <v>12.776699029126211</v>
      </c>
      <c r="H56" s="12"/>
      <c r="I56" s="14">
        <f>I45*(21-7)/(21-I$51)</f>
        <v>12.943396226415096</v>
      </c>
      <c r="J56" s="12"/>
      <c r="K56" s="14">
        <f>K45*(21-7)/(21-K$51)</f>
        <v>12.150943396226413</v>
      </c>
      <c r="L56" s="14"/>
      <c r="M56" s="14">
        <f>AVERAGE(G56,I56,K56)</f>
        <v>12.62367955058924</v>
      </c>
    </row>
    <row r="57" spans="2:13" ht="12.75">
      <c r="B57" s="8" t="s">
        <v>97</v>
      </c>
      <c r="C57" s="8" t="s">
        <v>123</v>
      </c>
      <c r="D57" s="8" t="s">
        <v>36</v>
      </c>
      <c r="E57" s="8" t="s">
        <v>34</v>
      </c>
      <c r="G57" s="14">
        <f>G55+(2*G56)</f>
        <v>39.68932038834951</v>
      </c>
      <c r="H57" s="12"/>
      <c r="I57" s="14">
        <f>I55+(2*I56)</f>
        <v>70.7924528301887</v>
      </c>
      <c r="J57" s="12"/>
      <c r="K57" s="14">
        <f>K55+(2*K56)</f>
        <v>91.79245283018867</v>
      </c>
      <c r="L57" s="14"/>
      <c r="M57" s="14">
        <f>AVERAGE(G57,I57,K57)</f>
        <v>67.42474201624229</v>
      </c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49"/>
  <sheetViews>
    <sheetView zoomScale="75" zoomScaleNormal="75" workbookViewId="0" topLeftCell="B1">
      <pane ySplit="1605" topLeftCell="BM1" activePane="bottomLeft" state="split"/>
      <selection pane="topLeft" activeCell="A4" sqref="A4"/>
      <selection pane="bottomLeft" activeCell="A4" sqref="A4"/>
    </sheetView>
  </sheetViews>
  <sheetFormatPr defaultColWidth="9.140625" defaultRowHeight="12.75"/>
  <cols>
    <col min="1" max="1" width="9.140625" style="21" hidden="1" customWidth="1"/>
    <col min="2" max="2" width="24.57421875" style="20" customWidth="1"/>
    <col min="3" max="3" width="2.8515625" style="20" customWidth="1"/>
    <col min="4" max="4" width="8.28125" style="20" customWidth="1"/>
    <col min="5" max="5" width="2.7109375" style="21" customWidth="1"/>
    <col min="6" max="6" width="9.7109375" style="22" customWidth="1"/>
    <col min="7" max="7" width="2.421875" style="21" customWidth="1"/>
    <col min="8" max="8" width="10.421875" style="21" customWidth="1"/>
    <col min="9" max="9" width="2.421875" style="21" customWidth="1"/>
    <col min="10" max="10" width="11.00390625" style="21" customWidth="1"/>
    <col min="11" max="11" width="1.8515625" style="21" customWidth="1"/>
    <col min="12" max="12" width="11.28125" style="21" customWidth="1"/>
    <col min="13" max="13" width="3.00390625" style="21" customWidth="1"/>
    <col min="14" max="14" width="8.8515625" style="21" customWidth="1"/>
    <col min="15" max="15" width="3.7109375" style="21" customWidth="1"/>
    <col min="16" max="16" width="9.57421875" style="21" customWidth="1"/>
    <col min="17" max="17" width="2.140625" style="21" customWidth="1"/>
    <col min="18" max="18" width="9.8515625" style="21" customWidth="1"/>
    <col min="19" max="19" width="2.421875" style="21" customWidth="1"/>
    <col min="20" max="20" width="9.8515625" style="21" customWidth="1"/>
    <col min="21" max="16384" width="8.8515625" style="21" customWidth="1"/>
  </cols>
  <sheetData>
    <row r="1" spans="2:3" ht="12.75">
      <c r="B1" s="19" t="s">
        <v>78</v>
      </c>
      <c r="C1" s="19"/>
    </row>
    <row r="3" spans="1:20" ht="12.75">
      <c r="A3" s="21" t="s">
        <v>111</v>
      </c>
      <c r="B3" s="19" t="s">
        <v>31</v>
      </c>
      <c r="C3" s="19"/>
      <c r="F3" s="34" t="s">
        <v>124</v>
      </c>
      <c r="G3" s="34"/>
      <c r="H3" s="34" t="s">
        <v>125</v>
      </c>
      <c r="I3" s="34"/>
      <c r="J3" s="34" t="s">
        <v>126</v>
      </c>
      <c r="K3" s="34"/>
      <c r="L3" s="34" t="s">
        <v>66</v>
      </c>
      <c r="M3" s="34"/>
      <c r="N3" s="34" t="s">
        <v>124</v>
      </c>
      <c r="O3" s="34"/>
      <c r="P3" s="34" t="s">
        <v>125</v>
      </c>
      <c r="Q3" s="34"/>
      <c r="R3" s="34" t="s">
        <v>126</v>
      </c>
      <c r="S3" s="34"/>
      <c r="T3" s="34" t="s">
        <v>66</v>
      </c>
    </row>
    <row r="4" ht="12.75">
      <c r="N4" s="22"/>
    </row>
    <row r="5" spans="2:20" ht="12.75">
      <c r="B5" s="20" t="s">
        <v>134</v>
      </c>
      <c r="F5" s="22" t="s">
        <v>136</v>
      </c>
      <c r="H5" s="22" t="s">
        <v>136</v>
      </c>
      <c r="J5" s="22" t="s">
        <v>136</v>
      </c>
      <c r="L5" s="22" t="s">
        <v>136</v>
      </c>
      <c r="N5" s="22" t="s">
        <v>138</v>
      </c>
      <c r="P5" s="22" t="s">
        <v>138</v>
      </c>
      <c r="R5" s="22" t="s">
        <v>138</v>
      </c>
      <c r="T5" s="22" t="s">
        <v>138</v>
      </c>
    </row>
    <row r="6" spans="2:20" ht="12.75">
      <c r="B6" s="20" t="s">
        <v>135</v>
      </c>
      <c r="F6" s="22" t="s">
        <v>137</v>
      </c>
      <c r="H6" s="22" t="s">
        <v>137</v>
      </c>
      <c r="J6" s="22" t="s">
        <v>137</v>
      </c>
      <c r="L6" s="22" t="s">
        <v>137</v>
      </c>
      <c r="N6" s="22" t="s">
        <v>139</v>
      </c>
      <c r="P6" s="22" t="s">
        <v>139</v>
      </c>
      <c r="R6" s="22" t="s">
        <v>139</v>
      </c>
      <c r="T6" s="22" t="s">
        <v>139</v>
      </c>
    </row>
    <row r="7" spans="2:20" ht="12.75">
      <c r="B7" s="20" t="s">
        <v>140</v>
      </c>
      <c r="F7" s="22" t="s">
        <v>70</v>
      </c>
      <c r="H7" s="22" t="s">
        <v>70</v>
      </c>
      <c r="J7" s="22" t="s">
        <v>70</v>
      </c>
      <c r="L7" s="22" t="s">
        <v>70</v>
      </c>
      <c r="N7" s="22" t="s">
        <v>139</v>
      </c>
      <c r="P7" s="22" t="s">
        <v>139</v>
      </c>
      <c r="R7" s="22" t="s">
        <v>139</v>
      </c>
      <c r="T7" s="22" t="s">
        <v>139</v>
      </c>
    </row>
    <row r="8" spans="2:20" ht="12.75">
      <c r="B8" s="20" t="s">
        <v>44</v>
      </c>
      <c r="F8" s="22" t="s">
        <v>45</v>
      </c>
      <c r="H8" s="22" t="s">
        <v>45</v>
      </c>
      <c r="I8" s="22"/>
      <c r="J8" s="22" t="s">
        <v>45</v>
      </c>
      <c r="K8" s="22"/>
      <c r="L8" s="22" t="s">
        <v>45</v>
      </c>
      <c r="N8" s="22" t="s">
        <v>139</v>
      </c>
      <c r="P8" s="22" t="s">
        <v>139</v>
      </c>
      <c r="Q8" s="22"/>
      <c r="R8" s="22" t="s">
        <v>139</v>
      </c>
      <c r="S8" s="22"/>
      <c r="T8" s="22" t="s">
        <v>139</v>
      </c>
    </row>
    <row r="9" spans="2:19" ht="12.75">
      <c r="B9" s="20" t="s">
        <v>113</v>
      </c>
      <c r="D9" s="20" t="s">
        <v>46</v>
      </c>
      <c r="E9" s="22"/>
      <c r="F9" s="22">
        <v>1493000</v>
      </c>
      <c r="G9" s="22"/>
      <c r="H9" s="22">
        <v>1496880</v>
      </c>
      <c r="I9" s="22"/>
      <c r="J9" s="22">
        <v>1490076</v>
      </c>
      <c r="K9" s="22"/>
      <c r="N9" s="22"/>
      <c r="O9" s="22"/>
      <c r="P9" s="22"/>
      <c r="Q9" s="22"/>
      <c r="R9" s="22"/>
      <c r="S9" s="22"/>
    </row>
    <row r="10" spans="2:19" ht="12.75">
      <c r="B10" s="20" t="s">
        <v>47</v>
      </c>
      <c r="D10" s="20" t="s">
        <v>48</v>
      </c>
      <c r="E10" s="22"/>
      <c r="F10" s="22">
        <v>18034680</v>
      </c>
      <c r="G10" s="22"/>
      <c r="H10" s="22">
        <v>22605000</v>
      </c>
      <c r="I10" s="22"/>
      <c r="J10" s="22">
        <v>20761200</v>
      </c>
      <c r="K10" s="22"/>
      <c r="N10" s="22"/>
      <c r="O10" s="22"/>
      <c r="P10" s="22"/>
      <c r="Q10" s="22"/>
      <c r="R10" s="22"/>
      <c r="S10" s="22"/>
    </row>
    <row r="11" spans="2:19" ht="12.75">
      <c r="B11" s="20" t="s">
        <v>51</v>
      </c>
      <c r="D11" s="20" t="s">
        <v>52</v>
      </c>
      <c r="E11" s="22"/>
      <c r="F11" s="23">
        <f>F10/F9*454</f>
        <v>5484.088894842599</v>
      </c>
      <c r="G11" s="22"/>
      <c r="H11" s="23">
        <f>H10/H9*454</f>
        <v>6856.040564373898</v>
      </c>
      <c r="I11" s="22"/>
      <c r="J11" s="23">
        <f>J10/J9*454</f>
        <v>6325.573192239859</v>
      </c>
      <c r="K11" s="23"/>
      <c r="N11" s="23"/>
      <c r="O11" s="22"/>
      <c r="P11" s="23"/>
      <c r="Q11" s="22"/>
      <c r="R11" s="23"/>
      <c r="S11" s="23"/>
    </row>
    <row r="12" spans="2:19" ht="12.75">
      <c r="B12" s="20" t="s">
        <v>49</v>
      </c>
      <c r="D12" s="20" t="s">
        <v>46</v>
      </c>
      <c r="E12" s="22"/>
      <c r="F12" s="22">
        <v>299</v>
      </c>
      <c r="G12" s="22"/>
      <c r="H12" s="22">
        <v>449.06</v>
      </c>
      <c r="I12" s="22"/>
      <c r="J12" s="22">
        <v>596.03</v>
      </c>
      <c r="K12" s="22"/>
      <c r="N12" s="22"/>
      <c r="O12" s="22"/>
      <c r="P12" s="22"/>
      <c r="Q12" s="22"/>
      <c r="R12" s="22"/>
      <c r="S12" s="22"/>
    </row>
    <row r="13" spans="2:19" ht="12.75">
      <c r="B13" s="20" t="s">
        <v>50</v>
      </c>
      <c r="D13" s="20" t="s">
        <v>46</v>
      </c>
      <c r="E13" s="22"/>
      <c r="F13" s="22">
        <v>729978</v>
      </c>
      <c r="G13" s="22"/>
      <c r="H13" s="22">
        <v>811309</v>
      </c>
      <c r="I13" s="22"/>
      <c r="J13" s="22">
        <v>765899</v>
      </c>
      <c r="K13" s="22"/>
      <c r="N13" s="22"/>
      <c r="O13" s="22"/>
      <c r="P13" s="22"/>
      <c r="Q13" s="22"/>
      <c r="R13" s="22"/>
      <c r="S13" s="22"/>
    </row>
    <row r="14" spans="2:19" ht="12.75">
      <c r="B14" s="20" t="s">
        <v>105</v>
      </c>
      <c r="D14" s="20" t="s">
        <v>46</v>
      </c>
      <c r="E14" s="22"/>
      <c r="F14" s="22">
        <v>0.104</v>
      </c>
      <c r="G14" s="22"/>
      <c r="H14" s="22">
        <v>0.104</v>
      </c>
      <c r="I14" s="22"/>
      <c r="J14" s="22">
        <v>1.58</v>
      </c>
      <c r="K14" s="22"/>
      <c r="N14" s="22"/>
      <c r="O14" s="22"/>
      <c r="P14" s="22"/>
      <c r="Q14" s="22"/>
      <c r="R14" s="22"/>
      <c r="S14" s="22"/>
    </row>
    <row r="15" spans="2:19" ht="12.75">
      <c r="B15" s="20" t="s">
        <v>101</v>
      </c>
      <c r="D15" s="20" t="s">
        <v>46</v>
      </c>
      <c r="E15" s="22"/>
      <c r="F15" s="22">
        <v>0.0597</v>
      </c>
      <c r="G15" s="22"/>
      <c r="H15" s="22">
        <v>0.0599</v>
      </c>
      <c r="I15" s="22"/>
      <c r="J15" s="22">
        <v>0.0923</v>
      </c>
      <c r="K15" s="22"/>
      <c r="N15" s="22"/>
      <c r="O15" s="22"/>
      <c r="P15" s="22"/>
      <c r="Q15" s="22"/>
      <c r="R15" s="22"/>
      <c r="S15" s="22"/>
    </row>
    <row r="16" spans="2:19" ht="12.75">
      <c r="B16" s="20" t="s">
        <v>102</v>
      </c>
      <c r="D16" s="20" t="s">
        <v>46</v>
      </c>
      <c r="E16" s="22"/>
      <c r="F16" s="22">
        <v>3.911</v>
      </c>
      <c r="G16" s="22"/>
      <c r="H16" s="22">
        <v>4.655</v>
      </c>
      <c r="I16" s="22"/>
      <c r="J16" s="22">
        <v>2.414</v>
      </c>
      <c r="K16" s="22"/>
      <c r="N16" s="22"/>
      <c r="O16" s="22"/>
      <c r="P16" s="22"/>
      <c r="Q16" s="22"/>
      <c r="R16" s="22"/>
      <c r="S16" s="22"/>
    </row>
    <row r="17" spans="2:19" ht="12.75">
      <c r="B17" s="20" t="s">
        <v>103</v>
      </c>
      <c r="D17" s="20" t="s">
        <v>46</v>
      </c>
      <c r="E17" s="22"/>
      <c r="F17" s="22">
        <v>0.003</v>
      </c>
      <c r="G17" s="22"/>
      <c r="H17" s="22">
        <v>0.003</v>
      </c>
      <c r="I17" s="22"/>
      <c r="J17" s="22">
        <v>0.003</v>
      </c>
      <c r="K17" s="22"/>
      <c r="N17" s="22"/>
      <c r="O17" s="22"/>
      <c r="P17" s="22"/>
      <c r="Q17" s="22"/>
      <c r="R17" s="22"/>
      <c r="S17" s="22"/>
    </row>
    <row r="18" spans="2:19" ht="12.75">
      <c r="B18" s="20" t="s">
        <v>107</v>
      </c>
      <c r="D18" s="20" t="s">
        <v>46</v>
      </c>
      <c r="E18" s="22"/>
      <c r="F18" s="22">
        <v>0.004</v>
      </c>
      <c r="G18" s="22"/>
      <c r="H18" s="22">
        <v>0.003</v>
      </c>
      <c r="I18" s="22"/>
      <c r="J18" s="22">
        <v>0.007</v>
      </c>
      <c r="K18" s="22"/>
      <c r="N18" s="22"/>
      <c r="O18" s="22"/>
      <c r="P18" s="22"/>
      <c r="Q18" s="22"/>
      <c r="R18" s="22"/>
      <c r="S18" s="22"/>
    </row>
    <row r="19" spans="2:19" ht="12.75">
      <c r="B19" s="20" t="s">
        <v>109</v>
      </c>
      <c r="D19" s="20" t="s">
        <v>46</v>
      </c>
      <c r="E19" s="22"/>
      <c r="F19" s="22">
        <v>1.099</v>
      </c>
      <c r="G19" s="22"/>
      <c r="H19" s="22">
        <v>1.118</v>
      </c>
      <c r="I19" s="22"/>
      <c r="J19" s="22">
        <v>1.402</v>
      </c>
      <c r="K19" s="22"/>
      <c r="N19" s="22"/>
      <c r="O19" s="22"/>
      <c r="P19" s="22"/>
      <c r="Q19" s="22"/>
      <c r="R19" s="22"/>
      <c r="S19" s="22"/>
    </row>
    <row r="20" spans="2:19" ht="12.75">
      <c r="B20" s="20" t="s">
        <v>106</v>
      </c>
      <c r="D20" s="20" t="s">
        <v>46</v>
      </c>
      <c r="E20" s="22"/>
      <c r="F20" s="22">
        <v>0.075</v>
      </c>
      <c r="G20" s="22"/>
      <c r="H20" s="22">
        <v>0.075</v>
      </c>
      <c r="I20" s="22"/>
      <c r="J20" s="22">
        <v>0.074</v>
      </c>
      <c r="K20" s="22"/>
      <c r="N20" s="22"/>
      <c r="O20" s="22"/>
      <c r="P20" s="22"/>
      <c r="Q20" s="22"/>
      <c r="R20" s="22"/>
      <c r="S20" s="22"/>
    </row>
    <row r="21" spans="2:19" ht="12.75">
      <c r="B21" s="20" t="s">
        <v>112</v>
      </c>
      <c r="D21" s="20" t="s">
        <v>46</v>
      </c>
      <c r="E21" s="22"/>
      <c r="F21" s="22">
        <v>0.084</v>
      </c>
      <c r="G21" s="22"/>
      <c r="H21" s="22">
        <v>0.075</v>
      </c>
      <c r="I21" s="22"/>
      <c r="J21" s="22">
        <v>0.086</v>
      </c>
      <c r="K21" s="22"/>
      <c r="N21" s="22"/>
      <c r="O21" s="22"/>
      <c r="P21" s="22"/>
      <c r="Q21" s="22"/>
      <c r="R21" s="22"/>
      <c r="S21" s="22"/>
    </row>
    <row r="22" spans="2:19" ht="12.75">
      <c r="B22" s="20" t="s">
        <v>108</v>
      </c>
      <c r="D22" s="20" t="s">
        <v>46</v>
      </c>
      <c r="E22" s="22"/>
      <c r="F22" s="22">
        <v>0.149</v>
      </c>
      <c r="G22" s="22"/>
      <c r="H22" s="22">
        <v>0.149</v>
      </c>
      <c r="I22" s="22"/>
      <c r="J22" s="22">
        <v>0.149</v>
      </c>
      <c r="K22" s="22"/>
      <c r="N22" s="22"/>
      <c r="O22" s="22"/>
      <c r="P22" s="22"/>
      <c r="Q22" s="22"/>
      <c r="R22" s="22"/>
      <c r="S22" s="22"/>
    </row>
    <row r="23" spans="2:19" ht="12.75">
      <c r="B23" s="20" t="s">
        <v>104</v>
      </c>
      <c r="D23" s="20" t="s">
        <v>46</v>
      </c>
      <c r="E23" s="22"/>
      <c r="F23" s="22">
        <v>0.045</v>
      </c>
      <c r="G23" s="22"/>
      <c r="H23" s="22">
        <v>0.045</v>
      </c>
      <c r="I23" s="22"/>
      <c r="J23" s="22">
        <v>0.045</v>
      </c>
      <c r="K23" s="22"/>
      <c r="N23" s="22"/>
      <c r="O23" s="22"/>
      <c r="P23" s="22"/>
      <c r="Q23" s="22"/>
      <c r="R23" s="22"/>
      <c r="S23" s="22"/>
    </row>
    <row r="24" spans="4:19" ht="12.75">
      <c r="D24" s="22"/>
      <c r="E24" s="22"/>
      <c r="G24" s="22"/>
      <c r="H24" s="22"/>
      <c r="I24" s="22"/>
      <c r="J24" s="22"/>
      <c r="K24" s="22"/>
      <c r="N24" s="22"/>
      <c r="O24" s="22"/>
      <c r="P24" s="22"/>
      <c r="Q24" s="22"/>
      <c r="R24" s="22"/>
      <c r="S24" s="22"/>
    </row>
    <row r="25" spans="2:19" ht="12.75">
      <c r="B25" s="20" t="s">
        <v>55</v>
      </c>
      <c r="D25" s="20" t="s">
        <v>39</v>
      </c>
      <c r="E25" s="22"/>
      <c r="F25" s="12">
        <v>7823</v>
      </c>
      <c r="G25" s="12"/>
      <c r="H25" s="15">
        <v>8139</v>
      </c>
      <c r="I25" s="15"/>
      <c r="J25" s="12">
        <v>8021</v>
      </c>
      <c r="K25" s="12"/>
      <c r="N25" s="12"/>
      <c r="O25" s="12"/>
      <c r="P25" s="15"/>
      <c r="Q25" s="15"/>
      <c r="R25" s="12"/>
      <c r="S25" s="12"/>
    </row>
    <row r="26" spans="2:19" ht="12.75">
      <c r="B26" s="20" t="s">
        <v>56</v>
      </c>
      <c r="D26" s="20" t="s">
        <v>40</v>
      </c>
      <c r="E26" s="22"/>
      <c r="F26" s="12">
        <v>10.7</v>
      </c>
      <c r="G26" s="12"/>
      <c r="H26" s="15">
        <v>10.7</v>
      </c>
      <c r="I26" s="15"/>
      <c r="J26" s="12">
        <v>10.2</v>
      </c>
      <c r="K26" s="12"/>
      <c r="N26" s="12"/>
      <c r="O26" s="12"/>
      <c r="P26" s="15"/>
      <c r="Q26" s="15"/>
      <c r="R26" s="12"/>
      <c r="S26" s="12"/>
    </row>
    <row r="27" spans="4:19" ht="12.75">
      <c r="D27" s="22"/>
      <c r="E27" s="22"/>
      <c r="G27" s="22"/>
      <c r="H27" s="22"/>
      <c r="I27" s="22"/>
      <c r="J27" s="22"/>
      <c r="K27" s="22"/>
      <c r="N27" s="22"/>
      <c r="O27" s="22"/>
      <c r="P27" s="22"/>
      <c r="Q27" s="22"/>
      <c r="R27" s="22"/>
      <c r="S27" s="22"/>
    </row>
    <row r="28" spans="2:20" ht="12.75">
      <c r="B28" s="20" t="s">
        <v>47</v>
      </c>
      <c r="D28" s="20" t="s">
        <v>54</v>
      </c>
      <c r="E28" s="22"/>
      <c r="F28" s="24">
        <f>F10/1000000</f>
        <v>18.03468</v>
      </c>
      <c r="G28" s="22"/>
      <c r="H28" s="24">
        <f>H10/1000000</f>
        <v>22.605</v>
      </c>
      <c r="I28" s="22"/>
      <c r="J28" s="24">
        <f>J10/1000000</f>
        <v>20.7612</v>
      </c>
      <c r="K28" s="24"/>
      <c r="L28" s="25">
        <f>AVERAGE(F28,H28,J28)</f>
        <v>20.46696</v>
      </c>
      <c r="N28" s="24">
        <v>18.03468</v>
      </c>
      <c r="O28" s="22"/>
      <c r="P28" s="24">
        <v>22.605</v>
      </c>
      <c r="Q28" s="22"/>
      <c r="R28" s="24">
        <v>20.7612</v>
      </c>
      <c r="S28" s="24"/>
      <c r="T28" s="25">
        <v>20.46696</v>
      </c>
    </row>
    <row r="29" spans="2:20" ht="12.75">
      <c r="B29" s="20" t="s">
        <v>141</v>
      </c>
      <c r="D29" s="20" t="s">
        <v>54</v>
      </c>
      <c r="E29" s="22"/>
      <c r="F29" s="24">
        <f>F25/9000*(21-F26)/21*60</f>
        <v>25.579968253968254</v>
      </c>
      <c r="G29" s="22"/>
      <c r="H29" s="24">
        <f>H25/9000*(21-H26)/21*60</f>
        <v>26.613238095238096</v>
      </c>
      <c r="I29" s="22"/>
      <c r="J29" s="24">
        <f>J25/9000*(21-J26)/21*60</f>
        <v>27.500571428571433</v>
      </c>
      <c r="K29" s="24"/>
      <c r="L29" s="25">
        <f>AVERAGE(F29,H29,J29)</f>
        <v>26.564592592592593</v>
      </c>
      <c r="N29" s="24">
        <v>25.579968253968254</v>
      </c>
      <c r="O29" s="22"/>
      <c r="P29" s="24">
        <v>26.613238095238096</v>
      </c>
      <c r="Q29" s="22"/>
      <c r="R29" s="24">
        <v>27.500571428571433</v>
      </c>
      <c r="S29" s="24"/>
      <c r="T29" s="25">
        <v>26.564592592592593</v>
      </c>
    </row>
    <row r="30" spans="5:20" ht="12.75">
      <c r="E30" s="22"/>
      <c r="F30" s="24"/>
      <c r="G30" s="22"/>
      <c r="H30" s="24"/>
      <c r="I30" s="22"/>
      <c r="J30" s="24"/>
      <c r="K30" s="24"/>
      <c r="L30" s="25"/>
      <c r="N30" s="24"/>
      <c r="O30" s="22"/>
      <c r="P30" s="24"/>
      <c r="Q30" s="22"/>
      <c r="R30" s="24"/>
      <c r="S30" s="24"/>
      <c r="T30" s="25"/>
    </row>
    <row r="31" spans="2:20" ht="12.75">
      <c r="B31" s="28" t="s">
        <v>82</v>
      </c>
      <c r="C31" s="28"/>
      <c r="E31" s="22"/>
      <c r="F31" s="24"/>
      <c r="G31" s="22"/>
      <c r="H31" s="24"/>
      <c r="I31" s="22"/>
      <c r="J31" s="24"/>
      <c r="K31" s="24"/>
      <c r="L31" s="25"/>
      <c r="N31" s="24"/>
      <c r="O31" s="22"/>
      <c r="P31" s="24"/>
      <c r="Q31" s="22"/>
      <c r="R31" s="24"/>
      <c r="S31" s="24"/>
      <c r="T31" s="25"/>
    </row>
    <row r="32" spans="2:20" ht="12.75">
      <c r="B32" s="20" t="s">
        <v>49</v>
      </c>
      <c r="D32" s="20" t="s">
        <v>58</v>
      </c>
      <c r="E32" s="22"/>
      <c r="F32" s="5">
        <f>F12/F25/60/0.0283*1000*(21-7)/(21-F26)</f>
        <v>30.5950370280419</v>
      </c>
      <c r="G32" s="2"/>
      <c r="H32" s="5">
        <f>H12/H25/60/0.0283*1000*(21-7)/(21-H26)</f>
        <v>44.1658353028657</v>
      </c>
      <c r="I32" s="2"/>
      <c r="J32" s="5">
        <f>J12/J25/60/0.0283*1000*(21-7)/(21-J26)</f>
        <v>56.7291397097843</v>
      </c>
      <c r="K32" s="5"/>
      <c r="L32" s="25">
        <f>AVERAGE(F32,H32,J32)</f>
        <v>43.83000401356397</v>
      </c>
      <c r="N32" s="5">
        <f>F32</f>
        <v>30.5950370280419</v>
      </c>
      <c r="O32" s="2"/>
      <c r="P32" s="5">
        <f>H32</f>
        <v>44.1658353028657</v>
      </c>
      <c r="Q32" s="2"/>
      <c r="R32" s="5">
        <f>J32</f>
        <v>56.7291397097843</v>
      </c>
      <c r="S32" s="5"/>
      <c r="T32" s="5">
        <f>L32</f>
        <v>43.83000401356397</v>
      </c>
    </row>
    <row r="33" spans="2:20" ht="12.75">
      <c r="B33" s="20" t="s">
        <v>50</v>
      </c>
      <c r="D33" s="20" t="s">
        <v>57</v>
      </c>
      <c r="E33" s="22"/>
      <c r="F33" s="6">
        <f>F13/F$25/60/0.0283*1000000*(21-7)/(21-F$26)</f>
        <v>74694662.00553834</v>
      </c>
      <c r="G33" s="2"/>
      <c r="H33" s="6">
        <f>H13/H$25/60/0.0283*1000000*(21-7)/(21-H$26)</f>
        <v>79793657.13653556</v>
      </c>
      <c r="I33" s="2"/>
      <c r="J33" s="6">
        <f aca="true" t="shared" si="0" ref="J33:J43">J13/J$25/60/0.0283*1000000*(21-7)/(21-J$26)</f>
        <v>72896987.35732108</v>
      </c>
      <c r="K33" s="6"/>
      <c r="L33" s="26">
        <f>AVERAGE(F33,H33,J33)</f>
        <v>75795102.166465</v>
      </c>
      <c r="N33" s="6">
        <f aca="true" t="shared" si="1" ref="N33:T45">F33</f>
        <v>74694662.00553834</v>
      </c>
      <c r="O33" s="6"/>
      <c r="P33" s="6">
        <f t="shared" si="1"/>
        <v>79793657.13653556</v>
      </c>
      <c r="Q33" s="6"/>
      <c r="R33" s="6">
        <f t="shared" si="1"/>
        <v>72896987.35732108</v>
      </c>
      <c r="S33" s="6"/>
      <c r="T33" s="6">
        <f t="shared" si="1"/>
        <v>75795102.166465</v>
      </c>
    </row>
    <row r="34" spans="2:20" ht="12.75">
      <c r="B34" s="20" t="s">
        <v>105</v>
      </c>
      <c r="D34" s="20" t="s">
        <v>57</v>
      </c>
      <c r="E34" s="22"/>
      <c r="F34" s="5">
        <f aca="true" t="shared" si="2" ref="F34:H43">F14/F$25/60/0.0283*1000000*(21-7)/(21-F$26)</f>
        <v>10.641752009753704</v>
      </c>
      <c r="G34" s="2"/>
      <c r="H34" s="5">
        <f t="shared" si="2"/>
        <v>10.22858164053363</v>
      </c>
      <c r="I34" s="2"/>
      <c r="J34" s="5">
        <f t="shared" si="0"/>
        <v>150.38176055141386</v>
      </c>
      <c r="K34" s="5"/>
      <c r="L34" s="25">
        <f>AVERAGE(F34,H34,J34)</f>
        <v>57.08403140056706</v>
      </c>
      <c r="N34" s="5">
        <f t="shared" si="1"/>
        <v>10.641752009753704</v>
      </c>
      <c r="O34" s="2"/>
      <c r="P34" s="5">
        <f t="shared" si="1"/>
        <v>10.22858164053363</v>
      </c>
      <c r="Q34" s="2"/>
      <c r="R34" s="5">
        <f t="shared" si="1"/>
        <v>150.38176055141386</v>
      </c>
      <c r="S34" s="5"/>
      <c r="T34" s="5">
        <f t="shared" si="1"/>
        <v>57.08403140056706</v>
      </c>
    </row>
    <row r="35" spans="2:20" ht="12.75">
      <c r="B35" s="20" t="s">
        <v>101</v>
      </c>
      <c r="D35" s="20" t="s">
        <v>57</v>
      </c>
      <c r="E35" s="22"/>
      <c r="F35" s="5">
        <f t="shared" si="2"/>
        <v>6.108774951752848</v>
      </c>
      <c r="G35" s="2"/>
      <c r="H35" s="5">
        <f t="shared" si="2"/>
        <v>5.891269617961196</v>
      </c>
      <c r="I35" s="2"/>
      <c r="J35" s="5">
        <f t="shared" si="0"/>
        <v>8.78495980942753</v>
      </c>
      <c r="K35" s="5"/>
      <c r="L35" s="25">
        <f aca="true" t="shared" si="3" ref="L35:L43">AVERAGE(F35,H35,J35)</f>
        <v>6.928334793047192</v>
      </c>
      <c r="N35" s="5">
        <f t="shared" si="1"/>
        <v>6.108774951752848</v>
      </c>
      <c r="O35" s="2"/>
      <c r="P35" s="5">
        <f t="shared" si="1"/>
        <v>5.891269617961196</v>
      </c>
      <c r="Q35" s="2"/>
      <c r="R35" s="5">
        <f t="shared" si="1"/>
        <v>8.78495980942753</v>
      </c>
      <c r="S35" s="5"/>
      <c r="T35" s="5">
        <f t="shared" si="1"/>
        <v>6.928334793047192</v>
      </c>
    </row>
    <row r="36" spans="2:20" ht="12.75">
      <c r="B36" s="20" t="s">
        <v>102</v>
      </c>
      <c r="D36" s="20" t="s">
        <v>57</v>
      </c>
      <c r="E36" s="22"/>
      <c r="F36" s="5">
        <f t="shared" si="2"/>
        <v>400.1912702898725</v>
      </c>
      <c r="G36" s="2"/>
      <c r="H36" s="5">
        <f t="shared" si="2"/>
        <v>457.82738016042356</v>
      </c>
      <c r="I36" s="2"/>
      <c r="J36" s="5">
        <f t="shared" si="0"/>
        <v>229.76048732348926</v>
      </c>
      <c r="K36" s="5"/>
      <c r="L36" s="25">
        <f t="shared" si="3"/>
        <v>362.5930459245951</v>
      </c>
      <c r="N36" s="5">
        <f t="shared" si="1"/>
        <v>400.1912702898725</v>
      </c>
      <c r="O36" s="2"/>
      <c r="P36" s="5">
        <f t="shared" si="1"/>
        <v>457.82738016042356</v>
      </c>
      <c r="Q36" s="2"/>
      <c r="R36" s="5">
        <f t="shared" si="1"/>
        <v>229.76048732348926</v>
      </c>
      <c r="S36" s="5"/>
      <c r="T36" s="5">
        <f t="shared" si="1"/>
        <v>362.5930459245951</v>
      </c>
    </row>
    <row r="37" spans="2:20" ht="12.75">
      <c r="B37" s="20" t="s">
        <v>103</v>
      </c>
      <c r="D37" s="20" t="s">
        <v>57</v>
      </c>
      <c r="E37" s="22"/>
      <c r="F37" s="5">
        <f t="shared" si="2"/>
        <v>0.3069736156659722</v>
      </c>
      <c r="G37" s="2"/>
      <c r="H37" s="5">
        <f t="shared" si="2"/>
        <v>0.29505523963077784</v>
      </c>
      <c r="I37" s="2"/>
      <c r="J37" s="5">
        <f t="shared" si="0"/>
        <v>0.2855349883887605</v>
      </c>
      <c r="K37" s="5"/>
      <c r="L37" s="25">
        <f t="shared" si="3"/>
        <v>0.29585461456183687</v>
      </c>
      <c r="N37" s="5">
        <f t="shared" si="1"/>
        <v>0.3069736156659722</v>
      </c>
      <c r="O37" s="2"/>
      <c r="P37" s="5">
        <f t="shared" si="1"/>
        <v>0.29505523963077784</v>
      </c>
      <c r="Q37" s="2"/>
      <c r="R37" s="5">
        <f t="shared" si="1"/>
        <v>0.2855349883887605</v>
      </c>
      <c r="S37" s="5"/>
      <c r="T37" s="5">
        <f t="shared" si="1"/>
        <v>0.29585461456183687</v>
      </c>
    </row>
    <row r="38" spans="2:20" ht="12.75">
      <c r="B38" s="20" t="s">
        <v>107</v>
      </c>
      <c r="D38" s="20" t="s">
        <v>57</v>
      </c>
      <c r="E38" s="22"/>
      <c r="F38" s="5">
        <f t="shared" si="2"/>
        <v>0.40929815422129645</v>
      </c>
      <c r="G38" s="2"/>
      <c r="H38" s="5">
        <f t="shared" si="2"/>
        <v>0.29505523963077784</v>
      </c>
      <c r="I38" s="2"/>
      <c r="J38" s="5">
        <f t="shared" si="0"/>
        <v>0.6662483062404412</v>
      </c>
      <c r="K38" s="5"/>
      <c r="L38" s="25">
        <f t="shared" si="3"/>
        <v>0.45686723336417184</v>
      </c>
      <c r="N38" s="5">
        <f t="shared" si="1"/>
        <v>0.40929815422129645</v>
      </c>
      <c r="O38" s="2"/>
      <c r="P38" s="5">
        <f t="shared" si="1"/>
        <v>0.29505523963077784</v>
      </c>
      <c r="Q38" s="2"/>
      <c r="R38" s="5">
        <f t="shared" si="1"/>
        <v>0.6662483062404412</v>
      </c>
      <c r="S38" s="5"/>
      <c r="T38" s="5">
        <f t="shared" si="1"/>
        <v>0.45686723336417184</v>
      </c>
    </row>
    <row r="39" spans="2:20" ht="12.75">
      <c r="B39" s="20" t="s">
        <v>109</v>
      </c>
      <c r="D39" s="20" t="s">
        <v>57</v>
      </c>
      <c r="E39" s="22"/>
      <c r="F39" s="5">
        <f t="shared" si="2"/>
        <v>112.45466787230113</v>
      </c>
      <c r="G39" s="2"/>
      <c r="H39" s="5">
        <f t="shared" si="2"/>
        <v>109.95725263573657</v>
      </c>
      <c r="I39" s="2"/>
      <c r="J39" s="5">
        <f t="shared" si="0"/>
        <v>133.44001790701404</v>
      </c>
      <c r="K39" s="5"/>
      <c r="L39" s="25">
        <f t="shared" si="3"/>
        <v>118.61731280501725</v>
      </c>
      <c r="N39" s="5">
        <f t="shared" si="1"/>
        <v>112.45466787230113</v>
      </c>
      <c r="O39" s="2"/>
      <c r="P39" s="5">
        <f t="shared" si="1"/>
        <v>109.95725263573657</v>
      </c>
      <c r="Q39" s="2"/>
      <c r="R39" s="5">
        <f t="shared" si="1"/>
        <v>133.44001790701404</v>
      </c>
      <c r="S39" s="5"/>
      <c r="T39" s="5">
        <f t="shared" si="1"/>
        <v>118.61731280501725</v>
      </c>
    </row>
    <row r="40" spans="2:20" ht="12.75">
      <c r="B40" s="20" t="s">
        <v>106</v>
      </c>
      <c r="D40" s="20" t="s">
        <v>57</v>
      </c>
      <c r="E40" s="22"/>
      <c r="F40" s="5">
        <f t="shared" si="2"/>
        <v>7.674340391649304</v>
      </c>
      <c r="G40" s="2"/>
      <c r="H40" s="5">
        <f t="shared" si="2"/>
        <v>7.376380990769446</v>
      </c>
      <c r="I40" s="2"/>
      <c r="J40" s="5">
        <f t="shared" si="0"/>
        <v>7.043196380256091</v>
      </c>
      <c r="K40" s="5"/>
      <c r="L40" s="25">
        <f t="shared" si="3"/>
        <v>7.364639254224947</v>
      </c>
      <c r="N40" s="5">
        <f t="shared" si="1"/>
        <v>7.674340391649304</v>
      </c>
      <c r="O40" s="2"/>
      <c r="P40" s="5">
        <f t="shared" si="1"/>
        <v>7.376380990769446</v>
      </c>
      <c r="Q40" s="2"/>
      <c r="R40" s="5">
        <f t="shared" si="1"/>
        <v>7.043196380256091</v>
      </c>
      <c r="S40" s="5"/>
      <c r="T40" s="5">
        <f t="shared" si="1"/>
        <v>7.364639254224947</v>
      </c>
    </row>
    <row r="41" spans="2:20" ht="12.75">
      <c r="B41" s="20" t="s">
        <v>112</v>
      </c>
      <c r="D41" s="20" t="s">
        <v>57</v>
      </c>
      <c r="E41" s="22"/>
      <c r="F41" s="5">
        <f t="shared" si="2"/>
        <v>8.595261238647222</v>
      </c>
      <c r="G41" s="2"/>
      <c r="H41" s="5">
        <f t="shared" si="2"/>
        <v>7.376380990769446</v>
      </c>
      <c r="I41" s="2"/>
      <c r="J41" s="5">
        <f t="shared" si="0"/>
        <v>8.185336333811135</v>
      </c>
      <c r="K41" s="5"/>
      <c r="L41" s="25">
        <f t="shared" si="3"/>
        <v>8.052326187742601</v>
      </c>
      <c r="N41" s="5">
        <f t="shared" si="1"/>
        <v>8.595261238647222</v>
      </c>
      <c r="O41" s="2"/>
      <c r="P41" s="5">
        <f t="shared" si="1"/>
        <v>7.376380990769446</v>
      </c>
      <c r="Q41" s="2"/>
      <c r="R41" s="5">
        <f t="shared" si="1"/>
        <v>8.185336333811135</v>
      </c>
      <c r="S41" s="5"/>
      <c r="T41" s="5">
        <f t="shared" si="1"/>
        <v>8.052326187742601</v>
      </c>
    </row>
    <row r="42" spans="2:20" ht="12.75">
      <c r="B42" s="20" t="s">
        <v>108</v>
      </c>
      <c r="D42" s="20" t="s">
        <v>57</v>
      </c>
      <c r="E42" s="22"/>
      <c r="F42" s="5">
        <f t="shared" si="2"/>
        <v>15.246356244743286</v>
      </c>
      <c r="G42" s="2"/>
      <c r="H42" s="5">
        <f t="shared" si="2"/>
        <v>14.654410234995298</v>
      </c>
      <c r="I42" s="2"/>
      <c r="J42" s="5">
        <f t="shared" si="0"/>
        <v>14.181571089975103</v>
      </c>
      <c r="K42" s="5"/>
      <c r="L42" s="25">
        <f t="shared" si="3"/>
        <v>14.694112523237896</v>
      </c>
      <c r="N42" s="5">
        <f t="shared" si="1"/>
        <v>15.246356244743286</v>
      </c>
      <c r="O42" s="2"/>
      <c r="P42" s="5">
        <f t="shared" si="1"/>
        <v>14.654410234995298</v>
      </c>
      <c r="Q42" s="2"/>
      <c r="R42" s="5">
        <f t="shared" si="1"/>
        <v>14.181571089975103</v>
      </c>
      <c r="S42" s="5"/>
      <c r="T42" s="5">
        <f t="shared" si="1"/>
        <v>14.694112523237896</v>
      </c>
    </row>
    <row r="43" spans="2:20" ht="12.75">
      <c r="B43" s="20" t="s">
        <v>104</v>
      </c>
      <c r="D43" s="20" t="s">
        <v>57</v>
      </c>
      <c r="E43" s="22"/>
      <c r="F43" s="5">
        <f t="shared" si="2"/>
        <v>4.604604234989583</v>
      </c>
      <c r="G43" s="2"/>
      <c r="H43" s="5">
        <f t="shared" si="2"/>
        <v>4.425828594461667</v>
      </c>
      <c r="I43" s="2"/>
      <c r="J43" s="5">
        <f t="shared" si="0"/>
        <v>4.283024825831407</v>
      </c>
      <c r="K43" s="5"/>
      <c r="L43" s="25">
        <f t="shared" si="3"/>
        <v>4.437819218427553</v>
      </c>
      <c r="N43" s="5">
        <f t="shared" si="1"/>
        <v>4.604604234989583</v>
      </c>
      <c r="O43" s="2"/>
      <c r="P43" s="5">
        <f t="shared" si="1"/>
        <v>4.425828594461667</v>
      </c>
      <c r="Q43" s="2"/>
      <c r="R43" s="5">
        <f t="shared" si="1"/>
        <v>4.283024825831407</v>
      </c>
      <c r="S43" s="5"/>
      <c r="T43" s="5">
        <f t="shared" si="1"/>
        <v>4.437819218427553</v>
      </c>
    </row>
    <row r="44" spans="2:20" ht="12.75">
      <c r="B44" s="20" t="s">
        <v>67</v>
      </c>
      <c r="D44" s="20" t="s">
        <v>57</v>
      </c>
      <c r="E44" s="22"/>
      <c r="F44" s="5">
        <f>F38+F40</f>
        <v>8.0836385458706</v>
      </c>
      <c r="G44" s="2"/>
      <c r="H44" s="5">
        <f>H38+H40</f>
        <v>7.671436230400224</v>
      </c>
      <c r="I44" s="2"/>
      <c r="J44" s="5">
        <f>J38+J40</f>
        <v>7.709444686496532</v>
      </c>
      <c r="K44" s="5"/>
      <c r="L44" s="25">
        <f>AVERAGE(J44,H44,F44)</f>
        <v>7.821506487589119</v>
      </c>
      <c r="N44" s="5">
        <f t="shared" si="1"/>
        <v>8.0836385458706</v>
      </c>
      <c r="O44" s="2"/>
      <c r="P44" s="5">
        <f t="shared" si="1"/>
        <v>7.671436230400224</v>
      </c>
      <c r="Q44" s="2"/>
      <c r="R44" s="5">
        <f t="shared" si="1"/>
        <v>7.709444686496532</v>
      </c>
      <c r="S44" s="5"/>
      <c r="T44" s="5">
        <f t="shared" si="1"/>
        <v>7.821506487589119</v>
      </c>
    </row>
    <row r="45" spans="2:20" ht="12.75">
      <c r="B45" s="20" t="s">
        <v>68</v>
      </c>
      <c r="D45" s="20" t="s">
        <v>57</v>
      </c>
      <c r="E45" s="22"/>
      <c r="F45" s="5">
        <f>F35+F37+F39</f>
        <v>118.87041643971995</v>
      </c>
      <c r="G45" s="2"/>
      <c r="H45" s="5">
        <f>H35+H37+H39</f>
        <v>116.14357749332854</v>
      </c>
      <c r="I45" s="2"/>
      <c r="J45" s="5">
        <f>J35+J37+J39</f>
        <v>142.51051270483032</v>
      </c>
      <c r="K45" s="5"/>
      <c r="L45" s="25">
        <f>AVERAGE(J45,H45,F45)</f>
        <v>125.84150221262628</v>
      </c>
      <c r="N45" s="5">
        <f t="shared" si="1"/>
        <v>118.87041643971995</v>
      </c>
      <c r="O45" s="2"/>
      <c r="P45" s="5">
        <f t="shared" si="1"/>
        <v>116.14357749332854</v>
      </c>
      <c r="Q45" s="2"/>
      <c r="R45" s="5">
        <f t="shared" si="1"/>
        <v>142.51051270483032</v>
      </c>
      <c r="S45" s="5"/>
      <c r="T45" s="5">
        <f t="shared" si="1"/>
        <v>125.84150221262628</v>
      </c>
    </row>
    <row r="46" spans="4:19" ht="12.75">
      <c r="D46" s="22"/>
      <c r="E46" s="22"/>
      <c r="G46" s="22"/>
      <c r="H46" s="22"/>
      <c r="I46" s="22"/>
      <c r="J46" s="22"/>
      <c r="K46" s="22"/>
      <c r="N46" s="22"/>
      <c r="O46" s="22"/>
      <c r="P46" s="22"/>
      <c r="Q46" s="22"/>
      <c r="R46" s="22"/>
      <c r="S46" s="22"/>
    </row>
    <row r="47" spans="4:19" ht="12.75">
      <c r="D47" s="22"/>
      <c r="E47" s="22"/>
      <c r="G47" s="22"/>
      <c r="H47" s="22"/>
      <c r="I47" s="22"/>
      <c r="J47" s="22"/>
      <c r="K47" s="22"/>
      <c r="N47" s="22"/>
      <c r="O47" s="22"/>
      <c r="P47" s="22"/>
      <c r="Q47" s="22"/>
      <c r="R47" s="22"/>
      <c r="S47" s="22"/>
    </row>
    <row r="48" spans="1:20" ht="12.75">
      <c r="A48" s="21" t="s">
        <v>111</v>
      </c>
      <c r="B48" s="19" t="s">
        <v>42</v>
      </c>
      <c r="C48" s="19"/>
      <c r="D48" s="22"/>
      <c r="E48" s="22"/>
      <c r="F48" s="34" t="s">
        <v>124</v>
      </c>
      <c r="G48" s="34"/>
      <c r="H48" s="34" t="s">
        <v>125</v>
      </c>
      <c r="I48" s="34"/>
      <c r="J48" s="34" t="s">
        <v>126</v>
      </c>
      <c r="K48" s="34"/>
      <c r="L48" s="34" t="s">
        <v>66</v>
      </c>
      <c r="M48" s="34"/>
      <c r="N48" s="34" t="s">
        <v>124</v>
      </c>
      <c r="O48" s="34"/>
      <c r="P48" s="34" t="s">
        <v>125</v>
      </c>
      <c r="Q48" s="34"/>
      <c r="R48" s="34" t="s">
        <v>126</v>
      </c>
      <c r="S48" s="34"/>
      <c r="T48" s="34" t="s">
        <v>66</v>
      </c>
    </row>
    <row r="49" spans="2:14" ht="12.75">
      <c r="B49" s="19"/>
      <c r="C49" s="19"/>
      <c r="D49" s="22"/>
      <c r="E49" s="22"/>
      <c r="H49" s="22"/>
      <c r="I49" s="22"/>
      <c r="J49" s="22"/>
      <c r="K49" s="22"/>
      <c r="L49" s="22"/>
      <c r="N49" s="22"/>
    </row>
    <row r="50" spans="2:20" ht="12.75">
      <c r="B50" s="20" t="s">
        <v>134</v>
      </c>
      <c r="F50" s="22" t="s">
        <v>136</v>
      </c>
      <c r="H50" s="22" t="s">
        <v>136</v>
      </c>
      <c r="J50" s="22" t="s">
        <v>136</v>
      </c>
      <c r="L50" s="22" t="s">
        <v>136</v>
      </c>
      <c r="N50" s="22" t="s">
        <v>138</v>
      </c>
      <c r="P50" s="22" t="s">
        <v>138</v>
      </c>
      <c r="R50" s="22" t="s">
        <v>138</v>
      </c>
      <c r="T50" s="22" t="s">
        <v>138</v>
      </c>
    </row>
    <row r="51" spans="2:20" ht="12.75">
      <c r="B51" s="20" t="s">
        <v>135</v>
      </c>
      <c r="F51" s="22" t="s">
        <v>137</v>
      </c>
      <c r="H51" s="22" t="s">
        <v>137</v>
      </c>
      <c r="J51" s="22" t="s">
        <v>137</v>
      </c>
      <c r="L51" s="22" t="s">
        <v>137</v>
      </c>
      <c r="N51" s="22" t="s">
        <v>139</v>
      </c>
      <c r="P51" s="22" t="s">
        <v>139</v>
      </c>
      <c r="R51" s="22" t="s">
        <v>139</v>
      </c>
      <c r="T51" s="22" t="s">
        <v>139</v>
      </c>
    </row>
    <row r="52" spans="2:20" ht="12.75">
      <c r="B52" s="20" t="s">
        <v>140</v>
      </c>
      <c r="F52" s="22" t="s">
        <v>70</v>
      </c>
      <c r="H52" s="22" t="s">
        <v>70</v>
      </c>
      <c r="J52" s="22" t="s">
        <v>70</v>
      </c>
      <c r="L52" s="22" t="s">
        <v>70</v>
      </c>
      <c r="N52" s="22" t="s">
        <v>139</v>
      </c>
      <c r="P52" s="22" t="s">
        <v>139</v>
      </c>
      <c r="R52" s="22" t="s">
        <v>139</v>
      </c>
      <c r="T52" s="22" t="s">
        <v>139</v>
      </c>
    </row>
    <row r="53" spans="2:20" ht="12.75">
      <c r="B53" s="20" t="s">
        <v>44</v>
      </c>
      <c r="D53" s="22"/>
      <c r="E53" s="22"/>
      <c r="F53" s="22" t="s">
        <v>45</v>
      </c>
      <c r="H53" s="22" t="s">
        <v>45</v>
      </c>
      <c r="I53" s="22"/>
      <c r="J53" s="22" t="s">
        <v>45</v>
      </c>
      <c r="K53" s="22"/>
      <c r="L53" s="22" t="s">
        <v>45</v>
      </c>
      <c r="N53" s="22" t="s">
        <v>139</v>
      </c>
      <c r="P53" s="22" t="s">
        <v>139</v>
      </c>
      <c r="Q53" s="22"/>
      <c r="R53" s="22" t="s">
        <v>139</v>
      </c>
      <c r="S53" s="22"/>
      <c r="T53" s="22" t="s">
        <v>139</v>
      </c>
    </row>
    <row r="54" spans="2:19" ht="12.75">
      <c r="B54" s="20" t="s">
        <v>113</v>
      </c>
      <c r="D54" s="20" t="s">
        <v>46</v>
      </c>
      <c r="E54" s="22"/>
      <c r="F54" s="22">
        <v>1498241</v>
      </c>
      <c r="G54" s="22"/>
      <c r="H54" s="22">
        <v>1500055</v>
      </c>
      <c r="I54" s="22"/>
      <c r="J54" s="22">
        <v>1502777</v>
      </c>
      <c r="K54" s="22"/>
      <c r="N54" s="22"/>
      <c r="O54" s="22"/>
      <c r="P54" s="22"/>
      <c r="Q54" s="22"/>
      <c r="R54" s="22"/>
      <c r="S54" s="22"/>
    </row>
    <row r="55" spans="2:19" ht="12.75">
      <c r="B55" s="20" t="s">
        <v>47</v>
      </c>
      <c r="D55" s="20" t="s">
        <v>48</v>
      </c>
      <c r="E55" s="22"/>
      <c r="F55" s="22">
        <v>22262220</v>
      </c>
      <c r="G55" s="22"/>
      <c r="H55" s="22">
        <v>19610510</v>
      </c>
      <c r="I55" s="22"/>
      <c r="J55" s="22">
        <v>19149140</v>
      </c>
      <c r="K55" s="22"/>
      <c r="N55" s="22"/>
      <c r="O55" s="22"/>
      <c r="P55" s="22"/>
      <c r="Q55" s="22"/>
      <c r="R55" s="22"/>
      <c r="S55" s="22"/>
    </row>
    <row r="56" spans="2:19" ht="12.75">
      <c r="B56" s="20" t="s">
        <v>51</v>
      </c>
      <c r="D56" s="20" t="s">
        <v>52</v>
      </c>
      <c r="E56" s="22"/>
      <c r="F56" s="23">
        <f>F55/F54*454</f>
        <v>6745.9426620950835</v>
      </c>
      <c r="G56" s="23"/>
      <c r="H56" s="23">
        <f>H55/H54*454</f>
        <v>5935.230068230832</v>
      </c>
      <c r="I56" s="23"/>
      <c r="J56" s="23">
        <f>J55/J54*454</f>
        <v>5785.096231842782</v>
      </c>
      <c r="K56" s="23"/>
      <c r="N56" s="23"/>
      <c r="O56" s="22"/>
      <c r="P56" s="23"/>
      <c r="Q56" s="22"/>
      <c r="R56" s="23"/>
      <c r="S56" s="23"/>
    </row>
    <row r="57" spans="2:19" ht="12.75">
      <c r="B57" s="20" t="s">
        <v>49</v>
      </c>
      <c r="D57" s="20" t="s">
        <v>46</v>
      </c>
      <c r="E57" s="22"/>
      <c r="F57" s="23">
        <v>449.7</v>
      </c>
      <c r="G57" s="23"/>
      <c r="H57" s="23">
        <v>300.1</v>
      </c>
      <c r="I57" s="23"/>
      <c r="J57" s="23">
        <v>450.8</v>
      </c>
      <c r="K57" s="23"/>
      <c r="N57" s="22"/>
      <c r="O57" s="22"/>
      <c r="P57" s="22"/>
      <c r="Q57" s="22"/>
      <c r="R57" s="22"/>
      <c r="S57" s="22"/>
    </row>
    <row r="58" spans="2:19" ht="12.75">
      <c r="B58" s="20" t="s">
        <v>50</v>
      </c>
      <c r="D58" s="20" t="s">
        <v>46</v>
      </c>
      <c r="E58" s="22"/>
      <c r="F58" s="22">
        <v>849502</v>
      </c>
      <c r="G58" s="22"/>
      <c r="H58" s="22">
        <v>702026</v>
      </c>
      <c r="I58" s="22"/>
      <c r="J58" s="22">
        <v>788958</v>
      </c>
      <c r="K58" s="22"/>
      <c r="N58" s="22"/>
      <c r="O58" s="22"/>
      <c r="P58" s="22"/>
      <c r="Q58" s="22"/>
      <c r="R58" s="22"/>
      <c r="S58" s="22"/>
    </row>
    <row r="59" spans="2:19" ht="12.75">
      <c r="B59" s="20" t="s">
        <v>105</v>
      </c>
      <c r="D59" s="20" t="s">
        <v>46</v>
      </c>
      <c r="E59" s="22"/>
      <c r="F59" s="22">
        <v>0.105</v>
      </c>
      <c r="G59" s="22"/>
      <c r="H59" s="22">
        <v>0.105</v>
      </c>
      <c r="I59" s="22"/>
      <c r="J59" s="22">
        <v>0.105</v>
      </c>
      <c r="K59" s="22"/>
      <c r="N59" s="22"/>
      <c r="O59" s="22"/>
      <c r="P59" s="22"/>
      <c r="Q59" s="22"/>
      <c r="R59" s="22"/>
      <c r="S59" s="22"/>
    </row>
    <row r="60" spans="2:19" ht="12.75">
      <c r="B60" s="20" t="s">
        <v>101</v>
      </c>
      <c r="D60" s="20" t="s">
        <v>46</v>
      </c>
      <c r="E60" s="22"/>
      <c r="F60" s="22">
        <v>0.06</v>
      </c>
      <c r="G60" s="22"/>
      <c r="H60" s="22">
        <v>0.06</v>
      </c>
      <c r="I60" s="22"/>
      <c r="J60" s="22">
        <v>0.06</v>
      </c>
      <c r="K60" s="22"/>
      <c r="N60" s="22"/>
      <c r="O60" s="22"/>
      <c r="P60" s="22"/>
      <c r="Q60" s="22"/>
      <c r="R60" s="22"/>
      <c r="S60" s="22"/>
    </row>
    <row r="61" spans="2:19" ht="12.75">
      <c r="B61" s="20" t="s">
        <v>102</v>
      </c>
      <c r="D61" s="20" t="s">
        <v>46</v>
      </c>
      <c r="E61" s="22"/>
      <c r="F61" s="22">
        <v>4.9</v>
      </c>
      <c r="G61" s="22"/>
      <c r="H61" s="22">
        <v>5.22</v>
      </c>
      <c r="I61" s="22"/>
      <c r="J61" s="22">
        <v>4.553</v>
      </c>
      <c r="K61" s="22"/>
      <c r="N61" s="22"/>
      <c r="O61" s="22"/>
      <c r="P61" s="22"/>
      <c r="Q61" s="22"/>
      <c r="R61" s="22"/>
      <c r="S61" s="22"/>
    </row>
    <row r="62" spans="2:19" ht="12.75">
      <c r="B62" s="20" t="s">
        <v>103</v>
      </c>
      <c r="D62" s="20" t="s">
        <v>46</v>
      </c>
      <c r="E62" s="22"/>
      <c r="F62" s="22">
        <v>0.003</v>
      </c>
      <c r="G62" s="22"/>
      <c r="H62" s="22">
        <v>0.003</v>
      </c>
      <c r="I62" s="22"/>
      <c r="J62" s="22">
        <v>0.003</v>
      </c>
      <c r="K62" s="22"/>
      <c r="N62" s="22"/>
      <c r="O62" s="22"/>
      <c r="P62" s="22"/>
      <c r="Q62" s="22"/>
      <c r="R62" s="22"/>
      <c r="S62" s="22"/>
    </row>
    <row r="63" spans="2:19" ht="12.75">
      <c r="B63" s="20" t="s">
        <v>107</v>
      </c>
      <c r="D63" s="20" t="s">
        <v>46</v>
      </c>
      <c r="E63" s="22"/>
      <c r="F63" s="22">
        <v>0.003</v>
      </c>
      <c r="G63" s="22"/>
      <c r="H63" s="22">
        <v>0.003</v>
      </c>
      <c r="I63" s="22"/>
      <c r="J63" s="22">
        <v>0.01</v>
      </c>
      <c r="K63" s="22"/>
      <c r="N63" s="22"/>
      <c r="O63" s="22"/>
      <c r="P63" s="22"/>
      <c r="Q63" s="22"/>
      <c r="R63" s="22"/>
      <c r="S63" s="22"/>
    </row>
    <row r="64" spans="2:19" ht="12.75">
      <c r="B64" s="20" t="s">
        <v>109</v>
      </c>
      <c r="D64" s="20" t="s">
        <v>46</v>
      </c>
      <c r="E64" s="22"/>
      <c r="F64" s="22">
        <v>1.221</v>
      </c>
      <c r="G64" s="22"/>
      <c r="H64" s="22">
        <v>1.264</v>
      </c>
      <c r="I64" s="22"/>
      <c r="J64" s="22">
        <v>1.495</v>
      </c>
      <c r="K64" s="22"/>
      <c r="N64" s="22"/>
      <c r="O64" s="22"/>
      <c r="P64" s="22"/>
      <c r="Q64" s="22"/>
      <c r="R64" s="22"/>
      <c r="S64" s="22"/>
    </row>
    <row r="65" spans="2:19" ht="12.75">
      <c r="B65" s="20" t="s">
        <v>106</v>
      </c>
      <c r="D65" s="20" t="s">
        <v>46</v>
      </c>
      <c r="E65" s="22"/>
      <c r="F65" s="22">
        <v>0.075</v>
      </c>
      <c r="G65" s="22"/>
      <c r="H65" s="22">
        <v>0.075</v>
      </c>
      <c r="I65" s="22"/>
      <c r="J65" s="22">
        <v>0.075</v>
      </c>
      <c r="K65" s="22"/>
      <c r="N65" s="22"/>
      <c r="O65" s="22"/>
      <c r="P65" s="22"/>
      <c r="Q65" s="22"/>
      <c r="R65" s="22"/>
      <c r="S65" s="22"/>
    </row>
    <row r="66" spans="2:19" ht="12.75">
      <c r="B66" s="20" t="s">
        <v>112</v>
      </c>
      <c r="D66" s="20" t="s">
        <v>46</v>
      </c>
      <c r="E66" s="22"/>
      <c r="F66" s="22">
        <v>0.09</v>
      </c>
      <c r="G66" s="22"/>
      <c r="H66" s="22">
        <v>0.069</v>
      </c>
      <c r="I66" s="22"/>
      <c r="J66" s="22">
        <v>0.09</v>
      </c>
      <c r="K66" s="22"/>
      <c r="N66" s="22"/>
      <c r="O66" s="22"/>
      <c r="P66" s="22"/>
      <c r="Q66" s="22"/>
      <c r="R66" s="22"/>
      <c r="S66" s="22"/>
    </row>
    <row r="67" spans="2:19" ht="12.75">
      <c r="B67" s="20" t="s">
        <v>108</v>
      </c>
      <c r="D67" s="20" t="s">
        <v>46</v>
      </c>
      <c r="E67" s="22"/>
      <c r="F67" s="22">
        <v>0.15</v>
      </c>
      <c r="G67" s="22"/>
      <c r="H67" s="22">
        <v>0.15</v>
      </c>
      <c r="I67" s="22"/>
      <c r="J67" s="22">
        <v>0.15</v>
      </c>
      <c r="K67" s="22"/>
      <c r="N67" s="22"/>
      <c r="O67" s="22"/>
      <c r="P67" s="22"/>
      <c r="Q67" s="22"/>
      <c r="R67" s="22"/>
      <c r="S67" s="22"/>
    </row>
    <row r="68" spans="2:19" ht="12.75">
      <c r="B68" s="20" t="s">
        <v>104</v>
      </c>
      <c r="D68" s="20" t="s">
        <v>46</v>
      </c>
      <c r="E68" s="22"/>
      <c r="F68" s="22">
        <v>0.045</v>
      </c>
      <c r="G68" s="22"/>
      <c r="H68" s="22">
        <v>0.045</v>
      </c>
      <c r="I68" s="22"/>
      <c r="J68" s="22">
        <v>0.045</v>
      </c>
      <c r="K68" s="22"/>
      <c r="N68" s="22"/>
      <c r="O68" s="22"/>
      <c r="P68" s="22"/>
      <c r="Q68" s="22"/>
      <c r="R68" s="22"/>
      <c r="S68" s="22"/>
    </row>
    <row r="69" ht="12.75">
      <c r="N69" s="22"/>
    </row>
    <row r="70" spans="2:19" ht="12.75">
      <c r="B70" s="20" t="s">
        <v>55</v>
      </c>
      <c r="D70" s="20" t="s">
        <v>39</v>
      </c>
      <c r="E70" s="8"/>
      <c r="F70" s="17">
        <v>8025</v>
      </c>
      <c r="G70" s="17"/>
      <c r="H70" s="16">
        <v>8447</v>
      </c>
      <c r="I70" s="16"/>
      <c r="J70" s="16">
        <v>8032</v>
      </c>
      <c r="K70" s="16"/>
      <c r="N70" s="17">
        <v>8025</v>
      </c>
      <c r="O70" s="17"/>
      <c r="P70" s="16">
        <v>8447</v>
      </c>
      <c r="Q70" s="16"/>
      <c r="R70" s="16">
        <v>8032</v>
      </c>
      <c r="S70" s="16"/>
    </row>
    <row r="71" spans="2:19" ht="12.75">
      <c r="B71" s="20" t="s">
        <v>56</v>
      </c>
      <c r="D71" s="20" t="s">
        <v>40</v>
      </c>
      <c r="E71" s="8"/>
      <c r="F71" s="18">
        <v>10.5</v>
      </c>
      <c r="G71" s="17"/>
      <c r="H71" s="16">
        <v>10.3</v>
      </c>
      <c r="I71" s="16"/>
      <c r="J71" s="16">
        <v>10.7</v>
      </c>
      <c r="K71" s="16"/>
      <c r="N71" s="18">
        <v>10.5</v>
      </c>
      <c r="O71" s="17"/>
      <c r="P71" s="16">
        <v>10.3</v>
      </c>
      <c r="Q71" s="16"/>
      <c r="R71" s="16">
        <v>10.7</v>
      </c>
      <c r="S71" s="16"/>
    </row>
    <row r="72" spans="4:19" ht="12.75">
      <c r="D72" s="22"/>
      <c r="E72" s="22"/>
      <c r="G72" s="22"/>
      <c r="H72" s="22"/>
      <c r="I72" s="22"/>
      <c r="J72" s="22"/>
      <c r="K72" s="22"/>
      <c r="N72" s="22"/>
      <c r="O72" s="22"/>
      <c r="P72" s="22"/>
      <c r="Q72" s="22"/>
      <c r="R72" s="22"/>
      <c r="S72" s="22"/>
    </row>
    <row r="73" spans="2:20" ht="12.75">
      <c r="B73" s="20" t="s">
        <v>47</v>
      </c>
      <c r="D73" s="20" t="s">
        <v>54</v>
      </c>
      <c r="E73" s="22"/>
      <c r="F73" s="24">
        <f>F55/1000000</f>
        <v>22.26222</v>
      </c>
      <c r="G73" s="22"/>
      <c r="H73" s="24">
        <f>H55/1000000</f>
        <v>19.61051</v>
      </c>
      <c r="I73" s="22"/>
      <c r="J73" s="24">
        <f>J55/1000000</f>
        <v>19.14914</v>
      </c>
      <c r="K73" s="24"/>
      <c r="L73" s="25">
        <f>AVERAGE(F73,H73,J73)</f>
        <v>20.340623333333337</v>
      </c>
      <c r="N73" s="24">
        <v>22.26222</v>
      </c>
      <c r="O73" s="22"/>
      <c r="P73" s="24">
        <v>19.61051</v>
      </c>
      <c r="Q73" s="22"/>
      <c r="R73" s="24">
        <v>19.14914</v>
      </c>
      <c r="S73" s="24"/>
      <c r="T73" s="25">
        <v>20.340623333333337</v>
      </c>
    </row>
    <row r="74" spans="2:20" ht="12.75">
      <c r="B74" s="20" t="s">
        <v>141</v>
      </c>
      <c r="D74" s="20" t="s">
        <v>54</v>
      </c>
      <c r="E74" s="22"/>
      <c r="F74" s="24">
        <f>F70/9000*(21-F71)/21*60</f>
        <v>26.75</v>
      </c>
      <c r="G74" s="22"/>
      <c r="H74" s="24">
        <f>H70/9000*(21-H71)/21*60</f>
        <v>28.692984126984122</v>
      </c>
      <c r="I74" s="22"/>
      <c r="J74" s="24">
        <f>J70/9000*(21-J71)/21*60</f>
        <v>26.263365079365084</v>
      </c>
      <c r="K74" s="24"/>
      <c r="L74" s="25">
        <f>AVERAGE(F74,H74,J74)</f>
        <v>27.235449735449734</v>
      </c>
      <c r="N74" s="24">
        <v>26.75</v>
      </c>
      <c r="O74" s="22"/>
      <c r="P74" s="24">
        <v>28.692984126984122</v>
      </c>
      <c r="Q74" s="22"/>
      <c r="R74" s="24">
        <v>26.263365079365084</v>
      </c>
      <c r="S74" s="24"/>
      <c r="T74" s="25">
        <v>27.235449735449734</v>
      </c>
    </row>
    <row r="75" spans="5:20" ht="12.75">
      <c r="E75" s="22"/>
      <c r="F75" s="24"/>
      <c r="G75" s="22"/>
      <c r="H75" s="24"/>
      <c r="I75" s="22"/>
      <c r="J75" s="24"/>
      <c r="K75" s="24"/>
      <c r="L75" s="25"/>
      <c r="N75" s="24"/>
      <c r="O75" s="22"/>
      <c r="P75" s="24"/>
      <c r="Q75" s="22"/>
      <c r="R75" s="24"/>
      <c r="S75" s="24"/>
      <c r="T75" s="25"/>
    </row>
    <row r="76" spans="2:20" ht="12.75">
      <c r="B76" s="28" t="s">
        <v>82</v>
      </c>
      <c r="C76" s="28"/>
      <c r="E76" s="22"/>
      <c r="F76" s="24"/>
      <c r="G76" s="22"/>
      <c r="H76" s="24"/>
      <c r="I76" s="22"/>
      <c r="J76" s="24"/>
      <c r="K76" s="24"/>
      <c r="L76" s="25"/>
      <c r="N76" s="24"/>
      <c r="O76" s="22"/>
      <c r="P76" s="24"/>
      <c r="Q76" s="22"/>
      <c r="R76" s="24"/>
      <c r="S76" s="24"/>
      <c r="T76" s="25"/>
    </row>
    <row r="77" spans="2:20" ht="12.75">
      <c r="B77" s="20" t="s">
        <v>49</v>
      </c>
      <c r="D77" s="20" t="s">
        <v>58</v>
      </c>
      <c r="E77" s="22"/>
      <c r="F77" s="6">
        <f>F57/F$70/60/0.0283*1000*(21-7)/(21-F$71)</f>
        <v>44.00265659801343</v>
      </c>
      <c r="G77" s="22"/>
      <c r="H77" s="6">
        <f>H57/H$70/60/0.0283*1000*(21-7)/(21-H$71)</f>
        <v>27.376005114093708</v>
      </c>
      <c r="I77" s="22"/>
      <c r="J77" s="6">
        <f>J57/J$70/60/0.0283*1000*(21-7)/(21-J$71)</f>
        <v>44.927611702605795</v>
      </c>
      <c r="K77" s="6"/>
      <c r="L77" s="25">
        <f>AVERAGE(F77,H77,J77)</f>
        <v>38.76875780490431</v>
      </c>
      <c r="N77" s="6">
        <f>F77</f>
        <v>44.00265659801343</v>
      </c>
      <c r="O77" s="22"/>
      <c r="P77" s="6">
        <f>H77</f>
        <v>27.376005114093708</v>
      </c>
      <c r="Q77" s="22"/>
      <c r="R77" s="6">
        <f>J77</f>
        <v>44.927611702605795</v>
      </c>
      <c r="S77" s="6"/>
      <c r="T77" s="6">
        <f>L77</f>
        <v>38.76875780490431</v>
      </c>
    </row>
    <row r="78" spans="2:20" ht="12.75">
      <c r="B78" s="20" t="s">
        <v>50</v>
      </c>
      <c r="D78" s="20" t="s">
        <v>57</v>
      </c>
      <c r="E78" s="22"/>
      <c r="F78" s="6">
        <f>F58/F$70/60/0.0283*1000000*(21-7)/(21-F$71)</f>
        <v>83122848.088338</v>
      </c>
      <c r="G78" s="6"/>
      <c r="H78" s="6">
        <f>H58/H$70/60/0.0283*1000000*(21-7)/(21-H$71)</f>
        <v>64040877.59489084</v>
      </c>
      <c r="I78" s="6"/>
      <c r="J78" s="6">
        <f aca="true" t="shared" si="4" ref="J78:J88">J58/J$70/60/0.0283*1000000*(21-7)/(21-J$71)</f>
        <v>78629100.87325746</v>
      </c>
      <c r="K78" s="6"/>
      <c r="L78" s="26">
        <f>AVERAGE(F78,H78,J78)</f>
        <v>75264275.51882876</v>
      </c>
      <c r="N78" s="6">
        <f aca="true" t="shared" si="5" ref="N78:T90">F78</f>
        <v>83122848.088338</v>
      </c>
      <c r="O78" s="33"/>
      <c r="P78" s="6">
        <f t="shared" si="5"/>
        <v>64040877.59489084</v>
      </c>
      <c r="Q78" s="33"/>
      <c r="R78" s="6">
        <f t="shared" si="5"/>
        <v>78629100.87325746</v>
      </c>
      <c r="S78" s="33"/>
      <c r="T78" s="6">
        <f t="shared" si="5"/>
        <v>75264275.51882876</v>
      </c>
    </row>
    <row r="79" spans="2:20" ht="12.75">
      <c r="B79" s="20" t="s">
        <v>105</v>
      </c>
      <c r="D79" s="20" t="s">
        <v>57</v>
      </c>
      <c r="E79" s="22"/>
      <c r="F79" s="5">
        <f aca="true" t="shared" si="6" ref="F79:H88">F59/F$70/60/0.0283*1000000*(21-7)/(21-F$71)</f>
        <v>10.27413596351214</v>
      </c>
      <c r="G79" s="2"/>
      <c r="H79" s="5">
        <f t="shared" si="6"/>
        <v>9.57840898693715</v>
      </c>
      <c r="I79" s="2"/>
      <c r="J79" s="5">
        <f t="shared" si="4"/>
        <v>10.46450583135228</v>
      </c>
      <c r="K79" s="5"/>
      <c r="L79" s="25">
        <f>AVERAGE(F79,H79,J79)</f>
        <v>10.105683593933858</v>
      </c>
      <c r="N79" s="5">
        <f t="shared" si="5"/>
        <v>10.27413596351214</v>
      </c>
      <c r="O79" s="2"/>
      <c r="P79" s="5">
        <f t="shared" si="5"/>
        <v>9.57840898693715</v>
      </c>
      <c r="Q79" s="2"/>
      <c r="R79" s="5">
        <f t="shared" si="5"/>
        <v>10.46450583135228</v>
      </c>
      <c r="S79" s="5"/>
      <c r="T79" s="5">
        <f t="shared" si="5"/>
        <v>10.105683593933858</v>
      </c>
    </row>
    <row r="80" spans="2:20" ht="12.75">
      <c r="B80" s="20" t="s">
        <v>101</v>
      </c>
      <c r="D80" s="20" t="s">
        <v>57</v>
      </c>
      <c r="E80" s="22"/>
      <c r="F80" s="5">
        <f t="shared" si="6"/>
        <v>5.870934836292651</v>
      </c>
      <c r="G80" s="2"/>
      <c r="H80" s="5">
        <f t="shared" si="6"/>
        <v>5.473376563964086</v>
      </c>
      <c r="I80" s="2"/>
      <c r="J80" s="5">
        <f t="shared" si="4"/>
        <v>5.979717617915589</v>
      </c>
      <c r="K80" s="5"/>
      <c r="L80" s="25">
        <f aca="true" t="shared" si="7" ref="L80:L88">AVERAGE(F80,H80,J80)</f>
        <v>5.774676339390775</v>
      </c>
      <c r="N80" s="5">
        <f t="shared" si="5"/>
        <v>5.870934836292651</v>
      </c>
      <c r="O80" s="2"/>
      <c r="P80" s="5">
        <f t="shared" si="5"/>
        <v>5.473376563964086</v>
      </c>
      <c r="Q80" s="2"/>
      <c r="R80" s="5">
        <f t="shared" si="5"/>
        <v>5.979717617915589</v>
      </c>
      <c r="S80" s="5"/>
      <c r="T80" s="5">
        <f t="shared" si="5"/>
        <v>5.774676339390775</v>
      </c>
    </row>
    <row r="81" spans="2:20" ht="12.75">
      <c r="B81" s="20" t="s">
        <v>102</v>
      </c>
      <c r="D81" s="20" t="s">
        <v>57</v>
      </c>
      <c r="E81" s="22"/>
      <c r="F81" s="5">
        <f t="shared" si="6"/>
        <v>479.4596782972333</v>
      </c>
      <c r="G81" s="2"/>
      <c r="H81" s="5">
        <f t="shared" si="6"/>
        <v>476.18376106487557</v>
      </c>
      <c r="I81" s="2"/>
      <c r="J81" s="5">
        <f t="shared" si="4"/>
        <v>453.7609052394947</v>
      </c>
      <c r="K81" s="5"/>
      <c r="L81" s="25">
        <f t="shared" si="7"/>
        <v>469.8014482005345</v>
      </c>
      <c r="N81" s="6">
        <f t="shared" si="5"/>
        <v>479.4596782972333</v>
      </c>
      <c r="O81" s="2"/>
      <c r="P81" s="6">
        <f t="shared" si="5"/>
        <v>476.18376106487557</v>
      </c>
      <c r="Q81" s="2"/>
      <c r="R81" s="6">
        <f t="shared" si="5"/>
        <v>453.7609052394947</v>
      </c>
      <c r="S81" s="5"/>
      <c r="T81" s="6">
        <f t="shared" si="5"/>
        <v>469.8014482005345</v>
      </c>
    </row>
    <row r="82" spans="2:20" ht="12.75">
      <c r="B82" s="20" t="s">
        <v>103</v>
      </c>
      <c r="D82" s="20" t="s">
        <v>57</v>
      </c>
      <c r="E82" s="22"/>
      <c r="F82" s="5">
        <f t="shared" si="6"/>
        <v>0.2935467418146326</v>
      </c>
      <c r="G82" s="2"/>
      <c r="H82" s="5">
        <f t="shared" si="6"/>
        <v>0.2736688281982043</v>
      </c>
      <c r="I82" s="2"/>
      <c r="J82" s="5">
        <f t="shared" si="4"/>
        <v>0.2989858808957795</v>
      </c>
      <c r="K82" s="5"/>
      <c r="L82" s="25">
        <f t="shared" si="7"/>
        <v>0.2887338169695388</v>
      </c>
      <c r="N82" s="30">
        <f t="shared" si="5"/>
        <v>0.2935467418146326</v>
      </c>
      <c r="O82" s="2"/>
      <c r="P82" s="30">
        <f t="shared" si="5"/>
        <v>0.2736688281982043</v>
      </c>
      <c r="Q82" s="2"/>
      <c r="R82" s="30">
        <f t="shared" si="5"/>
        <v>0.2989858808957795</v>
      </c>
      <c r="S82" s="5"/>
      <c r="T82" s="30">
        <f t="shared" si="5"/>
        <v>0.2887338169695388</v>
      </c>
    </row>
    <row r="83" spans="2:20" ht="12.75">
      <c r="B83" s="20" t="s">
        <v>107</v>
      </c>
      <c r="D83" s="20" t="s">
        <v>57</v>
      </c>
      <c r="E83" s="22"/>
      <c r="F83" s="5">
        <f t="shared" si="6"/>
        <v>0.2935467418146326</v>
      </c>
      <c r="G83" s="2"/>
      <c r="H83" s="5">
        <f t="shared" si="6"/>
        <v>0.2736688281982043</v>
      </c>
      <c r="I83" s="2"/>
      <c r="J83" s="5">
        <f t="shared" si="4"/>
        <v>0.9966196029859317</v>
      </c>
      <c r="K83" s="5"/>
      <c r="L83" s="25">
        <f t="shared" si="7"/>
        <v>0.5212783909995896</v>
      </c>
      <c r="N83" s="30">
        <f t="shared" si="5"/>
        <v>0.2935467418146326</v>
      </c>
      <c r="O83" s="2"/>
      <c r="P83" s="30">
        <f t="shared" si="5"/>
        <v>0.2736688281982043</v>
      </c>
      <c r="Q83" s="2"/>
      <c r="R83" s="30">
        <f t="shared" si="5"/>
        <v>0.9966196029859317</v>
      </c>
      <c r="S83" s="5"/>
      <c r="T83" s="30">
        <f t="shared" si="5"/>
        <v>0.5212783909995896</v>
      </c>
    </row>
    <row r="84" spans="2:20" ht="12.75">
      <c r="B84" s="20" t="s">
        <v>109</v>
      </c>
      <c r="D84" s="20" t="s">
        <v>57</v>
      </c>
      <c r="E84" s="22"/>
      <c r="F84" s="5">
        <f t="shared" si="6"/>
        <v>119.47352391855549</v>
      </c>
      <c r="G84" s="2"/>
      <c r="H84" s="5">
        <f t="shared" si="6"/>
        <v>115.30579961417673</v>
      </c>
      <c r="I84" s="2"/>
      <c r="J84" s="5">
        <f t="shared" si="4"/>
        <v>148.99463064639679</v>
      </c>
      <c r="K84" s="5"/>
      <c r="L84" s="25">
        <f t="shared" si="7"/>
        <v>127.924651393043</v>
      </c>
      <c r="N84" s="6">
        <f t="shared" si="5"/>
        <v>119.47352391855549</v>
      </c>
      <c r="O84" s="2"/>
      <c r="P84" s="6">
        <f t="shared" si="5"/>
        <v>115.30579961417673</v>
      </c>
      <c r="Q84" s="2"/>
      <c r="R84" s="6">
        <f t="shared" si="5"/>
        <v>148.99463064639679</v>
      </c>
      <c r="S84" s="5"/>
      <c r="T84" s="6">
        <f t="shared" si="5"/>
        <v>127.924651393043</v>
      </c>
    </row>
    <row r="85" spans="2:20" ht="12.75">
      <c r="B85" s="20" t="s">
        <v>106</v>
      </c>
      <c r="D85" s="20" t="s">
        <v>57</v>
      </c>
      <c r="E85" s="22"/>
      <c r="F85" s="5">
        <f t="shared" si="6"/>
        <v>7.338668545365814</v>
      </c>
      <c r="G85" s="2"/>
      <c r="H85" s="5">
        <f t="shared" si="6"/>
        <v>6.841720704955107</v>
      </c>
      <c r="I85" s="2"/>
      <c r="J85" s="5">
        <f t="shared" si="4"/>
        <v>7.474647022394485</v>
      </c>
      <c r="K85" s="5"/>
      <c r="L85" s="25">
        <f t="shared" si="7"/>
        <v>7.218345424238469</v>
      </c>
      <c r="N85" s="5">
        <f t="shared" si="5"/>
        <v>7.338668545365814</v>
      </c>
      <c r="O85" s="2"/>
      <c r="P85" s="5">
        <f t="shared" si="5"/>
        <v>6.841720704955107</v>
      </c>
      <c r="Q85" s="2"/>
      <c r="R85" s="5">
        <f t="shared" si="5"/>
        <v>7.474647022394485</v>
      </c>
      <c r="S85" s="5"/>
      <c r="T85" s="5">
        <f t="shared" si="5"/>
        <v>7.218345424238469</v>
      </c>
    </row>
    <row r="86" spans="2:20" ht="12.75">
      <c r="B86" s="20" t="s">
        <v>112</v>
      </c>
      <c r="D86" s="20" t="s">
        <v>57</v>
      </c>
      <c r="E86" s="22"/>
      <c r="F86" s="5">
        <f t="shared" si="6"/>
        <v>8.806402254438977</v>
      </c>
      <c r="G86" s="2"/>
      <c r="H86" s="5">
        <f t="shared" si="6"/>
        <v>6.2943830485587</v>
      </c>
      <c r="I86" s="2"/>
      <c r="J86" s="5">
        <f t="shared" si="4"/>
        <v>8.969576426873385</v>
      </c>
      <c r="K86" s="5"/>
      <c r="L86" s="25">
        <f t="shared" si="7"/>
        <v>8.02345390995702</v>
      </c>
      <c r="N86" s="5">
        <f t="shared" si="5"/>
        <v>8.806402254438977</v>
      </c>
      <c r="O86" s="2"/>
      <c r="P86" s="5">
        <f t="shared" si="5"/>
        <v>6.2943830485587</v>
      </c>
      <c r="Q86" s="2"/>
      <c r="R86" s="5">
        <f t="shared" si="5"/>
        <v>8.969576426873385</v>
      </c>
      <c r="S86" s="5"/>
      <c r="T86" s="5">
        <f t="shared" si="5"/>
        <v>8.02345390995702</v>
      </c>
    </row>
    <row r="87" spans="2:20" ht="12.75">
      <c r="B87" s="20" t="s">
        <v>108</v>
      </c>
      <c r="D87" s="20" t="s">
        <v>57</v>
      </c>
      <c r="E87" s="22"/>
      <c r="F87" s="5">
        <f t="shared" si="6"/>
        <v>14.677337090731628</v>
      </c>
      <c r="G87" s="2"/>
      <c r="H87" s="5">
        <f t="shared" si="6"/>
        <v>13.683441409910214</v>
      </c>
      <c r="I87" s="2"/>
      <c r="J87" s="5">
        <f t="shared" si="4"/>
        <v>14.94929404478897</v>
      </c>
      <c r="K87" s="5"/>
      <c r="L87" s="25">
        <f t="shared" si="7"/>
        <v>14.436690848476937</v>
      </c>
      <c r="N87" s="5">
        <f t="shared" si="5"/>
        <v>14.677337090731628</v>
      </c>
      <c r="O87" s="2"/>
      <c r="P87" s="5">
        <f t="shared" si="5"/>
        <v>13.683441409910214</v>
      </c>
      <c r="Q87" s="2"/>
      <c r="R87" s="5">
        <f t="shared" si="5"/>
        <v>14.94929404478897</v>
      </c>
      <c r="S87" s="5"/>
      <c r="T87" s="5">
        <f t="shared" si="5"/>
        <v>14.436690848476937</v>
      </c>
    </row>
    <row r="88" spans="2:20" ht="12.75">
      <c r="B88" s="20" t="s">
        <v>104</v>
      </c>
      <c r="D88" s="20" t="s">
        <v>57</v>
      </c>
      <c r="E88" s="22"/>
      <c r="F88" s="5">
        <f t="shared" si="6"/>
        <v>4.403201127219488</v>
      </c>
      <c r="G88" s="2"/>
      <c r="H88" s="5">
        <f t="shared" si="6"/>
        <v>4.105032422973064</v>
      </c>
      <c r="I88" s="2"/>
      <c r="J88" s="5">
        <f t="shared" si="4"/>
        <v>4.484788213436692</v>
      </c>
      <c r="K88" s="5"/>
      <c r="L88" s="25">
        <f t="shared" si="7"/>
        <v>4.331007254543082</v>
      </c>
      <c r="N88" s="5">
        <f t="shared" si="5"/>
        <v>4.403201127219488</v>
      </c>
      <c r="O88" s="2"/>
      <c r="P88" s="5">
        <f t="shared" si="5"/>
        <v>4.105032422973064</v>
      </c>
      <c r="Q88" s="2"/>
      <c r="R88" s="5">
        <f t="shared" si="5"/>
        <v>4.484788213436692</v>
      </c>
      <c r="S88" s="5"/>
      <c r="T88" s="5">
        <f t="shared" si="5"/>
        <v>4.331007254543082</v>
      </c>
    </row>
    <row r="89" spans="2:20" ht="12.75">
      <c r="B89" s="20" t="s">
        <v>67</v>
      </c>
      <c r="D89" s="20" t="s">
        <v>57</v>
      </c>
      <c r="E89" s="22"/>
      <c r="F89" s="5">
        <f>F83+F85</f>
        <v>7.632215287180447</v>
      </c>
      <c r="G89" s="2"/>
      <c r="H89" s="5">
        <f>H83+H85</f>
        <v>7.115389533153311</v>
      </c>
      <c r="I89" s="2"/>
      <c r="J89" s="5">
        <f>J83+J85</f>
        <v>8.471266625380418</v>
      </c>
      <c r="K89" s="5"/>
      <c r="L89" s="25">
        <f>AVERAGE(F89,H89,J89)</f>
        <v>7.739623815238059</v>
      </c>
      <c r="N89" s="5">
        <f t="shared" si="5"/>
        <v>7.632215287180447</v>
      </c>
      <c r="O89" s="2"/>
      <c r="P89" s="5">
        <f t="shared" si="5"/>
        <v>7.115389533153311</v>
      </c>
      <c r="Q89" s="2"/>
      <c r="R89" s="5">
        <f t="shared" si="5"/>
        <v>8.471266625380418</v>
      </c>
      <c r="S89" s="5"/>
      <c r="T89" s="5">
        <f t="shared" si="5"/>
        <v>7.739623815238059</v>
      </c>
    </row>
    <row r="90" spans="2:20" ht="12.75">
      <c r="B90" s="20" t="s">
        <v>68</v>
      </c>
      <c r="D90" s="20" t="s">
        <v>57</v>
      </c>
      <c r="E90" s="22"/>
      <c r="F90" s="5">
        <f>F80+F82+F84</f>
        <v>125.63800549666277</v>
      </c>
      <c r="G90" s="2"/>
      <c r="H90" s="5">
        <f>H80+H82+H84</f>
        <v>121.05284500633903</v>
      </c>
      <c r="I90" s="2"/>
      <c r="J90" s="5">
        <f>J80+J82+J84</f>
        <v>155.27333414520817</v>
      </c>
      <c r="K90" s="5"/>
      <c r="L90" s="25">
        <f>AVERAGE(F90,H90,J90)</f>
        <v>133.98806154940334</v>
      </c>
      <c r="N90" s="6">
        <f t="shared" si="5"/>
        <v>125.63800549666277</v>
      </c>
      <c r="O90" s="2"/>
      <c r="P90" s="6">
        <f t="shared" si="5"/>
        <v>121.05284500633903</v>
      </c>
      <c r="Q90" s="2"/>
      <c r="R90" s="6">
        <f t="shared" si="5"/>
        <v>155.27333414520817</v>
      </c>
      <c r="S90" s="5"/>
      <c r="T90" s="6">
        <f t="shared" si="5"/>
        <v>133.98806154940334</v>
      </c>
    </row>
    <row r="91" spans="4:19" ht="12.75">
      <c r="D91" s="22"/>
      <c r="E91" s="22"/>
      <c r="G91" s="22"/>
      <c r="H91" s="22"/>
      <c r="I91" s="22"/>
      <c r="J91" s="22"/>
      <c r="K91" s="22"/>
      <c r="N91" s="22"/>
      <c r="O91" s="22"/>
      <c r="P91" s="22"/>
      <c r="Q91" s="22"/>
      <c r="R91" s="22"/>
      <c r="S91" s="22"/>
    </row>
    <row r="92" spans="4:19" ht="12.75">
      <c r="D92" s="22"/>
      <c r="E92" s="22"/>
      <c r="G92" s="22"/>
      <c r="H92" s="22"/>
      <c r="I92" s="22"/>
      <c r="J92" s="22"/>
      <c r="K92" s="22"/>
      <c r="N92" s="22"/>
      <c r="O92" s="22"/>
      <c r="P92" s="22"/>
      <c r="Q92" s="22"/>
      <c r="R92" s="22"/>
      <c r="S92" s="22"/>
    </row>
    <row r="93" spans="4:19" ht="12.75">
      <c r="D93" s="22"/>
      <c r="E93" s="22"/>
      <c r="G93" s="22"/>
      <c r="H93" s="22"/>
      <c r="I93" s="22"/>
      <c r="J93" s="22"/>
      <c r="K93" s="22"/>
      <c r="N93" s="22"/>
      <c r="O93" s="22"/>
      <c r="P93" s="22"/>
      <c r="Q93" s="22"/>
      <c r="R93" s="22"/>
      <c r="S93" s="22"/>
    </row>
    <row r="94" spans="1:20" ht="12.75">
      <c r="A94" s="21" t="s">
        <v>111</v>
      </c>
      <c r="B94" s="19" t="s">
        <v>43</v>
      </c>
      <c r="C94" s="19"/>
      <c r="D94" s="22"/>
      <c r="E94" s="22"/>
      <c r="F94" s="34" t="s">
        <v>124</v>
      </c>
      <c r="G94" s="34"/>
      <c r="H94" s="34" t="s">
        <v>125</v>
      </c>
      <c r="I94" s="34"/>
      <c r="J94" s="34" t="s">
        <v>126</v>
      </c>
      <c r="K94" s="34"/>
      <c r="L94" s="34" t="s">
        <v>66</v>
      </c>
      <c r="M94" s="34"/>
      <c r="N94" s="34" t="s">
        <v>124</v>
      </c>
      <c r="O94" s="34"/>
      <c r="P94" s="34" t="s">
        <v>125</v>
      </c>
      <c r="Q94" s="34"/>
      <c r="R94" s="34" t="s">
        <v>126</v>
      </c>
      <c r="S94" s="34"/>
      <c r="T94" s="34" t="s">
        <v>66</v>
      </c>
    </row>
    <row r="95" spans="4:14" ht="12.75">
      <c r="D95" s="22"/>
      <c r="E95" s="22"/>
      <c r="G95" s="22"/>
      <c r="H95" s="22"/>
      <c r="I95" s="22"/>
      <c r="J95" s="22"/>
      <c r="K95" s="22"/>
      <c r="N95" s="22"/>
    </row>
    <row r="96" spans="2:20" ht="12.75">
      <c r="B96" s="20" t="s">
        <v>134</v>
      </c>
      <c r="F96" s="22" t="s">
        <v>136</v>
      </c>
      <c r="H96" s="22" t="s">
        <v>136</v>
      </c>
      <c r="J96" s="22" t="s">
        <v>136</v>
      </c>
      <c r="L96" s="22" t="s">
        <v>136</v>
      </c>
      <c r="N96" s="22" t="s">
        <v>138</v>
      </c>
      <c r="P96" s="22" t="s">
        <v>138</v>
      </c>
      <c r="R96" s="22" t="s">
        <v>138</v>
      </c>
      <c r="T96" s="22" t="s">
        <v>138</v>
      </c>
    </row>
    <row r="97" spans="2:20" ht="12.75">
      <c r="B97" s="20" t="s">
        <v>135</v>
      </c>
      <c r="F97" s="22" t="s">
        <v>137</v>
      </c>
      <c r="H97" s="22" t="s">
        <v>137</v>
      </c>
      <c r="J97" s="22" t="s">
        <v>137</v>
      </c>
      <c r="L97" s="22" t="s">
        <v>137</v>
      </c>
      <c r="N97" s="22" t="s">
        <v>139</v>
      </c>
      <c r="P97" s="22" t="s">
        <v>139</v>
      </c>
      <c r="R97" s="22" t="s">
        <v>139</v>
      </c>
      <c r="T97" s="22" t="s">
        <v>139</v>
      </c>
    </row>
    <row r="98" spans="2:20" ht="12.75">
      <c r="B98" s="20" t="s">
        <v>140</v>
      </c>
      <c r="F98" s="22" t="s">
        <v>70</v>
      </c>
      <c r="H98" s="22" t="s">
        <v>70</v>
      </c>
      <c r="J98" s="22" t="s">
        <v>70</v>
      </c>
      <c r="L98" s="22" t="s">
        <v>70</v>
      </c>
      <c r="N98" s="22" t="s">
        <v>139</v>
      </c>
      <c r="P98" s="22" t="s">
        <v>139</v>
      </c>
      <c r="R98" s="22" t="s">
        <v>139</v>
      </c>
      <c r="T98" s="22" t="s">
        <v>139</v>
      </c>
    </row>
    <row r="99" spans="2:20" ht="12.75">
      <c r="B99" s="20" t="s">
        <v>44</v>
      </c>
      <c r="D99" s="22"/>
      <c r="E99" s="22"/>
      <c r="F99" s="22" t="s">
        <v>45</v>
      </c>
      <c r="H99" s="22" t="s">
        <v>45</v>
      </c>
      <c r="I99" s="22"/>
      <c r="J99" s="22" t="s">
        <v>45</v>
      </c>
      <c r="K99" s="22"/>
      <c r="L99" s="22" t="s">
        <v>45</v>
      </c>
      <c r="N99" s="22" t="s">
        <v>139</v>
      </c>
      <c r="P99" s="22" t="s">
        <v>139</v>
      </c>
      <c r="Q99" s="22"/>
      <c r="R99" s="22" t="s">
        <v>139</v>
      </c>
      <c r="S99" s="22"/>
      <c r="T99" s="22" t="s">
        <v>139</v>
      </c>
    </row>
    <row r="100" spans="2:19" ht="12.75">
      <c r="B100" s="20" t="s">
        <v>113</v>
      </c>
      <c r="D100" s="20" t="s">
        <v>46</v>
      </c>
      <c r="E100" s="22"/>
      <c r="F100" s="22">
        <v>1531807</v>
      </c>
      <c r="G100" s="22"/>
      <c r="H100" s="22">
        <v>1533168</v>
      </c>
      <c r="I100" s="22"/>
      <c r="J100" s="22">
        <v>1531354</v>
      </c>
      <c r="K100" s="22"/>
      <c r="N100" s="22"/>
      <c r="O100" s="22"/>
      <c r="P100" s="22"/>
      <c r="Q100" s="22"/>
      <c r="R100" s="22"/>
      <c r="S100" s="22"/>
    </row>
    <row r="101" spans="2:19" ht="12.75">
      <c r="B101" s="20" t="s">
        <v>47</v>
      </c>
      <c r="D101" s="20" t="s">
        <v>48</v>
      </c>
      <c r="E101" s="22"/>
      <c r="F101" s="22">
        <v>22592130</v>
      </c>
      <c r="G101" s="22"/>
      <c r="H101" s="22">
        <v>20043400</v>
      </c>
      <c r="I101" s="22"/>
      <c r="J101" s="22">
        <v>22079040</v>
      </c>
      <c r="K101" s="22"/>
      <c r="N101" s="22"/>
      <c r="O101" s="22"/>
      <c r="P101" s="22"/>
      <c r="Q101" s="22"/>
      <c r="R101" s="22"/>
      <c r="S101" s="22"/>
    </row>
    <row r="102" spans="2:19" ht="12.75">
      <c r="B102" s="20" t="s">
        <v>51</v>
      </c>
      <c r="D102" s="20" t="s">
        <v>52</v>
      </c>
      <c r="E102" s="22"/>
      <c r="F102" s="23">
        <f>F101/F100*454</f>
        <v>6695.90034514792</v>
      </c>
      <c r="G102" s="22"/>
      <c r="H102" s="23">
        <f>H101/H100*454</f>
        <v>5935.229276895943</v>
      </c>
      <c r="I102" s="22"/>
      <c r="J102" s="23">
        <f>J101/J100*454</f>
        <v>6545.765485968626</v>
      </c>
      <c r="K102" s="23"/>
      <c r="N102" s="23"/>
      <c r="O102" s="22"/>
      <c r="P102" s="23"/>
      <c r="Q102" s="22"/>
      <c r="R102" s="23"/>
      <c r="S102" s="23"/>
    </row>
    <row r="103" spans="2:19" ht="12.75">
      <c r="B103" s="20" t="s">
        <v>49</v>
      </c>
      <c r="D103" s="20" t="s">
        <v>46</v>
      </c>
      <c r="E103" s="22"/>
      <c r="F103" s="23">
        <v>153.2</v>
      </c>
      <c r="G103" s="22"/>
      <c r="H103" s="23">
        <v>153.3</v>
      </c>
      <c r="I103" s="22"/>
      <c r="J103" s="23">
        <v>459.4</v>
      </c>
      <c r="K103" s="23"/>
      <c r="N103" s="22"/>
      <c r="O103" s="22"/>
      <c r="P103" s="22"/>
      <c r="Q103" s="22"/>
      <c r="R103" s="22"/>
      <c r="S103" s="22"/>
    </row>
    <row r="104" spans="2:19" ht="12.75">
      <c r="B104" s="20" t="s">
        <v>50</v>
      </c>
      <c r="D104" s="20" t="s">
        <v>46</v>
      </c>
      <c r="E104" s="22"/>
      <c r="F104" s="22">
        <v>856280</v>
      </c>
      <c r="G104" s="22"/>
      <c r="H104" s="22">
        <v>863174</v>
      </c>
      <c r="I104" s="22"/>
      <c r="J104" s="22">
        <v>898905</v>
      </c>
      <c r="K104" s="22"/>
      <c r="N104" s="22"/>
      <c r="O104" s="22"/>
      <c r="P104" s="22"/>
      <c r="Q104" s="22"/>
      <c r="R104" s="22"/>
      <c r="S104" s="22"/>
    </row>
    <row r="105" spans="2:19" ht="12.75">
      <c r="B105" s="20" t="s">
        <v>105</v>
      </c>
      <c r="D105" s="20" t="s">
        <v>46</v>
      </c>
      <c r="E105" s="22"/>
      <c r="F105" s="22">
        <v>0.107</v>
      </c>
      <c r="G105" s="22"/>
      <c r="H105" s="22">
        <v>0.107</v>
      </c>
      <c r="I105" s="22"/>
      <c r="J105" s="22">
        <v>0.107</v>
      </c>
      <c r="K105" s="22"/>
      <c r="N105" s="22"/>
      <c r="O105" s="22"/>
      <c r="P105" s="22"/>
      <c r="Q105" s="22"/>
      <c r="R105" s="22"/>
      <c r="S105" s="22"/>
    </row>
    <row r="106" spans="2:19" ht="12.75">
      <c r="B106" s="20" t="s">
        <v>101</v>
      </c>
      <c r="D106" s="20" t="s">
        <v>46</v>
      </c>
      <c r="E106" s="22"/>
      <c r="F106" s="22">
        <v>0.0613</v>
      </c>
      <c r="G106" s="22"/>
      <c r="H106" s="22">
        <v>0.0613</v>
      </c>
      <c r="I106" s="22"/>
      <c r="J106" s="22">
        <v>0.0612</v>
      </c>
      <c r="K106" s="22"/>
      <c r="N106" s="22"/>
      <c r="O106" s="22"/>
      <c r="P106" s="22"/>
      <c r="Q106" s="22"/>
      <c r="R106" s="22"/>
      <c r="S106" s="22"/>
    </row>
    <row r="107" spans="2:19" ht="12.75">
      <c r="B107" s="20" t="s">
        <v>102</v>
      </c>
      <c r="D107" s="20" t="s">
        <v>46</v>
      </c>
      <c r="E107" s="22"/>
      <c r="F107" s="22">
        <v>3.661</v>
      </c>
      <c r="G107" s="22"/>
      <c r="H107" s="22">
        <v>4.845</v>
      </c>
      <c r="I107" s="22"/>
      <c r="J107" s="22">
        <v>3.966</v>
      </c>
      <c r="K107" s="22"/>
      <c r="N107" s="22"/>
      <c r="O107" s="22"/>
      <c r="P107" s="22"/>
      <c r="Q107" s="22"/>
      <c r="R107" s="22"/>
      <c r="S107" s="22"/>
    </row>
    <row r="108" spans="2:19" ht="12.75">
      <c r="B108" s="20" t="s">
        <v>103</v>
      </c>
      <c r="D108" s="20" t="s">
        <v>46</v>
      </c>
      <c r="E108" s="22"/>
      <c r="F108" s="22">
        <v>0.003</v>
      </c>
      <c r="G108" s="22"/>
      <c r="H108" s="22">
        <v>0.003</v>
      </c>
      <c r="I108" s="22"/>
      <c r="J108" s="22">
        <v>0.003</v>
      </c>
      <c r="K108" s="22"/>
      <c r="N108" s="22"/>
      <c r="O108" s="22"/>
      <c r="P108" s="22"/>
      <c r="Q108" s="22"/>
      <c r="R108" s="22"/>
      <c r="S108" s="22"/>
    </row>
    <row r="109" spans="2:19" ht="12.75">
      <c r="B109" s="20" t="s">
        <v>107</v>
      </c>
      <c r="D109" s="20" t="s">
        <v>46</v>
      </c>
      <c r="E109" s="22"/>
      <c r="F109" s="22">
        <v>0.003</v>
      </c>
      <c r="G109" s="22"/>
      <c r="H109" s="22">
        <v>0.003</v>
      </c>
      <c r="I109" s="22"/>
      <c r="J109" s="22">
        <v>0.003</v>
      </c>
      <c r="K109" s="22"/>
      <c r="N109" s="22"/>
      <c r="O109" s="22"/>
      <c r="P109" s="22"/>
      <c r="Q109" s="22"/>
      <c r="R109" s="22"/>
      <c r="S109" s="22"/>
    </row>
    <row r="110" spans="2:19" ht="12.75">
      <c r="B110" s="20" t="s">
        <v>109</v>
      </c>
      <c r="D110" s="20" t="s">
        <v>46</v>
      </c>
      <c r="E110" s="22"/>
      <c r="F110" s="22">
        <v>1.222</v>
      </c>
      <c r="G110" s="22"/>
      <c r="H110" s="22">
        <v>0.993</v>
      </c>
      <c r="I110" s="22"/>
      <c r="J110" s="22">
        <v>1.273</v>
      </c>
      <c r="K110" s="22"/>
      <c r="N110" s="22"/>
      <c r="O110" s="22"/>
      <c r="P110" s="22"/>
      <c r="Q110" s="22"/>
      <c r="R110" s="22"/>
      <c r="S110" s="22"/>
    </row>
    <row r="111" spans="2:19" ht="12.75">
      <c r="B111" s="20" t="s">
        <v>106</v>
      </c>
      <c r="D111" s="20" t="s">
        <v>46</v>
      </c>
      <c r="E111" s="22"/>
      <c r="F111" s="22">
        <v>0.076</v>
      </c>
      <c r="G111" s="22"/>
      <c r="H111" s="22">
        <v>0.077</v>
      </c>
      <c r="I111" s="22"/>
      <c r="J111" s="22">
        <v>0.076</v>
      </c>
      <c r="K111" s="22"/>
      <c r="N111" s="22"/>
      <c r="O111" s="22"/>
      <c r="P111" s="22"/>
      <c r="Q111" s="22"/>
      <c r="R111" s="22"/>
      <c r="S111" s="22"/>
    </row>
    <row r="112" spans="2:19" ht="12.75">
      <c r="B112" s="20" t="s">
        <v>112</v>
      </c>
      <c r="D112" s="20" t="s">
        <v>46</v>
      </c>
      <c r="E112" s="22"/>
      <c r="F112" s="22">
        <v>0.115</v>
      </c>
      <c r="G112" s="22"/>
      <c r="H112" s="22">
        <v>0.09</v>
      </c>
      <c r="I112" s="22"/>
      <c r="J112" s="22">
        <v>0.087</v>
      </c>
      <c r="K112" s="22"/>
      <c r="N112" s="22"/>
      <c r="O112" s="22"/>
      <c r="P112" s="22"/>
      <c r="Q112" s="22"/>
      <c r="R112" s="22"/>
      <c r="S112" s="22"/>
    </row>
    <row r="113" spans="2:19" ht="12.75">
      <c r="B113" s="20" t="s">
        <v>108</v>
      </c>
      <c r="D113" s="20" t="s">
        <v>46</v>
      </c>
      <c r="E113" s="22"/>
      <c r="F113" s="22">
        <v>0.153</v>
      </c>
      <c r="G113" s="22"/>
      <c r="H113" s="22">
        <v>0.153</v>
      </c>
      <c r="I113" s="22"/>
      <c r="J113" s="22">
        <v>0.153</v>
      </c>
      <c r="K113" s="22"/>
      <c r="N113" s="22"/>
      <c r="O113" s="22"/>
      <c r="P113" s="22"/>
      <c r="Q113" s="22"/>
      <c r="R113" s="22"/>
      <c r="S113" s="22"/>
    </row>
    <row r="114" spans="2:19" ht="12.75">
      <c r="B114" s="20" t="s">
        <v>104</v>
      </c>
      <c r="D114" s="20" t="s">
        <v>46</v>
      </c>
      <c r="E114" s="22"/>
      <c r="F114" s="22">
        <v>0.046</v>
      </c>
      <c r="G114" s="22"/>
      <c r="H114" s="22">
        <v>0.046</v>
      </c>
      <c r="I114" s="22"/>
      <c r="J114" s="22">
        <v>0.046</v>
      </c>
      <c r="K114" s="22"/>
      <c r="N114" s="22"/>
      <c r="O114" s="22"/>
      <c r="P114" s="22"/>
      <c r="Q114" s="22"/>
      <c r="R114" s="22"/>
      <c r="S114" s="22"/>
    </row>
    <row r="115" ht="12.75">
      <c r="N115" s="22"/>
    </row>
    <row r="116" spans="2:19" ht="12.75">
      <c r="B116" s="20" t="s">
        <v>55</v>
      </c>
      <c r="D116" s="20" t="s">
        <v>39</v>
      </c>
      <c r="E116" s="22"/>
      <c r="F116" s="12">
        <v>7823</v>
      </c>
      <c r="G116" s="12"/>
      <c r="H116" s="15">
        <v>8139</v>
      </c>
      <c r="I116" s="15"/>
      <c r="J116" s="12">
        <v>8021</v>
      </c>
      <c r="K116" s="12"/>
      <c r="N116" s="12">
        <v>7823</v>
      </c>
      <c r="O116" s="12"/>
      <c r="P116" s="15">
        <v>8139</v>
      </c>
      <c r="Q116" s="15"/>
      <c r="R116" s="12">
        <v>8021</v>
      </c>
      <c r="S116" s="12"/>
    </row>
    <row r="117" spans="2:19" ht="12.75">
      <c r="B117" s="20" t="s">
        <v>56</v>
      </c>
      <c r="D117" s="20" t="s">
        <v>40</v>
      </c>
      <c r="E117" s="22"/>
      <c r="F117" s="12">
        <v>10.7</v>
      </c>
      <c r="G117" s="12"/>
      <c r="H117" s="15">
        <v>10.7</v>
      </c>
      <c r="I117" s="15"/>
      <c r="J117" s="12">
        <v>10.2</v>
      </c>
      <c r="K117" s="12"/>
      <c r="N117" s="12">
        <v>10.7</v>
      </c>
      <c r="O117" s="12"/>
      <c r="P117" s="15">
        <v>10.7</v>
      </c>
      <c r="Q117" s="15"/>
      <c r="R117" s="12">
        <v>10.2</v>
      </c>
      <c r="S117" s="12"/>
    </row>
    <row r="118" spans="4:19" ht="12.75">
      <c r="D118" s="22"/>
      <c r="E118" s="22"/>
      <c r="G118" s="22"/>
      <c r="H118" s="22"/>
      <c r="I118" s="22"/>
      <c r="J118" s="22"/>
      <c r="K118" s="22"/>
      <c r="N118" s="22"/>
      <c r="O118" s="22"/>
      <c r="P118" s="22"/>
      <c r="Q118" s="22"/>
      <c r="R118" s="22"/>
      <c r="S118" s="22"/>
    </row>
    <row r="119" spans="2:20" ht="12.75">
      <c r="B119" s="20" t="s">
        <v>47</v>
      </c>
      <c r="D119" s="20" t="s">
        <v>54</v>
      </c>
      <c r="E119" s="22"/>
      <c r="F119" s="24">
        <f>F101/1000000</f>
        <v>22.59213</v>
      </c>
      <c r="G119" s="22"/>
      <c r="H119" s="24">
        <f>H101/1000000</f>
        <v>20.0434</v>
      </c>
      <c r="I119" s="22"/>
      <c r="J119" s="24">
        <f>J101/1000000</f>
        <v>22.07904</v>
      </c>
      <c r="K119" s="24"/>
      <c r="L119" s="25">
        <f>AVERAGE(F119,H119,J119)</f>
        <v>21.571523333333335</v>
      </c>
      <c r="N119" s="24">
        <v>22.59213</v>
      </c>
      <c r="O119" s="22"/>
      <c r="P119" s="24">
        <v>20.0434</v>
      </c>
      <c r="Q119" s="22"/>
      <c r="R119" s="24">
        <v>22.07904</v>
      </c>
      <c r="S119" s="24"/>
      <c r="T119" s="25">
        <v>21.571523333333335</v>
      </c>
    </row>
    <row r="120" spans="2:20" ht="12.75">
      <c r="B120" s="20" t="s">
        <v>141</v>
      </c>
      <c r="D120" s="20" t="s">
        <v>54</v>
      </c>
      <c r="E120" s="22"/>
      <c r="F120" s="24">
        <f>F116/9000*(21-F117)/21*60</f>
        <v>25.579968253968254</v>
      </c>
      <c r="G120" s="22"/>
      <c r="H120" s="24">
        <f>H116/9000*(21-H117)/21*60</f>
        <v>26.613238095238096</v>
      </c>
      <c r="I120" s="22"/>
      <c r="J120" s="24">
        <f>J116/9000*(21-J117)/21*60</f>
        <v>27.500571428571433</v>
      </c>
      <c r="K120" s="24"/>
      <c r="L120" s="25">
        <f>AVERAGE(F120,H120,J120)</f>
        <v>26.564592592592593</v>
      </c>
      <c r="N120" s="24">
        <v>25.579968253968254</v>
      </c>
      <c r="O120" s="22"/>
      <c r="P120" s="24">
        <v>26.613238095238096</v>
      </c>
      <c r="Q120" s="22"/>
      <c r="R120" s="24">
        <v>27.500571428571433</v>
      </c>
      <c r="S120" s="24"/>
      <c r="T120" s="25">
        <v>26.564592592592593</v>
      </c>
    </row>
    <row r="121" spans="5:20" ht="12.75">
      <c r="E121" s="22"/>
      <c r="F121" s="24"/>
      <c r="G121" s="22"/>
      <c r="H121" s="24"/>
      <c r="I121" s="22"/>
      <c r="J121" s="24"/>
      <c r="K121" s="24"/>
      <c r="L121" s="25"/>
      <c r="N121" s="24"/>
      <c r="O121" s="22"/>
      <c r="P121" s="24"/>
      <c r="Q121" s="22"/>
      <c r="R121" s="24"/>
      <c r="S121" s="24"/>
      <c r="T121" s="25"/>
    </row>
    <row r="122" spans="2:20" ht="12.75">
      <c r="B122" s="28" t="s">
        <v>82</v>
      </c>
      <c r="C122" s="28"/>
      <c r="E122" s="22"/>
      <c r="F122" s="24"/>
      <c r="G122" s="22"/>
      <c r="H122" s="24"/>
      <c r="I122" s="22"/>
      <c r="J122" s="24"/>
      <c r="K122" s="24"/>
      <c r="L122" s="25"/>
      <c r="N122" s="24"/>
      <c r="O122" s="22"/>
      <c r="P122" s="24"/>
      <c r="Q122" s="22"/>
      <c r="R122" s="24"/>
      <c r="S122" s="24"/>
      <c r="T122" s="25"/>
    </row>
    <row r="123" spans="2:20" ht="12.75">
      <c r="B123" s="20" t="s">
        <v>49</v>
      </c>
      <c r="D123" s="20" t="s">
        <v>58</v>
      </c>
      <c r="E123" s="22"/>
      <c r="F123" s="5">
        <f>F103/F116/60/0.0283*1000*(21-7)/(21-F117)</f>
        <v>15.676119306675645</v>
      </c>
      <c r="G123" s="2"/>
      <c r="H123" s="5">
        <f>H103/H116/60/0.0283*1000*(21-7)/(21-H117)</f>
        <v>15.077322745132749</v>
      </c>
      <c r="I123" s="2"/>
      <c r="J123" s="5">
        <f>J103/J116/60/0.0283*1000*(21-7)/(21-J117)</f>
        <v>43.724924555265524</v>
      </c>
      <c r="K123" s="5"/>
      <c r="L123" s="25">
        <f>AVERAGE(F123,H123,J123)</f>
        <v>24.826122202357976</v>
      </c>
      <c r="N123" s="5">
        <f>F123</f>
        <v>15.676119306675645</v>
      </c>
      <c r="O123" s="2"/>
      <c r="P123" s="5">
        <f>H123</f>
        <v>15.077322745132749</v>
      </c>
      <c r="Q123" s="2"/>
      <c r="R123" s="5">
        <f>J123</f>
        <v>43.724924555265524</v>
      </c>
      <c r="S123" s="5"/>
      <c r="T123" s="5">
        <f>L123</f>
        <v>24.826122202357976</v>
      </c>
    </row>
    <row r="124" spans="2:20" ht="12.75">
      <c r="B124" s="20" t="s">
        <v>50</v>
      </c>
      <c r="D124" s="20" t="s">
        <v>57</v>
      </c>
      <c r="E124" s="22"/>
      <c r="F124" s="6">
        <f>F104/F$116/60/0.0283*1000000*(21-7)/(21-F$117)</f>
        <v>87618455.8741529</v>
      </c>
      <c r="G124" s="2"/>
      <c r="H124" s="6">
        <f>H104/H$116/60/0.0283*1000000*(21-7)/(21-H$117)</f>
        <v>84894670.471019</v>
      </c>
      <c r="I124" s="2"/>
      <c r="J124" s="6">
        <f aca="true" t="shared" si="8" ref="J124:J134">J104/J$116/60/0.0283*1000000*(21-7)/(21-J$117)</f>
        <v>85556276.24586625</v>
      </c>
      <c r="K124" s="6"/>
      <c r="L124" s="26">
        <f>AVERAGE(F124,H124,J124)</f>
        <v>86023134.19701272</v>
      </c>
      <c r="N124" s="33">
        <v>87618455.8741529</v>
      </c>
      <c r="O124" s="2"/>
      <c r="P124" s="6">
        <v>87618455.8741529</v>
      </c>
      <c r="Q124" s="6"/>
      <c r="R124" s="6">
        <v>87618455.8741529</v>
      </c>
      <c r="S124" s="6"/>
      <c r="T124" s="6">
        <v>87618455.8741529</v>
      </c>
    </row>
    <row r="125" spans="2:20" ht="12.75">
      <c r="B125" s="20" t="s">
        <v>105</v>
      </c>
      <c r="D125" s="20" t="s">
        <v>57</v>
      </c>
      <c r="E125" s="22"/>
      <c r="F125" s="5">
        <f aca="true" t="shared" si="9" ref="F125:H134">F105/F$116/60/0.0283*1000000*(21-7)/(21-F$117)</f>
        <v>10.948725625419677</v>
      </c>
      <c r="G125" s="2"/>
      <c r="H125" s="5">
        <f t="shared" si="9"/>
        <v>10.523636880164409</v>
      </c>
      <c r="I125" s="2"/>
      <c r="J125" s="5">
        <f t="shared" si="8"/>
        <v>10.184081252532456</v>
      </c>
      <c r="K125" s="5"/>
      <c r="L125" s="26">
        <f aca="true" t="shared" si="10" ref="L125:L134">AVERAGE(F125,H125,J125)</f>
        <v>10.552147919372182</v>
      </c>
      <c r="N125" s="5">
        <f aca="true" t="shared" si="11" ref="N125:T136">F125</f>
        <v>10.948725625419677</v>
      </c>
      <c r="O125" s="2"/>
      <c r="P125" s="5">
        <f t="shared" si="11"/>
        <v>10.523636880164409</v>
      </c>
      <c r="Q125" s="2"/>
      <c r="R125" s="5">
        <f t="shared" si="11"/>
        <v>10.184081252532456</v>
      </c>
      <c r="S125" s="5"/>
      <c r="T125" s="5">
        <f t="shared" si="11"/>
        <v>10.552147919372182</v>
      </c>
    </row>
    <row r="126" spans="2:20" ht="12.75">
      <c r="B126" s="20" t="s">
        <v>101</v>
      </c>
      <c r="D126" s="20" t="s">
        <v>57</v>
      </c>
      <c r="E126" s="22"/>
      <c r="F126" s="5">
        <f t="shared" si="9"/>
        <v>6.272494213441366</v>
      </c>
      <c r="G126" s="2"/>
      <c r="H126" s="5">
        <f t="shared" si="9"/>
        <v>6.028962063122227</v>
      </c>
      <c r="I126" s="2"/>
      <c r="J126" s="5">
        <f t="shared" si="8"/>
        <v>5.824913763130714</v>
      </c>
      <c r="K126" s="5"/>
      <c r="L126" s="26">
        <f t="shared" si="10"/>
        <v>6.042123346564769</v>
      </c>
      <c r="N126" s="5">
        <f t="shared" si="11"/>
        <v>6.272494213441366</v>
      </c>
      <c r="O126" s="2"/>
      <c r="P126" s="5">
        <f t="shared" si="11"/>
        <v>6.028962063122227</v>
      </c>
      <c r="Q126" s="2"/>
      <c r="R126" s="5">
        <f t="shared" si="11"/>
        <v>5.824913763130714</v>
      </c>
      <c r="S126" s="5"/>
      <c r="T126" s="5">
        <f t="shared" si="11"/>
        <v>6.042123346564769</v>
      </c>
    </row>
    <row r="127" spans="2:20" ht="12.75">
      <c r="B127" s="20" t="s">
        <v>102</v>
      </c>
      <c r="D127" s="20" t="s">
        <v>57</v>
      </c>
      <c r="E127" s="22"/>
      <c r="F127" s="5">
        <f t="shared" si="9"/>
        <v>374.61013565104145</v>
      </c>
      <c r="G127" s="2"/>
      <c r="H127" s="5">
        <f t="shared" si="9"/>
        <v>476.514212003706</v>
      </c>
      <c r="I127" s="2"/>
      <c r="J127" s="5">
        <f t="shared" si="8"/>
        <v>377.4772546499415</v>
      </c>
      <c r="K127" s="5"/>
      <c r="L127" s="26">
        <f t="shared" si="10"/>
        <v>409.5338674348963</v>
      </c>
      <c r="N127" s="5">
        <f t="shared" si="11"/>
        <v>374.61013565104145</v>
      </c>
      <c r="O127" s="2"/>
      <c r="P127" s="5">
        <f t="shared" si="11"/>
        <v>476.514212003706</v>
      </c>
      <c r="Q127" s="2"/>
      <c r="R127" s="5">
        <f t="shared" si="11"/>
        <v>377.4772546499415</v>
      </c>
      <c r="S127" s="5"/>
      <c r="T127" s="5">
        <f t="shared" si="11"/>
        <v>409.5338674348963</v>
      </c>
    </row>
    <row r="128" spans="2:20" ht="12.75">
      <c r="B128" s="20" t="s">
        <v>103</v>
      </c>
      <c r="D128" s="20" t="s">
        <v>57</v>
      </c>
      <c r="E128" s="22"/>
      <c r="F128" s="5">
        <f t="shared" si="9"/>
        <v>0.3069736156659722</v>
      </c>
      <c r="G128" s="2"/>
      <c r="H128" s="5">
        <f t="shared" si="9"/>
        <v>0.29505523963077784</v>
      </c>
      <c r="I128" s="2"/>
      <c r="J128" s="5">
        <f t="shared" si="8"/>
        <v>0.2855349883887605</v>
      </c>
      <c r="K128" s="5"/>
      <c r="L128" s="25">
        <f t="shared" si="10"/>
        <v>0.29585461456183687</v>
      </c>
      <c r="N128" s="5">
        <f t="shared" si="11"/>
        <v>0.3069736156659722</v>
      </c>
      <c r="O128" s="2"/>
      <c r="P128" s="5">
        <f t="shared" si="11"/>
        <v>0.29505523963077784</v>
      </c>
      <c r="Q128" s="2"/>
      <c r="R128" s="5">
        <f t="shared" si="11"/>
        <v>0.2855349883887605</v>
      </c>
      <c r="S128" s="5"/>
      <c r="T128" s="5">
        <f t="shared" si="11"/>
        <v>0.29585461456183687</v>
      </c>
    </row>
    <row r="129" spans="2:20" ht="12.75">
      <c r="B129" s="20" t="s">
        <v>107</v>
      </c>
      <c r="D129" s="20" t="s">
        <v>57</v>
      </c>
      <c r="E129" s="22"/>
      <c r="F129" s="5">
        <f t="shared" si="9"/>
        <v>0.3069736156659722</v>
      </c>
      <c r="G129" s="2"/>
      <c r="H129" s="5">
        <f t="shared" si="9"/>
        <v>0.29505523963077784</v>
      </c>
      <c r="I129" s="2"/>
      <c r="J129" s="5">
        <f t="shared" si="8"/>
        <v>0.2855349883887605</v>
      </c>
      <c r="K129" s="5"/>
      <c r="L129" s="25">
        <f t="shared" si="10"/>
        <v>0.29585461456183687</v>
      </c>
      <c r="N129" s="5">
        <f t="shared" si="11"/>
        <v>0.3069736156659722</v>
      </c>
      <c r="O129" s="2"/>
      <c r="P129" s="5">
        <f t="shared" si="11"/>
        <v>0.29505523963077784</v>
      </c>
      <c r="Q129" s="2"/>
      <c r="R129" s="5">
        <f t="shared" si="11"/>
        <v>0.2855349883887605</v>
      </c>
      <c r="S129" s="5"/>
      <c r="T129" s="5">
        <f t="shared" si="11"/>
        <v>0.29585461456183687</v>
      </c>
    </row>
    <row r="130" spans="2:20" ht="12.75">
      <c r="B130" s="20" t="s">
        <v>109</v>
      </c>
      <c r="D130" s="20" t="s">
        <v>57</v>
      </c>
      <c r="E130" s="22"/>
      <c r="F130" s="5">
        <f t="shared" si="9"/>
        <v>125.040586114606</v>
      </c>
      <c r="G130" s="2"/>
      <c r="H130" s="5">
        <f t="shared" si="9"/>
        <v>97.66328431778744</v>
      </c>
      <c r="I130" s="2"/>
      <c r="J130" s="5">
        <f t="shared" si="8"/>
        <v>121.16201340629735</v>
      </c>
      <c r="K130" s="5"/>
      <c r="L130" s="26">
        <f t="shared" si="10"/>
        <v>114.6219612795636</v>
      </c>
      <c r="N130" s="5">
        <f t="shared" si="11"/>
        <v>125.040586114606</v>
      </c>
      <c r="O130" s="2"/>
      <c r="P130" s="5">
        <f t="shared" si="11"/>
        <v>97.66328431778744</v>
      </c>
      <c r="Q130" s="2"/>
      <c r="R130" s="5">
        <f t="shared" si="11"/>
        <v>121.16201340629735</v>
      </c>
      <c r="S130" s="5"/>
      <c r="T130" s="5">
        <f t="shared" si="11"/>
        <v>114.6219612795636</v>
      </c>
    </row>
    <row r="131" spans="2:20" ht="12.75">
      <c r="B131" s="20" t="s">
        <v>106</v>
      </c>
      <c r="D131" s="20" t="s">
        <v>57</v>
      </c>
      <c r="E131" s="22"/>
      <c r="F131" s="5">
        <f t="shared" si="9"/>
        <v>7.776664930204628</v>
      </c>
      <c r="G131" s="2"/>
      <c r="H131" s="5">
        <f t="shared" si="9"/>
        <v>7.573084483856631</v>
      </c>
      <c r="I131" s="2"/>
      <c r="J131" s="5">
        <f t="shared" si="8"/>
        <v>7.233553039181933</v>
      </c>
      <c r="K131" s="5"/>
      <c r="L131" s="26">
        <f t="shared" si="10"/>
        <v>7.527767484414397</v>
      </c>
      <c r="N131" s="5">
        <f t="shared" si="11"/>
        <v>7.776664930204628</v>
      </c>
      <c r="O131" s="2"/>
      <c r="P131" s="5">
        <f t="shared" si="11"/>
        <v>7.573084483856631</v>
      </c>
      <c r="Q131" s="2"/>
      <c r="R131" s="5">
        <f t="shared" si="11"/>
        <v>7.233553039181933</v>
      </c>
      <c r="S131" s="5"/>
      <c r="T131" s="5">
        <f t="shared" si="11"/>
        <v>7.527767484414397</v>
      </c>
    </row>
    <row r="132" spans="2:20" ht="12.75">
      <c r="B132" s="20" t="s">
        <v>112</v>
      </c>
      <c r="D132" s="20" t="s">
        <v>57</v>
      </c>
      <c r="E132" s="22"/>
      <c r="F132" s="5">
        <f t="shared" si="9"/>
        <v>11.76732193386227</v>
      </c>
      <c r="G132" s="2"/>
      <c r="H132" s="5">
        <f t="shared" si="9"/>
        <v>8.851657188923333</v>
      </c>
      <c r="I132" s="2"/>
      <c r="J132" s="5">
        <f t="shared" si="8"/>
        <v>8.280514663274053</v>
      </c>
      <c r="K132" s="5"/>
      <c r="L132" s="26">
        <f t="shared" si="10"/>
        <v>9.63316459535322</v>
      </c>
      <c r="N132" s="5">
        <f t="shared" si="11"/>
        <v>11.76732193386227</v>
      </c>
      <c r="O132" s="2"/>
      <c r="P132" s="5">
        <f t="shared" si="11"/>
        <v>8.851657188923333</v>
      </c>
      <c r="Q132" s="2"/>
      <c r="R132" s="5">
        <f t="shared" si="11"/>
        <v>8.280514663274053</v>
      </c>
      <c r="S132" s="5"/>
      <c r="T132" s="5">
        <f t="shared" si="11"/>
        <v>9.63316459535322</v>
      </c>
    </row>
    <row r="133" spans="2:20" ht="12.75">
      <c r="B133" s="20" t="s">
        <v>108</v>
      </c>
      <c r="D133" s="20" t="s">
        <v>57</v>
      </c>
      <c r="E133" s="22"/>
      <c r="F133" s="5">
        <f t="shared" si="9"/>
        <v>15.655654398964586</v>
      </c>
      <c r="G133" s="2"/>
      <c r="H133" s="5">
        <f t="shared" si="9"/>
        <v>15.047817221169668</v>
      </c>
      <c r="I133" s="2"/>
      <c r="J133" s="5">
        <f t="shared" si="8"/>
        <v>14.562284407826784</v>
      </c>
      <c r="K133" s="5"/>
      <c r="L133" s="26">
        <f t="shared" si="10"/>
        <v>15.088585342653678</v>
      </c>
      <c r="N133" s="5">
        <f t="shared" si="11"/>
        <v>15.655654398964586</v>
      </c>
      <c r="O133" s="2"/>
      <c r="P133" s="5">
        <f t="shared" si="11"/>
        <v>15.047817221169668</v>
      </c>
      <c r="Q133" s="2"/>
      <c r="R133" s="5">
        <f t="shared" si="11"/>
        <v>14.562284407826784</v>
      </c>
      <c r="S133" s="5"/>
      <c r="T133" s="5">
        <f t="shared" si="11"/>
        <v>15.088585342653678</v>
      </c>
    </row>
    <row r="134" spans="2:20" ht="12.75">
      <c r="B134" s="20" t="s">
        <v>104</v>
      </c>
      <c r="D134" s="20" t="s">
        <v>57</v>
      </c>
      <c r="E134" s="22"/>
      <c r="F134" s="5">
        <f t="shared" si="9"/>
        <v>4.706928773544908</v>
      </c>
      <c r="G134" s="2"/>
      <c r="H134" s="5">
        <f t="shared" si="9"/>
        <v>4.52418034100526</v>
      </c>
      <c r="I134" s="2"/>
      <c r="J134" s="5">
        <f t="shared" si="8"/>
        <v>4.378203155294328</v>
      </c>
      <c r="K134" s="5"/>
      <c r="L134" s="26">
        <f t="shared" si="10"/>
        <v>4.536437423281499</v>
      </c>
      <c r="N134" s="5">
        <f t="shared" si="11"/>
        <v>4.706928773544908</v>
      </c>
      <c r="O134" s="2"/>
      <c r="P134" s="5">
        <f t="shared" si="11"/>
        <v>4.52418034100526</v>
      </c>
      <c r="Q134" s="2"/>
      <c r="R134" s="5">
        <f t="shared" si="11"/>
        <v>4.378203155294328</v>
      </c>
      <c r="S134" s="5"/>
      <c r="T134" s="5">
        <f t="shared" si="11"/>
        <v>4.536437423281499</v>
      </c>
    </row>
    <row r="135" spans="2:20" ht="12.75">
      <c r="B135" s="20" t="s">
        <v>67</v>
      </c>
      <c r="D135" s="20" t="s">
        <v>57</v>
      </c>
      <c r="F135" s="24">
        <f>F129+F131</f>
        <v>8.0836385458706</v>
      </c>
      <c r="H135" s="24">
        <f>H129+H131</f>
        <v>7.868139723487409</v>
      </c>
      <c r="J135" s="24">
        <f>J129+J131</f>
        <v>7.519088027570693</v>
      </c>
      <c r="K135" s="24"/>
      <c r="L135" s="25">
        <f>AVERAGE(F135,H135,J135)</f>
        <v>7.823622098976234</v>
      </c>
      <c r="N135" s="5">
        <f t="shared" si="11"/>
        <v>8.0836385458706</v>
      </c>
      <c r="P135" s="5">
        <f t="shared" si="11"/>
        <v>7.868139723487409</v>
      </c>
      <c r="R135" s="5">
        <f t="shared" si="11"/>
        <v>7.519088027570693</v>
      </c>
      <c r="S135" s="24"/>
      <c r="T135" s="5">
        <f t="shared" si="11"/>
        <v>7.823622098976234</v>
      </c>
    </row>
    <row r="136" spans="2:20" ht="12.75">
      <c r="B136" s="20" t="s">
        <v>68</v>
      </c>
      <c r="D136" s="20" t="s">
        <v>57</v>
      </c>
      <c r="F136" s="24">
        <f>F126+F128+F130</f>
        <v>131.62005394371334</v>
      </c>
      <c r="H136" s="24">
        <f>H126+H128+H130</f>
        <v>103.98730162054045</v>
      </c>
      <c r="J136" s="24">
        <f>J126+J128+J130</f>
        <v>127.27246215781682</v>
      </c>
      <c r="K136" s="24"/>
      <c r="L136" s="25">
        <f>AVERAGE(F136,H136,J136)</f>
        <v>120.95993924069019</v>
      </c>
      <c r="N136" s="5">
        <f t="shared" si="11"/>
        <v>131.62005394371334</v>
      </c>
      <c r="P136" s="5">
        <f t="shared" si="11"/>
        <v>103.98730162054045</v>
      </c>
      <c r="R136" s="5">
        <f t="shared" si="11"/>
        <v>127.27246215781682</v>
      </c>
      <c r="S136" s="24"/>
      <c r="T136" s="5">
        <f t="shared" si="11"/>
        <v>120.95993924069019</v>
      </c>
    </row>
    <row r="137" ht="12.75">
      <c r="N137" s="5"/>
    </row>
    <row r="139" spans="2:3" ht="12.75">
      <c r="B139" s="19" t="s">
        <v>110</v>
      </c>
      <c r="C139" s="19"/>
    </row>
    <row r="140" spans="2:6" ht="12.75">
      <c r="B140" s="20" t="s">
        <v>105</v>
      </c>
      <c r="D140" s="20" t="s">
        <v>46</v>
      </c>
      <c r="F140" s="22">
        <v>2000</v>
      </c>
    </row>
    <row r="141" spans="2:6" ht="12.75">
      <c r="B141" s="20" t="s">
        <v>101</v>
      </c>
      <c r="D141" s="20" t="s">
        <v>46</v>
      </c>
      <c r="F141" s="22">
        <v>15</v>
      </c>
    </row>
    <row r="142" spans="2:6" ht="12.75">
      <c r="B142" s="20" t="s">
        <v>102</v>
      </c>
      <c r="D142" s="20" t="s">
        <v>46</v>
      </c>
      <c r="F142" s="22">
        <v>330000</v>
      </c>
    </row>
    <row r="143" spans="2:6" ht="12.75">
      <c r="B143" s="20" t="s">
        <v>103</v>
      </c>
      <c r="D143" s="20" t="s">
        <v>46</v>
      </c>
      <c r="F143" s="22">
        <v>28</v>
      </c>
    </row>
    <row r="144" spans="2:6" ht="12.75">
      <c r="B144" s="20" t="s">
        <v>107</v>
      </c>
      <c r="D144" s="20" t="s">
        <v>46</v>
      </c>
      <c r="F144" s="22">
        <v>37</v>
      </c>
    </row>
    <row r="145" spans="2:6" ht="12.75">
      <c r="B145" s="20" t="s">
        <v>109</v>
      </c>
      <c r="D145" s="20" t="s">
        <v>46</v>
      </c>
      <c r="F145" s="22">
        <v>5.4</v>
      </c>
    </row>
    <row r="146" spans="2:6" ht="12.75">
      <c r="B146" s="20" t="s">
        <v>106</v>
      </c>
      <c r="D146" s="20" t="s">
        <v>46</v>
      </c>
      <c r="F146" s="22">
        <v>600</v>
      </c>
    </row>
    <row r="147" spans="2:6" ht="12.75">
      <c r="B147" s="20" t="s">
        <v>112</v>
      </c>
      <c r="D147" s="20" t="s">
        <v>46</v>
      </c>
      <c r="F147" s="22">
        <v>2000</v>
      </c>
    </row>
    <row r="148" spans="2:6" ht="12.75">
      <c r="B148" s="20" t="s">
        <v>108</v>
      </c>
      <c r="D148" s="20" t="s">
        <v>46</v>
      </c>
      <c r="F148" s="22">
        <v>20000</v>
      </c>
    </row>
    <row r="149" spans="2:6" ht="12.75">
      <c r="B149" s="20" t="s">
        <v>104</v>
      </c>
      <c r="D149" s="20" t="s">
        <v>46</v>
      </c>
      <c r="F149" s="22">
        <v>2000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4" sqref="A4"/>
    </sheetView>
  </sheetViews>
  <sheetFormatPr defaultColWidth="9.140625" defaultRowHeight="12.75"/>
  <cols>
    <col min="1" max="1" width="25.8515625" style="2" customWidth="1"/>
    <col min="2" max="2" width="8.7109375" style="2" customWidth="1"/>
    <col min="3" max="16384" width="9.140625" style="2" customWidth="1"/>
  </cols>
  <sheetData>
    <row r="1" ht="12.75">
      <c r="A1" s="1" t="s">
        <v>77</v>
      </c>
    </row>
    <row r="3" spans="1:3" ht="12.75">
      <c r="A3" s="1" t="s">
        <v>31</v>
      </c>
      <c r="C3" s="35" t="s">
        <v>66</v>
      </c>
    </row>
    <row r="5" spans="1:3" ht="12.75">
      <c r="A5" s="2" t="s">
        <v>59</v>
      </c>
      <c r="B5" s="2" t="s">
        <v>84</v>
      </c>
      <c r="C5" s="2">
        <v>8.5</v>
      </c>
    </row>
    <row r="6" spans="1:3" ht="12.75">
      <c r="A6" s="2" t="s">
        <v>60</v>
      </c>
      <c r="B6" s="2" t="s">
        <v>85</v>
      </c>
      <c r="C6" s="2">
        <v>0.067</v>
      </c>
    </row>
    <row r="7" spans="1:3" ht="12.75">
      <c r="A7" s="2" t="s">
        <v>61</v>
      </c>
      <c r="B7" s="2" t="s">
        <v>83</v>
      </c>
      <c r="C7" s="2">
        <v>14.4</v>
      </c>
    </row>
    <row r="9" spans="1:3" ht="12.75">
      <c r="A9" s="1" t="s">
        <v>42</v>
      </c>
      <c r="C9" s="35" t="s">
        <v>66</v>
      </c>
    </row>
    <row r="11" spans="1:3" ht="12.75">
      <c r="A11" s="2" t="s">
        <v>59</v>
      </c>
      <c r="B11" s="2" t="s">
        <v>84</v>
      </c>
      <c r="C11" s="2">
        <v>8.6</v>
      </c>
    </row>
    <row r="12" spans="1:3" ht="12.75">
      <c r="A12" s="2" t="s">
        <v>60</v>
      </c>
      <c r="B12" s="2" t="s">
        <v>85</v>
      </c>
      <c r="C12" s="2">
        <v>0.067</v>
      </c>
    </row>
    <row r="13" spans="1:3" ht="12.75">
      <c r="A13" s="2" t="s">
        <v>61</v>
      </c>
      <c r="B13" s="2" t="s">
        <v>83</v>
      </c>
      <c r="C13" s="2">
        <v>13.5</v>
      </c>
    </row>
    <row r="15" spans="1:3" ht="12.75">
      <c r="A15" s="1" t="s">
        <v>42</v>
      </c>
      <c r="C15" s="35" t="s">
        <v>66</v>
      </c>
    </row>
    <row r="17" spans="1:3" ht="12.75">
      <c r="A17" s="2" t="s">
        <v>59</v>
      </c>
      <c r="B17" s="2" t="s">
        <v>84</v>
      </c>
      <c r="C17" s="2">
        <v>8.3</v>
      </c>
    </row>
    <row r="18" spans="1:3" ht="12.75">
      <c r="A18" s="2" t="s">
        <v>60</v>
      </c>
      <c r="B18" s="2" t="s">
        <v>85</v>
      </c>
      <c r="C18" s="2">
        <v>0.04</v>
      </c>
    </row>
    <row r="19" spans="1:3" ht="12.75">
      <c r="A19" s="2" t="s">
        <v>61</v>
      </c>
      <c r="B19" s="2" t="s">
        <v>83</v>
      </c>
      <c r="C19" s="2">
        <v>14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2004-02-25T20:01:29Z</cp:lastPrinted>
  <dcterms:created xsi:type="dcterms:W3CDTF">2000-11-28T15:19:28Z</dcterms:created>
  <dcterms:modified xsi:type="dcterms:W3CDTF">2004-02-25T20:01:37Z</dcterms:modified>
  <cp:category/>
  <cp:version/>
  <cp:contentType/>
  <cp:contentStatus/>
</cp:coreProperties>
</file>