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0"/>
  </bookViews>
  <sheets>
    <sheet name="source" sheetId="1" r:id="rId1"/>
    <sheet name="cond" sheetId="2" r:id="rId2"/>
    <sheet name="emiss" sheetId="3" r:id="rId3"/>
    <sheet name="feed" sheetId="4" r:id="rId4"/>
    <sheet name="summ 1" sheetId="5" r:id="rId5"/>
    <sheet name="summ 2" sheetId="6" r:id="rId6"/>
  </sheets>
  <definedNames>
    <definedName name="_xlnm.Print_Titles" localSheetId="3">'feed'!$B:$B</definedName>
  </definedNames>
  <calcPr fullCalcOnLoad="1"/>
</workbook>
</file>

<file path=xl/sharedStrings.xml><?xml version="1.0" encoding="utf-8"?>
<sst xmlns="http://schemas.openxmlformats.org/spreadsheetml/2006/main" count="459" uniqueCount="173">
  <si>
    <t>EPA ID No.</t>
  </si>
  <si>
    <t>IND006376362</t>
  </si>
  <si>
    <t>Facility Name</t>
  </si>
  <si>
    <t>Facility Location</t>
  </si>
  <si>
    <t xml:space="preserve">    City</t>
  </si>
  <si>
    <t>Mount Vernon</t>
  </si>
  <si>
    <t xml:space="preserve">    State</t>
  </si>
  <si>
    <t>Unit ID Name/No.</t>
  </si>
  <si>
    <t>Other Sister Facilities</t>
  </si>
  <si>
    <t>None</t>
  </si>
  <si>
    <t>Combustor</t>
  </si>
  <si>
    <t>APCS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</si>
  <si>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</si>
  <si>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</si>
  <si>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</si>
  <si>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</si>
  <si>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</si>
  <si>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</si>
  <si>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</si>
  <si>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</si>
  <si>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>Airtech Environmental Services, Inc.</t>
  </si>
  <si>
    <t xml:space="preserve">    Testing Firm</t>
  </si>
  <si>
    <t>Planet Air Group</t>
  </si>
  <si>
    <t>Condition 1</t>
  </si>
  <si>
    <t xml:space="preserve">    Condition Descr</t>
  </si>
  <si>
    <t xml:space="preserve">    Content</t>
  </si>
  <si>
    <t>PM, CO</t>
  </si>
  <si>
    <t>Units</t>
  </si>
  <si>
    <t>Avg.</t>
  </si>
  <si>
    <t>PM</t>
  </si>
  <si>
    <t>gr/dscf</t>
  </si>
  <si>
    <t>y</t>
  </si>
  <si>
    <t>ppmv</t>
  </si>
  <si>
    <t>765C1</t>
  </si>
  <si>
    <t>Cond Avg</t>
  </si>
  <si>
    <t>Feedstream Description</t>
  </si>
  <si>
    <t>Liq. Waste</t>
  </si>
  <si>
    <t>scf/hr</t>
  </si>
  <si>
    <t>Heating Value</t>
  </si>
  <si>
    <t>Btu/lb</t>
  </si>
  <si>
    <t>Thermal Feedrate</t>
  </si>
  <si>
    <t>MMBtu/hr</t>
  </si>
  <si>
    <t>Ash</t>
  </si>
  <si>
    <t>Chlorine</t>
  </si>
  <si>
    <t>ppmw</t>
  </si>
  <si>
    <t>nd</t>
  </si>
  <si>
    <t>Hg</t>
  </si>
  <si>
    <t>IN</t>
  </si>
  <si>
    <t>Boiler H530B (Unit 2)</t>
  </si>
  <si>
    <t>Yes, 5 min per day</t>
  </si>
  <si>
    <t>Natural gas</t>
  </si>
  <si>
    <t xml:space="preserve">    Testing Dates</t>
  </si>
  <si>
    <t>Sootblowing</t>
  </si>
  <si>
    <t>GE Plastics, Mt. Vernon IN Facility</t>
  </si>
  <si>
    <t>Combustor Characteristics</t>
  </si>
  <si>
    <t>lb/hr</t>
  </si>
  <si>
    <t>wt %</t>
  </si>
  <si>
    <t>(Ash)</t>
  </si>
  <si>
    <t>Stack Gas Flowrate</t>
  </si>
  <si>
    <t>dscfm</t>
  </si>
  <si>
    <t>Oxygen</t>
  </si>
  <si>
    <t>%</t>
  </si>
  <si>
    <t>Flowrate and oxygen estimated based on total firing rate</t>
  </si>
  <si>
    <t>mg/dscm</t>
  </si>
  <si>
    <t>good ash mass balance!</t>
  </si>
  <si>
    <t>ug/dscm</t>
  </si>
  <si>
    <t>Total</t>
  </si>
  <si>
    <t>Revised Recertification of Compliance of BIF Boilers H530A and H530B, GE Plastics Mt. Vernon Facility, February 1998</t>
  </si>
  <si>
    <t>Liq</t>
  </si>
  <si>
    <t>SVM</t>
  </si>
  <si>
    <t>LVM</t>
  </si>
  <si>
    <t>Liq wastes -- benzene byproduct, phenol distillation tar</t>
  </si>
  <si>
    <t>Cond ID</t>
  </si>
  <si>
    <t>Facility Design/Operation</t>
  </si>
  <si>
    <t>Condition</t>
  </si>
  <si>
    <t>Stack Gas Emissions</t>
  </si>
  <si>
    <t>Feedrate Characteristics</t>
  </si>
  <si>
    <t>APCD</t>
  </si>
  <si>
    <t>Stack Gas Conditions</t>
  </si>
  <si>
    <t>System</t>
  </si>
  <si>
    <t>HW</t>
  </si>
  <si>
    <t>Aux</t>
  </si>
  <si>
    <t>Heat Input Rate</t>
  </si>
  <si>
    <t>Description</t>
  </si>
  <si>
    <t>HCl</t>
  </si>
  <si>
    <t>Cl2</t>
  </si>
  <si>
    <t>TCl</t>
  </si>
  <si>
    <t>D/F TEQ</t>
  </si>
  <si>
    <t>D/F Total</t>
  </si>
  <si>
    <t>CO</t>
  </si>
  <si>
    <t>HC</t>
  </si>
  <si>
    <t>DRE</t>
  </si>
  <si>
    <t>Temp</t>
  </si>
  <si>
    <t>Flowrate</t>
  </si>
  <si>
    <t>O2</t>
  </si>
  <si>
    <t>Moisture</t>
  </si>
  <si>
    <t>Design</t>
  </si>
  <si>
    <t>Type</t>
  </si>
  <si>
    <t>Fuel</t>
  </si>
  <si>
    <t>MM Btu/hr</t>
  </si>
  <si>
    <t>ng/dscm</t>
  </si>
  <si>
    <t>µg/dscm</t>
  </si>
  <si>
    <t>MHRA</t>
  </si>
  <si>
    <t>RA</t>
  </si>
  <si>
    <t>max</t>
  </si>
  <si>
    <t>min</t>
  </si>
  <si>
    <t>Other</t>
  </si>
  <si>
    <t>Spike</t>
  </si>
  <si>
    <t>ND</t>
  </si>
  <si>
    <t>°F</t>
  </si>
  <si>
    <t>Feedstreams</t>
  </si>
  <si>
    <t>City</t>
  </si>
  <si>
    <t>State</t>
  </si>
  <si>
    <t>Comb Type</t>
  </si>
  <si>
    <t>Waste Type</t>
  </si>
  <si>
    <t>Aux Fuel</t>
  </si>
  <si>
    <t>Sister Units</t>
  </si>
  <si>
    <t>Capacity (MMBtu/hr)</t>
  </si>
  <si>
    <t>Hazardous Wastes</t>
  </si>
  <si>
    <t>Supplemental Fuel</t>
  </si>
  <si>
    <t>Feedrate MTEC Calculations</t>
  </si>
  <si>
    <t>7% O2</t>
  </si>
  <si>
    <t>Phase II ID No.</t>
  </si>
  <si>
    <t>Source Description</t>
  </si>
  <si>
    <t xml:space="preserve">    Gas Velocity (ft/sec)</t>
  </si>
  <si>
    <t xml:space="preserve">    Gas Temperature (°F)</t>
  </si>
  <si>
    <t>Emissions and Feedrate Data Summary Sheet -- condition averages, @ 7% O2</t>
  </si>
  <si>
    <t>Source Description Summary Sheet</t>
  </si>
  <si>
    <t>Soot Blowing</t>
  </si>
  <si>
    <t>Haz Waste Description</t>
  </si>
  <si>
    <t>Comments</t>
  </si>
  <si>
    <t>CO (RA)</t>
  </si>
  <si>
    <t>CO (MHRA)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</si>
  <si>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</si>
  <si>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</si>
  <si>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</si>
  <si>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</si>
  <si>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</si>
  <si>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</si>
  <si>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</si>
  <si>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</si>
  <si>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</si>
  <si>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BIF Feedrate Limits</t>
  </si>
  <si>
    <t>g/hr</t>
  </si>
  <si>
    <t>*</t>
  </si>
  <si>
    <t>Mercury</t>
  </si>
  <si>
    <t>Feed Rate</t>
  </si>
  <si>
    <t>Tier I Adjusted for all metals, chlorine</t>
  </si>
  <si>
    <t>CoC, max waste and ash feed</t>
  </si>
  <si>
    <t>#764 and #765  boilers have a common stack</t>
  </si>
  <si>
    <t>HWC Burn Status (Date if Terminated)</t>
  </si>
  <si>
    <t>Waste Descr</t>
  </si>
  <si>
    <t>Baseline</t>
  </si>
  <si>
    <t>Individual Metal Feedrates</t>
  </si>
  <si>
    <t>Individual Metal Emissions</t>
  </si>
  <si>
    <t>Pb</t>
  </si>
  <si>
    <t>Cd</t>
  </si>
  <si>
    <t>As</t>
  </si>
  <si>
    <t>Be</t>
  </si>
  <si>
    <t>Cr</t>
  </si>
  <si>
    <t>Sb</t>
  </si>
  <si>
    <t>Cr(+6)</t>
  </si>
  <si>
    <t>Ni</t>
  </si>
  <si>
    <t>Co</t>
  </si>
  <si>
    <t>Mn</t>
  </si>
  <si>
    <t>Se</t>
  </si>
  <si>
    <t xml:space="preserve">    Cond Dates</t>
  </si>
  <si>
    <t>R1</t>
  </si>
  <si>
    <t>R2</t>
  </si>
  <si>
    <t>R3</t>
  </si>
  <si>
    <t>Cond Description</t>
  </si>
  <si>
    <t>Watertube boiler. Babcock &amp; Wilcox Model 103-88 boiler, 70,000 lb/hr steam @ 195 psig</t>
  </si>
  <si>
    <t>Liquid-fired boiler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</si>
</sst>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000"/>
    <numFmt numFmtId="173" formatCode="0.0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1" fillId="0" borderId="0" xfId="19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8">
      <selection activeCell="C15" sqref="C15"/>
    </sheetView>
  </sheetViews>
  <sheetFormatPr defaultColWidth="9.140625" defaultRowHeight="12.75"/>
  <cols>
    <col min="1" max="1" width="23.8515625" style="2" customWidth="1"/>
    <col min="2" max="2" width="60.421875" style="2" customWidth="1"/>
    <col min="3" max="16384" width="8.8515625" style="2" customWidth="1"/>
  </cols>
  <sheetData>
    <row r="1" ht="12.75">
      <c r="A1" s="1" t="s">
        <v>123</v>
      </c>
    </row>
    <row r="3" spans="1:2" ht="12.75">
      <c r="A3" s="2" t="s">
        <v>122</v>
      </c>
      <c r="B3" s="3">
        <v>765</v>
      </c>
    </row>
    <row r="4" spans="1:2" ht="12.75">
      <c r="A4" s="2" t="s">
        <v>0</v>
      </c>
      <c r="B4" s="2" t="s">
        <v>1</v>
      </c>
    </row>
    <row r="5" spans="1:2" ht="12.75">
      <c r="A5" s="2" t="s">
        <v>2</v>
      </c>
      <c r="B5" s="2" t="s">
        <v>53</v>
      </c>
    </row>
    <row r="6" ht="12.75">
      <c r="A6" s="2" t="s">
        <v>3</v>
      </c>
    </row>
    <row r="7" spans="1:2" ht="12.75">
      <c r="A7" s="2" t="s">
        <v>4</v>
      </c>
      <c r="B7" s="2" t="s">
        <v>5</v>
      </c>
    </row>
    <row r="8" spans="1:2" ht="12.75">
      <c r="A8" s="2" t="s">
        <v>6</v>
      </c>
      <c r="B8" s="2" t="s">
        <v>47</v>
      </c>
    </row>
    <row r="9" spans="1:2" ht="12.75">
      <c r="A9" s="2" t="s">
        <v>7</v>
      </c>
      <c r="B9" s="2" t="s">
        <v>48</v>
      </c>
    </row>
    <row r="10" spans="1:2" ht="12.75">
      <c r="A10" s="2" t="s">
        <v>8</v>
      </c>
      <c r="B10" s="2" t="s">
        <v>9</v>
      </c>
    </row>
    <row r="11" spans="1:2" ht="12.75">
      <c r="A11" s="2" t="s">
        <v>10</v>
      </c>
      <c r="B11" s="2" t="s">
        <v>172</v>
      </c>
    </row>
    <row r="12" spans="1:2" s="49" customFormat="1" ht="25.5">
      <c r="A12" s="49" t="s">
        <v>54</v>
      </c>
      <c r="B12" s="49" t="s">
        <v>171</v>
      </c>
    </row>
    <row r="13" spans="1:2" s="49" customFormat="1" ht="12.75">
      <c r="A13" s="49" t="s">
        <v>117</v>
      </c>
      <c r="B13" s="51">
        <v>75</v>
      </c>
    </row>
    <row r="14" spans="1:2" ht="12.75">
      <c r="A14" s="2" t="s">
        <v>128</v>
      </c>
      <c r="B14" s="2" t="s">
        <v>49</v>
      </c>
    </row>
    <row r="15" spans="1:2" ht="12.75">
      <c r="A15" s="2" t="s">
        <v>11</v>
      </c>
      <c r="B15" s="2" t="s">
        <v>9</v>
      </c>
    </row>
    <row r="16" spans="1:2" ht="12.75">
      <c r="A16" s="2" t="s">
        <v>12</v>
      </c>
      <c r="B16" s="2" t="s">
        <v>13</v>
      </c>
    </row>
    <row r="17" spans="1:2" ht="12.75">
      <c r="A17" s="2" t="s">
        <v>118</v>
      </c>
      <c r="B17" s="2" t="s">
        <v>68</v>
      </c>
    </row>
    <row r="18" spans="1:2" ht="12.75">
      <c r="A18" s="2" t="s">
        <v>129</v>
      </c>
      <c r="B18" s="2" t="s">
        <v>71</v>
      </c>
    </row>
    <row r="19" spans="1:2" ht="12.75">
      <c r="A19" s="2" t="s">
        <v>119</v>
      </c>
      <c r="B19" s="2" t="s">
        <v>50</v>
      </c>
    </row>
    <row r="20" ht="12.75" customHeight="1"/>
    <row r="21" spans="1:2" ht="12.75">
      <c r="A21" s="2" t="s">
        <v>14</v>
      </c>
      <c r="B21" s="2" t="s">
        <v>149</v>
      </c>
    </row>
    <row r="22" spans="1:2" ht="12.75">
      <c r="A22" s="2" t="s">
        <v>15</v>
      </c>
      <c r="B22" s="3">
        <v>5</v>
      </c>
    </row>
    <row r="23" spans="1:2" ht="12.75">
      <c r="A23" s="2" t="s">
        <v>16</v>
      </c>
      <c r="B23" s="3">
        <v>118</v>
      </c>
    </row>
    <row r="24" spans="1:2" ht="12.75">
      <c r="A24" s="2" t="s">
        <v>124</v>
      </c>
      <c r="B24" s="4">
        <v>63.7</v>
      </c>
    </row>
    <row r="25" spans="1:2" ht="12.75">
      <c r="A25" s="2" t="s">
        <v>125</v>
      </c>
      <c r="B25" s="3">
        <v>529</v>
      </c>
    </row>
    <row r="26" ht="12.75" customHeight="1"/>
    <row r="27" spans="1:2" ht="12.75">
      <c r="A27" s="2" t="s">
        <v>17</v>
      </c>
      <c r="B27" s="2" t="s">
        <v>147</v>
      </c>
    </row>
    <row r="28" s="64" customFormat="1" ht="25.5">
      <c r="A28" s="64" t="s">
        <v>150</v>
      </c>
    </row>
    <row r="29" ht="12.75" customHeight="1"/>
    <row r="39" ht="12.75">
      <c r="B39" s="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0.8515625" style="0" customWidth="1"/>
    <col min="2" max="2" width="51.7109375" style="0" customWidth="1"/>
  </cols>
  <sheetData>
    <row r="1" ht="12.75">
      <c r="A1" s="60" t="s">
        <v>170</v>
      </c>
    </row>
    <row r="3" ht="12.75">
      <c r="A3" s="61" t="s">
        <v>33</v>
      </c>
    </row>
    <row r="4" s="2" customFormat="1" ht="12.75"/>
    <row r="5" spans="1:2" s="49" customFormat="1" ht="27.75" customHeight="1">
      <c r="A5" s="49" t="s">
        <v>18</v>
      </c>
      <c r="B5" s="49" t="s">
        <v>67</v>
      </c>
    </row>
    <row r="6" spans="1:2" s="2" customFormat="1" ht="12.75">
      <c r="A6" s="2" t="s">
        <v>19</v>
      </c>
      <c r="B6" s="2" t="s">
        <v>20</v>
      </c>
    </row>
    <row r="7" spans="1:2" s="2" customFormat="1" ht="12.75">
      <c r="A7" s="2" t="s">
        <v>21</v>
      </c>
      <c r="B7" s="2" t="s">
        <v>22</v>
      </c>
    </row>
    <row r="8" spans="1:2" s="2" customFormat="1" ht="12.75">
      <c r="A8" s="2" t="s">
        <v>51</v>
      </c>
      <c r="B8" s="5">
        <v>35838</v>
      </c>
    </row>
    <row r="9" spans="1:2" s="2" customFormat="1" ht="12.75">
      <c r="A9" s="2" t="s">
        <v>166</v>
      </c>
      <c r="B9" s="58">
        <v>35827</v>
      </c>
    </row>
    <row r="10" spans="1:2" s="2" customFormat="1" ht="12.75">
      <c r="A10" s="2" t="s">
        <v>24</v>
      </c>
      <c r="B10" s="2" t="s">
        <v>148</v>
      </c>
    </row>
    <row r="11" spans="1:2" s="2" customFormat="1" ht="12.75">
      <c r="A11" s="2" t="s">
        <v>25</v>
      </c>
      <c r="B11" s="2" t="s">
        <v>26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B1">
      <selection activeCell="C15" sqref="C15"/>
    </sheetView>
  </sheetViews>
  <sheetFormatPr defaultColWidth="9.140625" defaultRowHeight="12.75"/>
  <cols>
    <col min="1" max="1" width="9.140625" style="8" hidden="1" customWidth="1"/>
    <col min="2" max="2" width="20.00390625" style="8" customWidth="1"/>
    <col min="3" max="3" width="12.00390625" style="8" customWidth="1"/>
    <col min="4" max="4" width="7.8515625" style="7" customWidth="1"/>
    <col min="5" max="5" width="7.28125" style="7" customWidth="1"/>
    <col min="6" max="6" width="3.140625" style="7" customWidth="1"/>
    <col min="7" max="7" width="9.7109375" style="8" customWidth="1"/>
    <col min="8" max="8" width="2.7109375" style="8" customWidth="1"/>
    <col min="9" max="9" width="8.8515625" style="8" customWidth="1"/>
    <col min="10" max="10" width="2.8515625" style="8" customWidth="1"/>
    <col min="11" max="11" width="11.57421875" style="8" customWidth="1"/>
    <col min="12" max="12" width="2.421875" style="8" customWidth="1"/>
    <col min="13" max="16384" width="8.8515625" style="8" customWidth="1"/>
  </cols>
  <sheetData>
    <row r="1" spans="2:3" ht="12.75">
      <c r="B1" s="6" t="s">
        <v>75</v>
      </c>
      <c r="C1" s="6"/>
    </row>
    <row r="2" spans="2:13" ht="12.75">
      <c r="B2" s="9"/>
      <c r="C2" s="9"/>
      <c r="G2" s="9"/>
      <c r="H2" s="9"/>
      <c r="I2" s="9"/>
      <c r="J2" s="9"/>
      <c r="K2" s="9"/>
      <c r="L2" s="9"/>
      <c r="M2" s="9"/>
    </row>
    <row r="3" spans="2:13" ht="12.75">
      <c r="B3" s="2"/>
      <c r="C3" s="2" t="s">
        <v>130</v>
      </c>
      <c r="D3" s="7" t="s">
        <v>27</v>
      </c>
      <c r="E3" s="7" t="s">
        <v>121</v>
      </c>
      <c r="G3" s="9">
        <v>1</v>
      </c>
      <c r="H3" s="9"/>
      <c r="I3" s="9">
        <v>2</v>
      </c>
      <c r="J3" s="9"/>
      <c r="K3" s="9">
        <v>3</v>
      </c>
      <c r="L3" s="9"/>
      <c r="M3" s="9" t="s">
        <v>28</v>
      </c>
    </row>
    <row r="4" spans="2:13" ht="12.75">
      <c r="B4" s="2"/>
      <c r="C4" s="2"/>
      <c r="H4" s="9"/>
      <c r="I4" s="9"/>
      <c r="J4" s="9"/>
      <c r="K4" s="9" t="s">
        <v>52</v>
      </c>
      <c r="L4" s="9"/>
      <c r="M4" s="9"/>
    </row>
    <row r="5" spans="1:13" ht="12.75">
      <c r="A5" s="8">
        <v>1</v>
      </c>
      <c r="B5" s="10" t="s">
        <v>23</v>
      </c>
      <c r="C5" s="10"/>
      <c r="G5" s="9"/>
      <c r="H5" s="9"/>
      <c r="I5" s="9"/>
      <c r="J5" s="9"/>
      <c r="K5" s="9"/>
      <c r="L5" s="9"/>
      <c r="M5" s="9"/>
    </row>
    <row r="6" spans="2:13" ht="12.75">
      <c r="B6" s="7"/>
      <c r="C6" s="7"/>
      <c r="D6" s="2"/>
      <c r="E6" s="2"/>
      <c r="F6" s="2"/>
      <c r="G6" s="2"/>
      <c r="H6" s="2"/>
      <c r="I6" s="2"/>
      <c r="J6" s="2"/>
      <c r="K6" s="2"/>
      <c r="L6" s="2"/>
      <c r="M6" s="9"/>
    </row>
    <row r="7" spans="2:13" ht="12.75">
      <c r="B7" s="7" t="s">
        <v>29</v>
      </c>
      <c r="C7" s="7"/>
      <c r="D7" s="7" t="s">
        <v>30</v>
      </c>
      <c r="E7" s="7" t="s">
        <v>31</v>
      </c>
      <c r="G7" s="11">
        <v>0.0292</v>
      </c>
      <c r="H7" s="11"/>
      <c r="I7" s="11">
        <v>0.034</v>
      </c>
      <c r="J7" s="11"/>
      <c r="K7" s="11">
        <v>0.0411</v>
      </c>
      <c r="L7" s="11"/>
      <c r="M7" s="53">
        <f>AVERAGE(G7:K7)</f>
        <v>0.03476666666666667</v>
      </c>
    </row>
    <row r="8" spans="2:13" ht="12.75">
      <c r="B8" s="7" t="s">
        <v>131</v>
      </c>
      <c r="C8" s="7"/>
      <c r="D8" s="7" t="s">
        <v>32</v>
      </c>
      <c r="E8" s="7" t="s">
        <v>31</v>
      </c>
      <c r="G8" s="11">
        <v>13.9</v>
      </c>
      <c r="H8" s="11"/>
      <c r="I8" s="11">
        <v>12.7</v>
      </c>
      <c r="J8" s="11"/>
      <c r="K8" s="11">
        <v>12.8</v>
      </c>
      <c r="L8" s="11"/>
      <c r="M8" s="12">
        <f>AVERAGE(G8,I8,K8)</f>
        <v>13.133333333333335</v>
      </c>
    </row>
    <row r="9" spans="2:13" ht="12.75">
      <c r="B9" s="7" t="s">
        <v>132</v>
      </c>
      <c r="C9" s="7"/>
      <c r="D9" s="7" t="s">
        <v>32</v>
      </c>
      <c r="E9" s="7" t="s">
        <v>31</v>
      </c>
      <c r="G9" s="11">
        <v>17.9</v>
      </c>
      <c r="H9" s="11"/>
      <c r="I9" s="11">
        <v>13.3</v>
      </c>
      <c r="J9" s="11"/>
      <c r="K9" s="11">
        <v>13.2</v>
      </c>
      <c r="L9" s="11"/>
      <c r="M9" s="11">
        <v>14.8</v>
      </c>
    </row>
    <row r="10" spans="2:13" ht="12.75">
      <c r="B10" s="7"/>
      <c r="C10" s="7"/>
      <c r="G10" s="11"/>
      <c r="H10" s="11"/>
      <c r="I10" s="11"/>
      <c r="J10" s="11"/>
      <c r="K10" s="11"/>
      <c r="L10" s="11"/>
      <c r="M10" s="9"/>
    </row>
    <row r="11" spans="2:13" ht="12.75">
      <c r="B11" s="7"/>
      <c r="C11" s="7"/>
      <c r="G11" s="11"/>
      <c r="H11" s="11"/>
      <c r="I11" s="11"/>
      <c r="J11" s="11"/>
      <c r="K11" s="11"/>
      <c r="L11" s="11"/>
      <c r="M11" s="9"/>
    </row>
    <row r="12" spans="2:13" ht="12.75">
      <c r="B12" s="7"/>
      <c r="C12" s="7"/>
      <c r="G12" s="11"/>
      <c r="H12" s="11"/>
      <c r="I12" s="13"/>
      <c r="J12" s="13"/>
      <c r="K12" s="11"/>
      <c r="L12" s="11"/>
      <c r="M12" s="9"/>
    </row>
    <row r="13" spans="2:12" ht="12.75">
      <c r="B13" s="7"/>
      <c r="C13" s="7"/>
      <c r="G13" s="11"/>
      <c r="H13" s="11"/>
      <c r="I13" s="11"/>
      <c r="J13" s="11"/>
      <c r="K13" s="11"/>
      <c r="L13" s="11"/>
    </row>
    <row r="14" spans="2:12" ht="12.75">
      <c r="B14" s="7"/>
      <c r="C14" s="7"/>
      <c r="G14" s="11"/>
      <c r="H14" s="11"/>
      <c r="I14" s="11"/>
      <c r="J14" s="11"/>
      <c r="K14" s="11"/>
      <c r="L14" s="11"/>
    </row>
    <row r="15" spans="2:12" ht="12.75">
      <c r="B15" s="7"/>
      <c r="C15" s="7"/>
      <c r="G15" s="11"/>
      <c r="H15" s="11"/>
      <c r="I15" s="11"/>
      <c r="J15" s="11"/>
      <c r="K15" s="11"/>
      <c r="L15" s="11"/>
    </row>
    <row r="16" spans="2:12" ht="12.75">
      <c r="B16" s="7"/>
      <c r="C16" s="7"/>
      <c r="G16" s="11"/>
      <c r="H16" s="11"/>
      <c r="I16" s="11"/>
      <c r="J16" s="11"/>
      <c r="K16" s="11"/>
      <c r="L16" s="11"/>
    </row>
    <row r="17" spans="2:12" ht="12.75">
      <c r="B17" s="7"/>
      <c r="C17" s="7"/>
      <c r="G17" s="11"/>
      <c r="H17" s="11"/>
      <c r="I17" s="11"/>
      <c r="J17" s="11"/>
      <c r="K17" s="11"/>
      <c r="L17" s="11"/>
    </row>
    <row r="18" spans="2:12" ht="12.75">
      <c r="B18" s="7"/>
      <c r="C18" s="7"/>
      <c r="G18" s="11"/>
      <c r="H18" s="11"/>
      <c r="I18" s="11"/>
      <c r="J18" s="11"/>
      <c r="K18" s="11"/>
      <c r="L18" s="11"/>
    </row>
    <row r="19" spans="2:12" ht="12.75">
      <c r="B19" s="7"/>
      <c r="C19" s="7"/>
      <c r="G19" s="11"/>
      <c r="H19" s="11"/>
      <c r="I19" s="11"/>
      <c r="J19" s="11"/>
      <c r="K19" s="11"/>
      <c r="L19" s="11"/>
    </row>
    <row r="20" spans="2:12" ht="12.75">
      <c r="B20" s="7"/>
      <c r="C20" s="7"/>
      <c r="G20" s="11"/>
      <c r="H20" s="11"/>
      <c r="I20" s="11"/>
      <c r="J20" s="11"/>
      <c r="K20" s="11"/>
      <c r="L20" s="11"/>
    </row>
    <row r="21" spans="2:12" ht="12.75">
      <c r="B21" s="7"/>
      <c r="C21" s="7"/>
      <c r="G21" s="11"/>
      <c r="H21" s="11"/>
      <c r="I21" s="11"/>
      <c r="J21" s="11"/>
      <c r="K21" s="11"/>
      <c r="L21" s="11"/>
    </row>
    <row r="22" spans="2:12" ht="12.75">
      <c r="B22" s="7"/>
      <c r="C22" s="7"/>
      <c r="G22" s="11"/>
      <c r="H22" s="11"/>
      <c r="I22" s="11"/>
      <c r="J22" s="11"/>
      <c r="K22" s="11"/>
      <c r="L22" s="11"/>
    </row>
    <row r="23" spans="2:12" ht="12.75">
      <c r="B23" s="7"/>
      <c r="C23" s="7"/>
      <c r="G23" s="11"/>
      <c r="H23" s="11"/>
      <c r="I23" s="11"/>
      <c r="J23" s="11"/>
      <c r="K23" s="11"/>
      <c r="L23" s="11"/>
    </row>
    <row r="24" spans="2:12" ht="12.75">
      <c r="B24" s="7"/>
      <c r="C24" s="7"/>
      <c r="G24" s="11"/>
      <c r="H24" s="11"/>
      <c r="I24" s="11"/>
      <c r="J24" s="11"/>
      <c r="K24" s="11"/>
      <c r="L24" s="11"/>
    </row>
    <row r="25" spans="2:12" ht="12.75">
      <c r="B25" s="7"/>
      <c r="C25" s="7"/>
      <c r="G25" s="11"/>
      <c r="H25" s="11"/>
      <c r="I25" s="11"/>
      <c r="J25" s="11"/>
      <c r="K25" s="11"/>
      <c r="L25" s="11"/>
    </row>
    <row r="26" spans="2:12" ht="12.75">
      <c r="B26" s="7"/>
      <c r="C26" s="7"/>
      <c r="G26" s="11"/>
      <c r="H26" s="11"/>
      <c r="I26" s="11"/>
      <c r="J26" s="11"/>
      <c r="K26" s="11"/>
      <c r="L26" s="11"/>
    </row>
    <row r="27" spans="2:12" ht="12.75">
      <c r="B27" s="7"/>
      <c r="C27" s="7"/>
      <c r="G27" s="11"/>
      <c r="H27" s="11"/>
      <c r="I27" s="11"/>
      <c r="J27" s="11"/>
      <c r="K27" s="11"/>
      <c r="L27" s="11"/>
    </row>
    <row r="28" spans="2:12" ht="12.75">
      <c r="B28" s="7"/>
      <c r="C28" s="7"/>
      <c r="G28" s="11"/>
      <c r="H28" s="11"/>
      <c r="I28" s="11"/>
      <c r="J28" s="11"/>
      <c r="K28" s="11"/>
      <c r="L28" s="11"/>
    </row>
    <row r="29" spans="2:12" ht="12.75">
      <c r="B29" s="10"/>
      <c r="C29" s="10"/>
      <c r="G29" s="11"/>
      <c r="H29" s="11"/>
      <c r="I29" s="11"/>
      <c r="J29" s="11"/>
      <c r="K29" s="11"/>
      <c r="L29" s="11"/>
    </row>
    <row r="30" spans="2:12" ht="12.75">
      <c r="B30" s="7"/>
      <c r="C30" s="7"/>
      <c r="G30" s="11"/>
      <c r="H30" s="11"/>
      <c r="I30" s="11"/>
      <c r="J30" s="11"/>
      <c r="K30" s="11"/>
      <c r="L30" s="11"/>
    </row>
    <row r="31" spans="7:12" ht="12.75">
      <c r="G31" s="14"/>
      <c r="H31" s="14"/>
      <c r="I31" s="14"/>
      <c r="J31" s="14"/>
      <c r="K31" s="14"/>
      <c r="L31" s="14"/>
    </row>
    <row r="32" spans="2:3" ht="12.75">
      <c r="B32" s="7"/>
      <c r="C32" s="7"/>
    </row>
    <row r="33" spans="2:12" ht="12.75">
      <c r="B33" s="7"/>
      <c r="C33" s="7"/>
      <c r="G33" s="11"/>
      <c r="H33" s="11"/>
      <c r="I33" s="11"/>
      <c r="J33" s="11"/>
      <c r="K33" s="11"/>
      <c r="L33" s="11"/>
    </row>
    <row r="34" spans="2:12" ht="12.75">
      <c r="B34" s="7"/>
      <c r="C34" s="7"/>
      <c r="G34" s="11"/>
      <c r="H34" s="11"/>
      <c r="I34" s="11"/>
      <c r="J34" s="11"/>
      <c r="K34" s="11"/>
      <c r="L34" s="11"/>
    </row>
    <row r="35" spans="2:12" ht="12.75">
      <c r="B35" s="7"/>
      <c r="C35" s="7"/>
      <c r="G35" s="11"/>
      <c r="H35" s="11"/>
      <c r="I35" s="11"/>
      <c r="J35" s="11"/>
      <c r="K35" s="11"/>
      <c r="L35" s="11"/>
    </row>
    <row r="36" spans="2:12" ht="12.75">
      <c r="B36" s="7"/>
      <c r="C36" s="7"/>
      <c r="G36" s="11"/>
      <c r="H36" s="11"/>
      <c r="I36" s="11"/>
      <c r="J36" s="11"/>
      <c r="K36" s="11"/>
      <c r="L36" s="11"/>
    </row>
    <row r="37" spans="2:12" ht="12.75">
      <c r="B37" s="7"/>
      <c r="C37" s="7"/>
      <c r="G37" s="11"/>
      <c r="H37" s="11"/>
      <c r="I37" s="11"/>
      <c r="J37" s="11"/>
      <c r="K37" s="11"/>
      <c r="L37" s="11"/>
    </row>
    <row r="38" spans="2:3" ht="12.75">
      <c r="B38" s="7"/>
      <c r="C38" s="7"/>
    </row>
    <row r="39" spans="2:12" ht="12.75">
      <c r="B39" s="10"/>
      <c r="C39" s="10"/>
      <c r="G39" s="11"/>
      <c r="H39" s="11"/>
      <c r="I39" s="11"/>
      <c r="J39" s="11"/>
      <c r="K39" s="11"/>
      <c r="L39" s="11"/>
    </row>
    <row r="40" spans="2:12" ht="12.75">
      <c r="B40" s="7"/>
      <c r="C40" s="7"/>
      <c r="G40" s="11"/>
      <c r="H40" s="11"/>
      <c r="I40" s="11"/>
      <c r="J40" s="11"/>
      <c r="K40" s="11"/>
      <c r="L40" s="11"/>
    </row>
    <row r="41" spans="7:12" ht="12.75">
      <c r="G41" s="14"/>
      <c r="H41" s="14"/>
      <c r="I41" s="14"/>
      <c r="J41" s="14"/>
      <c r="K41" s="14"/>
      <c r="L41" s="14"/>
    </row>
    <row r="42" spans="7:12" ht="12.75">
      <c r="G42" s="14"/>
      <c r="H42" s="14"/>
      <c r="I42" s="14"/>
      <c r="J42" s="14"/>
      <c r="K42" s="14"/>
      <c r="L42" s="14"/>
    </row>
    <row r="43" spans="2:12" ht="12.75">
      <c r="B43" s="7"/>
      <c r="C43" s="7"/>
      <c r="G43" s="11"/>
      <c r="H43" s="11"/>
      <c r="I43" s="11"/>
      <c r="J43" s="11"/>
      <c r="K43" s="11"/>
      <c r="L43" s="11"/>
    </row>
    <row r="44" spans="2:12" ht="12.75">
      <c r="B44" s="7"/>
      <c r="C44" s="7"/>
      <c r="G44" s="11"/>
      <c r="H44" s="11"/>
      <c r="I44" s="11"/>
      <c r="J44" s="11"/>
      <c r="K44" s="11"/>
      <c r="L44" s="11"/>
    </row>
    <row r="45" spans="2:12" ht="12.75">
      <c r="B45" s="7"/>
      <c r="C45" s="7"/>
      <c r="G45" s="11"/>
      <c r="H45" s="11"/>
      <c r="I45" s="11"/>
      <c r="J45" s="11"/>
      <c r="K45" s="11"/>
      <c r="L45" s="11"/>
    </row>
    <row r="46" spans="2:12" ht="12.75">
      <c r="B46" s="7"/>
      <c r="C46" s="7"/>
      <c r="G46" s="11"/>
      <c r="H46" s="11"/>
      <c r="I46" s="11"/>
      <c r="J46" s="11"/>
      <c r="K46" s="11"/>
      <c r="L46" s="11"/>
    </row>
    <row r="47" spans="2:12" ht="12.75">
      <c r="B47" s="7"/>
      <c r="C47" s="7"/>
      <c r="G47" s="11"/>
      <c r="H47" s="11"/>
      <c r="I47" s="11"/>
      <c r="J47" s="11"/>
      <c r="K47" s="11"/>
      <c r="L47" s="11"/>
    </row>
    <row r="50" spans="2:3" ht="12.75">
      <c r="B50" s="6"/>
      <c r="C50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workbookViewId="0" topLeftCell="B7">
      <selection activeCell="C15" sqref="C15"/>
    </sheetView>
  </sheetViews>
  <sheetFormatPr defaultColWidth="9.140625" defaultRowHeight="12.75"/>
  <cols>
    <col min="1" max="1" width="9.140625" style="17" hidden="1" customWidth="1"/>
    <col min="2" max="3" width="21.28125" style="16" customWidth="1"/>
    <col min="4" max="4" width="9.00390625" style="16" customWidth="1"/>
    <col min="5" max="5" width="3.140625" style="17" customWidth="1"/>
    <col min="6" max="6" width="8.28125" style="17" customWidth="1"/>
    <col min="7" max="7" width="3.140625" style="17" customWidth="1"/>
    <col min="8" max="8" width="9.00390625" style="17" customWidth="1"/>
    <col min="9" max="9" width="3.140625" style="17" customWidth="1"/>
    <col min="10" max="10" width="11.28125" style="17" customWidth="1"/>
    <col min="11" max="11" width="3.140625" style="17" customWidth="1"/>
    <col min="12" max="12" width="11.57421875" style="18" customWidth="1"/>
    <col min="13" max="13" width="1.8515625" style="17" customWidth="1"/>
    <col min="14" max="14" width="11.8515625" style="17" customWidth="1"/>
    <col min="15" max="15" width="3.7109375" style="17" customWidth="1"/>
    <col min="16" max="16" width="10.57421875" style="17" customWidth="1"/>
    <col min="17" max="17" width="3.7109375" style="17" customWidth="1"/>
    <col min="18" max="18" width="10.00390625" style="17" customWidth="1"/>
    <col min="19" max="19" width="3.7109375" style="17" customWidth="1"/>
    <col min="20" max="20" width="10.140625" style="17" customWidth="1"/>
    <col min="21" max="21" width="1.7109375" style="17" customWidth="1"/>
    <col min="22" max="22" width="11.28125" style="17" customWidth="1"/>
    <col min="23" max="23" width="2.7109375" style="17" customWidth="1"/>
    <col min="24" max="24" width="11.00390625" style="17" customWidth="1"/>
    <col min="25" max="25" width="1.8515625" style="17" customWidth="1"/>
    <col min="26" max="26" width="12.00390625" style="17" customWidth="1"/>
    <col min="27" max="27" width="1.8515625" style="17" customWidth="1"/>
    <col min="28" max="28" width="9.421875" style="17" customWidth="1"/>
    <col min="29" max="16384" width="8.8515625" style="17" customWidth="1"/>
  </cols>
  <sheetData>
    <row r="1" spans="2:3" ht="12.75">
      <c r="B1" s="15" t="s">
        <v>110</v>
      </c>
      <c r="C1" s="15"/>
    </row>
    <row r="3" spans="1:28" ht="12.75">
      <c r="A3" s="17" t="s">
        <v>144</v>
      </c>
      <c r="B3" s="15" t="s">
        <v>33</v>
      </c>
      <c r="C3" s="15"/>
      <c r="F3" s="17" t="s">
        <v>167</v>
      </c>
      <c r="H3" s="17" t="s">
        <v>168</v>
      </c>
      <c r="J3" s="17" t="s">
        <v>169</v>
      </c>
      <c r="L3" s="18" t="s">
        <v>34</v>
      </c>
      <c r="N3" s="17" t="s">
        <v>167</v>
      </c>
      <c r="P3" s="17" t="s">
        <v>168</v>
      </c>
      <c r="R3" s="17" t="s">
        <v>169</v>
      </c>
      <c r="T3" s="18" t="s">
        <v>34</v>
      </c>
      <c r="V3" s="17" t="s">
        <v>167</v>
      </c>
      <c r="X3" s="17" t="s">
        <v>168</v>
      </c>
      <c r="Z3" s="17" t="s">
        <v>169</v>
      </c>
      <c r="AB3" s="18" t="s">
        <v>34</v>
      </c>
    </row>
    <row r="5" spans="2:28" ht="12.75">
      <c r="B5" s="16" t="s">
        <v>35</v>
      </c>
      <c r="F5" s="18" t="s">
        <v>36</v>
      </c>
      <c r="H5" s="18" t="s">
        <v>36</v>
      </c>
      <c r="J5" s="18" t="s">
        <v>36</v>
      </c>
      <c r="L5" s="18" t="s">
        <v>36</v>
      </c>
      <c r="N5" s="18" t="s">
        <v>50</v>
      </c>
      <c r="P5" s="18" t="s">
        <v>50</v>
      </c>
      <c r="R5" s="18" t="s">
        <v>50</v>
      </c>
      <c r="T5" s="18" t="s">
        <v>50</v>
      </c>
      <c r="V5" s="18" t="s">
        <v>66</v>
      </c>
      <c r="X5" s="18" t="s">
        <v>66</v>
      </c>
      <c r="Z5" s="18" t="s">
        <v>66</v>
      </c>
      <c r="AB5" s="18" t="s">
        <v>66</v>
      </c>
    </row>
    <row r="6" spans="2:20" ht="12.75">
      <c r="B6" s="16" t="s">
        <v>146</v>
      </c>
      <c r="D6" s="16" t="s">
        <v>37</v>
      </c>
      <c r="L6" s="17"/>
      <c r="N6" s="17">
        <v>1.086</v>
      </c>
      <c r="P6" s="17">
        <v>0</v>
      </c>
      <c r="R6" s="17">
        <v>0</v>
      </c>
      <c r="T6" s="17">
        <v>362</v>
      </c>
    </row>
    <row r="7" spans="2:12" ht="12.75">
      <c r="B7" s="16" t="s">
        <v>146</v>
      </c>
      <c r="D7" s="16" t="s">
        <v>55</v>
      </c>
      <c r="F7" s="18">
        <v>4714.4</v>
      </c>
      <c r="G7" s="18"/>
      <c r="H7" s="18">
        <v>4788</v>
      </c>
      <c r="I7" s="18"/>
      <c r="J7" s="18">
        <v>4788.1</v>
      </c>
      <c r="L7" s="18">
        <v>4764</v>
      </c>
    </row>
    <row r="8" spans="2:12" ht="12.75">
      <c r="B8" s="16" t="s">
        <v>38</v>
      </c>
      <c r="D8" s="16" t="s">
        <v>39</v>
      </c>
      <c r="F8" s="18"/>
      <c r="G8" s="18"/>
      <c r="H8" s="18"/>
      <c r="I8" s="18"/>
      <c r="J8" s="18"/>
      <c r="L8" s="18">
        <v>15107</v>
      </c>
    </row>
    <row r="9" spans="2:27" ht="12.75">
      <c r="B9" s="16" t="s">
        <v>40</v>
      </c>
      <c r="D9" s="16" t="s">
        <v>41</v>
      </c>
      <c r="E9" s="19"/>
      <c r="F9" s="18">
        <v>73.187</v>
      </c>
      <c r="G9" s="18"/>
      <c r="H9" s="18">
        <v>72.517</v>
      </c>
      <c r="I9" s="18"/>
      <c r="J9" s="18">
        <v>72.78</v>
      </c>
      <c r="K9" s="19"/>
      <c r="L9" s="20">
        <v>72</v>
      </c>
      <c r="M9" s="19"/>
      <c r="N9" s="19"/>
      <c r="O9" s="19"/>
      <c r="P9" s="19"/>
      <c r="Q9" s="19"/>
      <c r="R9" s="19"/>
      <c r="S9" s="19"/>
      <c r="T9" s="18">
        <v>0.4</v>
      </c>
      <c r="U9" s="19"/>
      <c r="V9" s="19"/>
      <c r="W9" s="19"/>
      <c r="X9" s="19"/>
      <c r="Y9" s="19"/>
      <c r="Z9" s="19"/>
      <c r="AA9" s="19"/>
    </row>
    <row r="10" spans="2:27" ht="12.75">
      <c r="B10" s="16" t="s">
        <v>42</v>
      </c>
      <c r="D10" s="16" t="s">
        <v>56</v>
      </c>
      <c r="E10" s="19"/>
      <c r="F10" s="18"/>
      <c r="G10" s="18"/>
      <c r="H10" s="18"/>
      <c r="I10" s="18"/>
      <c r="J10" s="18"/>
      <c r="K10" s="19"/>
      <c r="L10" s="18">
        <v>0.117</v>
      </c>
      <c r="M10" s="19"/>
      <c r="N10" s="19"/>
      <c r="O10" s="19"/>
      <c r="P10" s="19"/>
      <c r="Q10" s="19"/>
      <c r="R10" s="19"/>
      <c r="S10" s="19"/>
      <c r="T10" s="18"/>
      <c r="U10" s="19"/>
      <c r="V10" s="19"/>
      <c r="W10" s="19"/>
      <c r="X10" s="19"/>
      <c r="Y10" s="19"/>
      <c r="Z10" s="19"/>
      <c r="AA10" s="19"/>
    </row>
    <row r="11" spans="2:27" ht="12.75">
      <c r="B11" s="16" t="s">
        <v>57</v>
      </c>
      <c r="D11" s="16" t="s">
        <v>55</v>
      </c>
      <c r="E11" s="19"/>
      <c r="F11" s="18">
        <v>5.67</v>
      </c>
      <c r="G11" s="18"/>
      <c r="H11" s="18">
        <v>5.46</v>
      </c>
      <c r="I11" s="18"/>
      <c r="J11" s="18">
        <v>5.747</v>
      </c>
      <c r="K11" s="19"/>
      <c r="L11" s="54">
        <f>5.626</f>
        <v>5.626</v>
      </c>
      <c r="M11" s="19"/>
      <c r="N11" s="19"/>
      <c r="O11" s="19"/>
      <c r="P11" s="19"/>
      <c r="Q11" s="19"/>
      <c r="R11" s="19"/>
      <c r="S11" s="19"/>
      <c r="T11" s="18"/>
      <c r="U11" s="19"/>
      <c r="V11" s="19"/>
      <c r="W11" s="19"/>
      <c r="X11" s="19"/>
      <c r="Y11" s="19"/>
      <c r="Z11" s="19"/>
      <c r="AA11" s="19"/>
    </row>
    <row r="12" spans="2:27" ht="12.75">
      <c r="B12" s="16" t="s">
        <v>43</v>
      </c>
      <c r="D12" s="16" t="s">
        <v>44</v>
      </c>
      <c r="E12" s="19" t="s">
        <v>45</v>
      </c>
      <c r="F12" s="18">
        <v>100</v>
      </c>
      <c r="G12" s="18" t="s">
        <v>45</v>
      </c>
      <c r="H12" s="18">
        <v>100</v>
      </c>
      <c r="I12" s="18" t="s">
        <v>45</v>
      </c>
      <c r="J12" s="18">
        <v>100</v>
      </c>
      <c r="K12" s="19"/>
      <c r="L12" s="18">
        <v>100</v>
      </c>
      <c r="M12" s="19"/>
      <c r="N12" s="19"/>
      <c r="O12" s="19"/>
      <c r="P12" s="19"/>
      <c r="Q12" s="19"/>
      <c r="R12" s="19"/>
      <c r="S12" s="19"/>
      <c r="T12" s="18"/>
      <c r="U12" s="19"/>
      <c r="V12" s="19"/>
      <c r="W12" s="19"/>
      <c r="X12" s="19"/>
      <c r="Y12" s="19"/>
      <c r="Z12" s="19"/>
      <c r="AA12" s="19"/>
    </row>
    <row r="13" spans="2:27" ht="12.75">
      <c r="B13" s="16" t="s">
        <v>137</v>
      </c>
      <c r="D13" s="16" t="s">
        <v>44</v>
      </c>
      <c r="E13" s="19" t="s">
        <v>45</v>
      </c>
      <c r="F13" s="18">
        <v>1</v>
      </c>
      <c r="G13" s="18" t="s">
        <v>45</v>
      </c>
      <c r="H13" s="18">
        <v>1</v>
      </c>
      <c r="I13" s="18" t="s">
        <v>45</v>
      </c>
      <c r="J13" s="18">
        <v>1</v>
      </c>
      <c r="K13" s="19"/>
      <c r="L13" s="18">
        <v>1</v>
      </c>
      <c r="M13" s="19"/>
      <c r="N13" s="19"/>
      <c r="O13" s="19"/>
      <c r="P13" s="19"/>
      <c r="Q13" s="19"/>
      <c r="R13" s="19"/>
      <c r="S13" s="19"/>
      <c r="T13" s="18"/>
      <c r="U13" s="19"/>
      <c r="V13" s="19"/>
      <c r="W13" s="19"/>
      <c r="X13" s="19"/>
      <c r="Y13" s="19"/>
      <c r="Z13" s="19"/>
      <c r="AA13" s="19"/>
    </row>
    <row r="14" spans="2:27" ht="12.75">
      <c r="B14" s="16" t="s">
        <v>133</v>
      </c>
      <c r="D14" s="16" t="s">
        <v>44</v>
      </c>
      <c r="E14" s="19" t="s">
        <v>45</v>
      </c>
      <c r="F14" s="18">
        <v>0.08</v>
      </c>
      <c r="G14" s="18" t="s">
        <v>45</v>
      </c>
      <c r="H14" s="18">
        <v>0.08</v>
      </c>
      <c r="I14" s="18" t="s">
        <v>45</v>
      </c>
      <c r="J14" s="18">
        <v>0.08</v>
      </c>
      <c r="K14" s="19"/>
      <c r="L14" s="18">
        <v>0.08</v>
      </c>
      <c r="M14" s="19"/>
      <c r="N14" s="19"/>
      <c r="O14" s="19"/>
      <c r="P14" s="19"/>
      <c r="Q14" s="19"/>
      <c r="R14" s="19"/>
      <c r="S14" s="19"/>
      <c r="T14" s="18"/>
      <c r="U14" s="19"/>
      <c r="V14" s="19"/>
      <c r="W14" s="19"/>
      <c r="X14" s="19"/>
      <c r="Y14" s="19"/>
      <c r="Z14" s="19"/>
      <c r="AA14" s="19"/>
    </row>
    <row r="15" spans="2:27" ht="12.75">
      <c r="B15" s="16" t="s">
        <v>134</v>
      </c>
      <c r="D15" s="16" t="s">
        <v>44</v>
      </c>
      <c r="E15" s="19" t="s">
        <v>45</v>
      </c>
      <c r="F15" s="18">
        <v>0.08</v>
      </c>
      <c r="G15" s="18" t="s">
        <v>45</v>
      </c>
      <c r="H15" s="18">
        <v>0.08</v>
      </c>
      <c r="I15" s="18" t="s">
        <v>45</v>
      </c>
      <c r="J15" s="18">
        <v>0.08</v>
      </c>
      <c r="K15" s="19"/>
      <c r="L15" s="18">
        <v>0.08</v>
      </c>
      <c r="M15" s="19"/>
      <c r="N15" s="19"/>
      <c r="O15" s="19"/>
      <c r="P15" s="19"/>
      <c r="Q15" s="19"/>
      <c r="R15" s="19"/>
      <c r="S15" s="19"/>
      <c r="T15" s="18"/>
      <c r="U15" s="19"/>
      <c r="V15" s="19"/>
      <c r="W15" s="19"/>
      <c r="X15" s="19"/>
      <c r="Y15" s="19"/>
      <c r="Z15" s="19"/>
      <c r="AA15" s="19"/>
    </row>
    <row r="16" spans="2:27" ht="12.75">
      <c r="B16" s="16" t="s">
        <v>135</v>
      </c>
      <c r="D16" s="16" t="s">
        <v>44</v>
      </c>
      <c r="E16" s="19" t="s">
        <v>45</v>
      </c>
      <c r="F16" s="18">
        <v>0.04</v>
      </c>
      <c r="G16" s="18" t="s">
        <v>45</v>
      </c>
      <c r="H16" s="18">
        <v>0.04</v>
      </c>
      <c r="I16" s="18" t="s">
        <v>45</v>
      </c>
      <c r="J16" s="18">
        <v>0.04</v>
      </c>
      <c r="K16" s="19"/>
      <c r="L16" s="18">
        <v>0.04</v>
      </c>
      <c r="M16" s="19"/>
      <c r="N16" s="19"/>
      <c r="O16" s="19"/>
      <c r="P16" s="19"/>
      <c r="Q16" s="19"/>
      <c r="R16" s="19"/>
      <c r="S16" s="19"/>
      <c r="T16" s="18"/>
      <c r="U16" s="19"/>
      <c r="V16" s="19"/>
      <c r="W16" s="19"/>
      <c r="X16" s="19"/>
      <c r="Y16" s="19"/>
      <c r="Z16" s="19"/>
      <c r="AA16" s="19"/>
    </row>
    <row r="17" spans="2:27" ht="12.75">
      <c r="B17" s="16" t="s">
        <v>139</v>
      </c>
      <c r="D17" s="16" t="s">
        <v>44</v>
      </c>
      <c r="E17" s="19" t="s">
        <v>45</v>
      </c>
      <c r="F17" s="18">
        <v>0.008</v>
      </c>
      <c r="G17" s="18" t="s">
        <v>45</v>
      </c>
      <c r="H17" s="18">
        <v>0.008</v>
      </c>
      <c r="I17" s="18" t="s">
        <v>45</v>
      </c>
      <c r="J17" s="18">
        <v>0.008</v>
      </c>
      <c r="K17" s="19"/>
      <c r="L17" s="18">
        <v>0.008</v>
      </c>
      <c r="M17" s="19"/>
      <c r="N17" s="19"/>
      <c r="O17" s="19"/>
      <c r="P17" s="19"/>
      <c r="Q17" s="19"/>
      <c r="R17" s="19"/>
      <c r="S17" s="19"/>
      <c r="T17" s="18"/>
      <c r="U17" s="19"/>
      <c r="V17" s="19"/>
      <c r="W17" s="19"/>
      <c r="X17" s="19"/>
      <c r="Y17" s="19"/>
      <c r="Z17" s="19"/>
      <c r="AA17" s="19"/>
    </row>
    <row r="18" spans="2:27" ht="12.75">
      <c r="B18" s="16" t="s">
        <v>141</v>
      </c>
      <c r="D18" s="16" t="s">
        <v>44</v>
      </c>
      <c r="E18" s="19"/>
      <c r="F18" s="18">
        <v>1.21</v>
      </c>
      <c r="G18" s="18"/>
      <c r="H18" s="18">
        <v>1.19</v>
      </c>
      <c r="I18" s="18"/>
      <c r="J18" s="18">
        <v>1.21</v>
      </c>
      <c r="K18" s="19"/>
      <c r="L18" s="18">
        <v>1.2</v>
      </c>
      <c r="M18" s="19"/>
      <c r="N18" s="19"/>
      <c r="O18" s="19"/>
      <c r="P18" s="19"/>
      <c r="Q18" s="19"/>
      <c r="R18" s="19"/>
      <c r="S18" s="19"/>
      <c r="T18" s="18"/>
      <c r="U18" s="19"/>
      <c r="V18" s="19"/>
      <c r="W18" s="19"/>
      <c r="X18" s="19"/>
      <c r="Y18" s="19"/>
      <c r="Z18" s="19"/>
      <c r="AA18" s="19"/>
    </row>
    <row r="19" spans="2:28" ht="12.75">
      <c r="B19" s="16" t="s">
        <v>138</v>
      </c>
      <c r="D19" s="16" t="s">
        <v>44</v>
      </c>
      <c r="E19" s="19" t="s">
        <v>45</v>
      </c>
      <c r="F19" s="18">
        <v>0.04</v>
      </c>
      <c r="G19" s="18" t="s">
        <v>45</v>
      </c>
      <c r="H19" s="18">
        <v>0.04</v>
      </c>
      <c r="I19" s="18" t="s">
        <v>45</v>
      </c>
      <c r="J19" s="18">
        <v>0.04</v>
      </c>
      <c r="K19" s="19"/>
      <c r="L19" s="18">
        <v>0.04</v>
      </c>
      <c r="M19" s="19"/>
      <c r="N19" s="19"/>
      <c r="O19" s="19"/>
      <c r="P19" s="19"/>
      <c r="Q19" s="19"/>
      <c r="R19" s="19"/>
      <c r="S19" s="19"/>
      <c r="T19" s="18"/>
      <c r="U19" s="19"/>
      <c r="V19" s="19"/>
      <c r="W19" s="19"/>
      <c r="X19" s="19"/>
      <c r="Y19" s="19"/>
      <c r="Z19" s="19"/>
      <c r="AA19" s="19"/>
      <c r="AB19" s="19"/>
    </row>
    <row r="20" spans="2:28" ht="12.75">
      <c r="B20" s="16" t="s">
        <v>145</v>
      </c>
      <c r="D20" s="16" t="s">
        <v>44</v>
      </c>
      <c r="E20" s="19" t="s">
        <v>45</v>
      </c>
      <c r="F20" s="18">
        <v>0.02</v>
      </c>
      <c r="G20" s="18" t="s">
        <v>45</v>
      </c>
      <c r="H20" s="18">
        <v>0.02</v>
      </c>
      <c r="I20" s="18" t="s">
        <v>45</v>
      </c>
      <c r="J20" s="18">
        <v>0.02</v>
      </c>
      <c r="K20" s="19"/>
      <c r="L20" s="18">
        <v>0.02</v>
      </c>
      <c r="M20" s="19"/>
      <c r="N20" s="19"/>
      <c r="O20" s="19"/>
      <c r="P20" s="19"/>
      <c r="Q20" s="19"/>
      <c r="R20" s="19"/>
      <c r="S20" s="19"/>
      <c r="T20" s="18"/>
      <c r="U20" s="19"/>
      <c r="V20" s="19"/>
      <c r="W20" s="19"/>
      <c r="X20" s="19"/>
      <c r="Y20" s="19"/>
      <c r="Z20" s="19"/>
      <c r="AA20" s="19"/>
      <c r="AB20" s="19"/>
    </row>
    <row r="21" spans="2:28" ht="12.75">
      <c r="B21" s="16" t="s">
        <v>140</v>
      </c>
      <c r="D21" s="16" t="s">
        <v>44</v>
      </c>
      <c r="E21" s="19" t="s">
        <v>45</v>
      </c>
      <c r="F21" s="18">
        <v>0.08</v>
      </c>
      <c r="G21" s="18" t="s">
        <v>45</v>
      </c>
      <c r="H21" s="18">
        <v>0.08</v>
      </c>
      <c r="I21" s="18" t="s">
        <v>45</v>
      </c>
      <c r="J21" s="18">
        <v>0.08</v>
      </c>
      <c r="K21" s="19"/>
      <c r="L21" s="18">
        <v>0.08</v>
      </c>
      <c r="M21" s="19"/>
      <c r="N21" s="19"/>
      <c r="O21" s="19"/>
      <c r="P21" s="19"/>
      <c r="Q21" s="19"/>
      <c r="R21" s="19"/>
      <c r="S21" s="19"/>
      <c r="T21" s="18"/>
      <c r="U21" s="19"/>
      <c r="V21" s="19"/>
      <c r="W21" s="19"/>
      <c r="X21" s="19"/>
      <c r="Y21" s="19"/>
      <c r="Z21" s="19"/>
      <c r="AA21" s="19"/>
      <c r="AB21" s="19"/>
    </row>
    <row r="22" spans="2:28" ht="12.75">
      <c r="B22" s="16" t="s">
        <v>136</v>
      </c>
      <c r="D22" s="16" t="s">
        <v>44</v>
      </c>
      <c r="E22" s="19" t="s">
        <v>45</v>
      </c>
      <c r="F22" s="18">
        <v>0.1</v>
      </c>
      <c r="G22" s="18" t="s">
        <v>45</v>
      </c>
      <c r="H22" s="18">
        <v>0.1</v>
      </c>
      <c r="I22" s="18" t="s">
        <v>45</v>
      </c>
      <c r="J22" s="18">
        <v>0.1</v>
      </c>
      <c r="K22" s="19"/>
      <c r="L22" s="18">
        <v>0.1</v>
      </c>
      <c r="M22" s="19"/>
      <c r="N22" s="19"/>
      <c r="O22" s="19"/>
      <c r="P22" s="19"/>
      <c r="Q22" s="19"/>
      <c r="R22" s="19"/>
      <c r="S22" s="19"/>
      <c r="T22" s="18"/>
      <c r="U22" s="19"/>
      <c r="V22" s="19"/>
      <c r="W22" s="19"/>
      <c r="X22" s="19"/>
      <c r="Y22" s="19"/>
      <c r="Z22" s="19"/>
      <c r="AA22" s="19"/>
      <c r="AB22" s="19"/>
    </row>
    <row r="23" spans="5:28" ht="12.75">
      <c r="E23" s="19"/>
      <c r="F23" s="19"/>
      <c r="G23" s="19"/>
      <c r="H23" s="19"/>
      <c r="I23" s="19"/>
      <c r="J23" s="19"/>
      <c r="K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12" ht="12.75">
      <c r="B24" s="16" t="s">
        <v>58</v>
      </c>
      <c r="D24" s="16" t="s">
        <v>59</v>
      </c>
      <c r="F24" s="20">
        <v>17518.7</v>
      </c>
      <c r="H24" s="20">
        <v>17518.7</v>
      </c>
      <c r="J24" s="20">
        <v>17518.7</v>
      </c>
      <c r="L24" s="20">
        <v>17518.7</v>
      </c>
    </row>
    <row r="25" spans="2:12" ht="12.75">
      <c r="B25" s="16" t="s">
        <v>60</v>
      </c>
      <c r="D25" s="16" t="s">
        <v>61</v>
      </c>
      <c r="F25" s="18">
        <v>5.5</v>
      </c>
      <c r="H25" s="18">
        <v>5.5</v>
      </c>
      <c r="J25" s="18">
        <v>5.5</v>
      </c>
      <c r="L25" s="18">
        <v>5.5</v>
      </c>
    </row>
    <row r="26" spans="2:3" ht="12.75">
      <c r="B26" s="17" t="s">
        <v>62</v>
      </c>
      <c r="C26" s="17"/>
    </row>
    <row r="27" spans="2:3" ht="12.75">
      <c r="B27" s="15"/>
      <c r="C27" s="15"/>
    </row>
    <row r="28" spans="2:28" ht="12.75">
      <c r="B28" s="16" t="s">
        <v>40</v>
      </c>
      <c r="D28" s="16" t="s">
        <v>41</v>
      </c>
      <c r="F28" s="20">
        <f>F9</f>
        <v>73.187</v>
      </c>
      <c r="H28" s="20">
        <f>H9</f>
        <v>72.517</v>
      </c>
      <c r="J28" s="20">
        <f>J9</f>
        <v>72.78</v>
      </c>
      <c r="L28" s="20">
        <f>L9</f>
        <v>72</v>
      </c>
      <c r="T28" s="17">
        <f>T9</f>
        <v>0.4</v>
      </c>
      <c r="AB28" s="21">
        <f>T28+L28</f>
        <v>72.4</v>
      </c>
    </row>
    <row r="29" spans="6:28" ht="12.75">
      <c r="F29" s="20"/>
      <c r="H29" s="20"/>
      <c r="J29" s="20"/>
      <c r="L29" s="20"/>
      <c r="AB29" s="21"/>
    </row>
    <row r="30" spans="2:28" ht="12.75">
      <c r="B30" s="52" t="s">
        <v>120</v>
      </c>
      <c r="C30" s="52"/>
      <c r="F30" s="20"/>
      <c r="H30" s="20"/>
      <c r="J30" s="20"/>
      <c r="L30" s="20"/>
      <c r="AB30" s="21"/>
    </row>
    <row r="31" spans="2:28" ht="12.75">
      <c r="B31" s="16" t="s">
        <v>42</v>
      </c>
      <c r="D31" s="16" t="s">
        <v>63</v>
      </c>
      <c r="F31" s="20">
        <f>F11*454/F24/60/0.0283*1000*(21-7)/(21-F25)</f>
        <v>78.16200436116218</v>
      </c>
      <c r="G31" s="21"/>
      <c r="H31" s="20">
        <f>H11*454/H24/60/0.0283*1000*(21-7)/(21-H25)</f>
        <v>75.26711531074879</v>
      </c>
      <c r="I31" s="21"/>
      <c r="J31" s="20">
        <f>J11*454/J24/60/0.0283*1000*(21-7)/(21-J25)</f>
        <v>79.2234636796471</v>
      </c>
      <c r="K31" s="21"/>
      <c r="L31" s="20">
        <f>L11*454/L24/60/0.0283*1000*(21-7)/(21-L25)</f>
        <v>77.5554561791708</v>
      </c>
      <c r="V31" s="21">
        <f>F31</f>
        <v>78.16200436116218</v>
      </c>
      <c r="X31" s="21">
        <f>H31</f>
        <v>75.26711531074879</v>
      </c>
      <c r="Z31" s="21">
        <f>J31</f>
        <v>79.2234636796471</v>
      </c>
      <c r="AB31" s="21">
        <f>AVERAGE(Z31,X31,V31)</f>
        <v>77.55086111718602</v>
      </c>
    </row>
    <row r="32" spans="2:20" ht="12.75">
      <c r="B32" s="16" t="s">
        <v>42</v>
      </c>
      <c r="D32" s="16" t="s">
        <v>30</v>
      </c>
      <c r="F32" s="20">
        <f>F31/454/1000*7000*0.0283</f>
        <v>0.03410549133027803</v>
      </c>
      <c r="G32" s="21"/>
      <c r="H32" s="20">
        <f>H31/454/1000*7000*0.0283</f>
        <v>0.0328423249847122</v>
      </c>
      <c r="I32" s="21"/>
      <c r="J32" s="20">
        <f>J31/454/1000*7000*0.0283</f>
        <v>0.03456865232365218</v>
      </c>
      <c r="K32" s="21"/>
      <c r="L32" s="20">
        <f>L31/454/1000*7000*0.0283</f>
        <v>0.03384082790549281</v>
      </c>
      <c r="T32" s="17" t="s">
        <v>64</v>
      </c>
    </row>
    <row r="33" spans="2:28" ht="12.75">
      <c r="B33" s="16" t="s">
        <v>43</v>
      </c>
      <c r="D33" s="16" t="s">
        <v>65</v>
      </c>
      <c r="E33" s="19" t="s">
        <v>45</v>
      </c>
      <c r="F33" s="20">
        <f>(F12*F$7/1000000*454)/F$24/60/0.0283*1000000*(21-7)/(21-F$25)</f>
        <v>6498.888066318572</v>
      </c>
      <c r="G33" s="59" t="s">
        <v>45</v>
      </c>
      <c r="H33" s="20">
        <f>(H12*H$7/1000000*454)/H$24/60/0.0283*1000000*(21-7)/(21-H$25)</f>
        <v>6600.347034942587</v>
      </c>
      <c r="I33" s="59" t="s">
        <v>45</v>
      </c>
      <c r="J33" s="20">
        <f aca="true" t="shared" si="0" ref="J33:J43">(J12*J$7/1000000*454)/J$24/60/0.0283*1000000*(21-7)/(21-J$25)</f>
        <v>6600.48488680213</v>
      </c>
      <c r="K33" s="59"/>
      <c r="L33" s="20">
        <f>(L12*L$7/1000000*454)/L$24/60/0.0283*1000000*(21-7)/(21-L$25)</f>
        <v>6567.262588652146</v>
      </c>
      <c r="V33" s="21">
        <f>F33/2</f>
        <v>3249.444033159286</v>
      </c>
      <c r="X33" s="21">
        <f>H33/2</f>
        <v>3300.1735174712935</v>
      </c>
      <c r="Z33" s="21">
        <f>J33/2</f>
        <v>3300.242443401065</v>
      </c>
      <c r="AB33" s="21">
        <f>AVERAGE(Z33,X33,V33)</f>
        <v>3283.286664677215</v>
      </c>
    </row>
    <row r="34" spans="2:20" ht="12.75">
      <c r="B34" s="16" t="s">
        <v>137</v>
      </c>
      <c r="D34" s="16" t="s">
        <v>65</v>
      </c>
      <c r="E34" s="19" t="s">
        <v>45</v>
      </c>
      <c r="F34" s="20">
        <f aca="true" t="shared" si="1" ref="F34:H43">(F13*F$7/1000000*454)/F$24/60/0.0283*1000000*(21-7)/(21-F$25)</f>
        <v>64.98888066318572</v>
      </c>
      <c r="G34" s="59" t="s">
        <v>45</v>
      </c>
      <c r="H34" s="20">
        <f t="shared" si="1"/>
        <v>66.00347034942585</v>
      </c>
      <c r="I34" s="59" t="s">
        <v>45</v>
      </c>
      <c r="J34" s="20">
        <f t="shared" si="0"/>
        <v>66.0048488680213</v>
      </c>
      <c r="K34" s="59"/>
      <c r="L34" s="20">
        <f aca="true" t="shared" si="2" ref="L34:L43">(L13*L$7/1000000*454)/L$24/60/0.0283*1000000*(21-7)/(21-L$25)</f>
        <v>65.67262588652147</v>
      </c>
      <c r="M34" s="19"/>
      <c r="N34" s="19"/>
      <c r="O34" s="19"/>
      <c r="P34" s="19"/>
      <c r="Q34" s="19"/>
      <c r="R34" s="19"/>
      <c r="S34" s="19"/>
      <c r="T34" s="18"/>
    </row>
    <row r="35" spans="2:28" ht="12.75">
      <c r="B35" s="16" t="s">
        <v>133</v>
      </c>
      <c r="D35" s="16" t="s">
        <v>65</v>
      </c>
      <c r="E35" s="19" t="s">
        <v>45</v>
      </c>
      <c r="F35" s="20">
        <f t="shared" si="1"/>
        <v>5.199110453054859</v>
      </c>
      <c r="G35" s="59" t="s">
        <v>45</v>
      </c>
      <c r="H35" s="20">
        <f t="shared" si="1"/>
        <v>5.280277627954068</v>
      </c>
      <c r="I35" s="59" t="s">
        <v>45</v>
      </c>
      <c r="J35" s="20">
        <f t="shared" si="0"/>
        <v>5.280387909441705</v>
      </c>
      <c r="K35" s="59"/>
      <c r="L35" s="20">
        <f t="shared" si="2"/>
        <v>5.253810070921717</v>
      </c>
      <c r="M35" s="19"/>
      <c r="N35" s="19"/>
      <c r="O35" s="19"/>
      <c r="P35" s="19"/>
      <c r="Q35" s="19"/>
      <c r="R35" s="19"/>
      <c r="S35" s="19"/>
      <c r="T35" s="18"/>
      <c r="U35" s="19"/>
      <c r="V35" s="19"/>
      <c r="W35" s="19"/>
      <c r="X35" s="19"/>
      <c r="Y35" s="19"/>
      <c r="Z35" s="19"/>
      <c r="AA35" s="19"/>
      <c r="AB35" s="19"/>
    </row>
    <row r="36" spans="2:28" ht="12.75">
      <c r="B36" s="16" t="s">
        <v>134</v>
      </c>
      <c r="D36" s="16" t="s">
        <v>65</v>
      </c>
      <c r="E36" s="19" t="s">
        <v>45</v>
      </c>
      <c r="F36" s="20">
        <f t="shared" si="1"/>
        <v>5.199110453054859</v>
      </c>
      <c r="G36" s="59" t="s">
        <v>45</v>
      </c>
      <c r="H36" s="20">
        <f t="shared" si="1"/>
        <v>5.280277627954068</v>
      </c>
      <c r="I36" s="59" t="s">
        <v>45</v>
      </c>
      <c r="J36" s="20">
        <f t="shared" si="0"/>
        <v>5.280387909441705</v>
      </c>
      <c r="K36" s="59"/>
      <c r="L36" s="20">
        <f t="shared" si="2"/>
        <v>5.253810070921717</v>
      </c>
      <c r="M36" s="19"/>
      <c r="N36" s="19"/>
      <c r="O36" s="19"/>
      <c r="P36" s="19"/>
      <c r="Q36" s="19"/>
      <c r="R36" s="19"/>
      <c r="S36" s="19"/>
      <c r="T36" s="18"/>
      <c r="U36" s="19"/>
      <c r="V36" s="19"/>
      <c r="W36" s="19"/>
      <c r="X36" s="19"/>
      <c r="Y36" s="19"/>
      <c r="Z36" s="19"/>
      <c r="AA36" s="19"/>
      <c r="AB36" s="18"/>
    </row>
    <row r="37" spans="2:28" ht="12.75">
      <c r="B37" s="16" t="s">
        <v>135</v>
      </c>
      <c r="D37" s="16" t="s">
        <v>65</v>
      </c>
      <c r="E37" s="19" t="s">
        <v>45</v>
      </c>
      <c r="F37" s="20">
        <f t="shared" si="1"/>
        <v>2.5995552265274293</v>
      </c>
      <c r="G37" s="59" t="s">
        <v>45</v>
      </c>
      <c r="H37" s="20">
        <f t="shared" si="1"/>
        <v>2.640138813977034</v>
      </c>
      <c r="I37" s="59" t="s">
        <v>45</v>
      </c>
      <c r="J37" s="20">
        <f t="shared" si="0"/>
        <v>2.6401939547208526</v>
      </c>
      <c r="K37" s="59"/>
      <c r="L37" s="20">
        <f t="shared" si="2"/>
        <v>2.6269050354608585</v>
      </c>
      <c r="M37" s="19"/>
      <c r="N37" s="19"/>
      <c r="O37" s="19"/>
      <c r="P37" s="19"/>
      <c r="Q37" s="19"/>
      <c r="R37" s="19"/>
      <c r="S37" s="19"/>
      <c r="T37" s="18"/>
      <c r="U37" s="19"/>
      <c r="V37" s="19"/>
      <c r="W37" s="19"/>
      <c r="X37" s="19"/>
      <c r="Y37" s="19"/>
      <c r="Z37" s="19"/>
      <c r="AA37" s="19"/>
      <c r="AB37" s="19"/>
    </row>
    <row r="38" spans="2:28" ht="12.75">
      <c r="B38" s="16" t="s">
        <v>139</v>
      </c>
      <c r="D38" s="16" t="s">
        <v>65</v>
      </c>
      <c r="E38" s="19" t="s">
        <v>45</v>
      </c>
      <c r="F38" s="20">
        <f t="shared" si="1"/>
        <v>0.5199110453054857</v>
      </c>
      <c r="G38" s="59" t="s">
        <v>45</v>
      </c>
      <c r="H38" s="20">
        <f t="shared" si="1"/>
        <v>0.5280277627954068</v>
      </c>
      <c r="I38" s="59" t="s">
        <v>45</v>
      </c>
      <c r="J38" s="20">
        <f t="shared" si="0"/>
        <v>0.5280387909441703</v>
      </c>
      <c r="K38" s="59"/>
      <c r="L38" s="20">
        <f t="shared" si="2"/>
        <v>0.5253810070921718</v>
      </c>
      <c r="U38" s="19"/>
      <c r="V38" s="19"/>
      <c r="W38" s="19"/>
      <c r="X38" s="19"/>
      <c r="Y38" s="19"/>
      <c r="Z38" s="19"/>
      <c r="AA38" s="19"/>
      <c r="AB38" s="19"/>
    </row>
    <row r="39" spans="2:28" ht="12.75">
      <c r="B39" s="16" t="s">
        <v>141</v>
      </c>
      <c r="D39" s="16" t="s">
        <v>65</v>
      </c>
      <c r="E39" s="19"/>
      <c r="F39" s="20">
        <f t="shared" si="1"/>
        <v>78.6365456024547</v>
      </c>
      <c r="G39" s="59"/>
      <c r="H39" s="20">
        <f t="shared" si="1"/>
        <v>78.54412971581675</v>
      </c>
      <c r="I39" s="59"/>
      <c r="J39" s="20">
        <f t="shared" si="0"/>
        <v>79.86586713030576</v>
      </c>
      <c r="K39" s="59"/>
      <c r="L39" s="20">
        <f t="shared" si="2"/>
        <v>78.80715106382577</v>
      </c>
      <c r="U39" s="19"/>
      <c r="V39" s="19"/>
      <c r="W39" s="19"/>
      <c r="X39" s="19"/>
      <c r="Y39" s="19"/>
      <c r="Z39" s="19"/>
      <c r="AA39" s="19"/>
      <c r="AB39" s="19"/>
    </row>
    <row r="40" spans="2:28" ht="12.75">
      <c r="B40" s="16" t="s">
        <v>138</v>
      </c>
      <c r="D40" s="16" t="s">
        <v>65</v>
      </c>
      <c r="E40" s="19" t="s">
        <v>45</v>
      </c>
      <c r="F40" s="20">
        <f t="shared" si="1"/>
        <v>2.5995552265274293</v>
      </c>
      <c r="G40" s="59" t="s">
        <v>45</v>
      </c>
      <c r="H40" s="20">
        <f t="shared" si="1"/>
        <v>2.640138813977034</v>
      </c>
      <c r="I40" s="59" t="s">
        <v>45</v>
      </c>
      <c r="J40" s="20">
        <f t="shared" si="0"/>
        <v>2.6401939547208526</v>
      </c>
      <c r="K40" s="59"/>
      <c r="L40" s="20">
        <f t="shared" si="2"/>
        <v>2.6269050354608585</v>
      </c>
      <c r="U40" s="19"/>
      <c r="V40" s="19"/>
      <c r="W40" s="19"/>
      <c r="X40" s="19"/>
      <c r="Y40" s="19"/>
      <c r="Z40" s="19"/>
      <c r="AA40" s="19"/>
      <c r="AB40" s="19"/>
    </row>
    <row r="41" spans="2:28" ht="12.75">
      <c r="B41" s="16" t="s">
        <v>145</v>
      </c>
      <c r="D41" s="16" t="s">
        <v>65</v>
      </c>
      <c r="E41" s="19" t="s">
        <v>45</v>
      </c>
      <c r="F41" s="20">
        <f t="shared" si="1"/>
        <v>1.2997776132637147</v>
      </c>
      <c r="G41" s="59" t="s">
        <v>45</v>
      </c>
      <c r="H41" s="20">
        <f t="shared" si="1"/>
        <v>1.320069406988517</v>
      </c>
      <c r="I41" s="59" t="s">
        <v>45</v>
      </c>
      <c r="J41" s="20">
        <f t="shared" si="0"/>
        <v>1.3200969773604263</v>
      </c>
      <c r="K41" s="59"/>
      <c r="L41" s="20">
        <f t="shared" si="2"/>
        <v>1.3134525177304293</v>
      </c>
      <c r="U41" s="19"/>
      <c r="V41" s="21">
        <f>F41/2</f>
        <v>0.6498888066318573</v>
      </c>
      <c r="W41" s="19"/>
      <c r="X41" s="21">
        <f>H41/2</f>
        <v>0.6600347034942585</v>
      </c>
      <c r="Y41" s="19"/>
      <c r="Z41" s="21">
        <f>J41/2</f>
        <v>0.6600484886802132</v>
      </c>
      <c r="AA41" s="19"/>
      <c r="AB41" s="21">
        <f>AVERAGE(Z41,X41,V41)</f>
        <v>0.656657332935443</v>
      </c>
    </row>
    <row r="42" spans="2:28" ht="12.75">
      <c r="B42" s="16" t="s">
        <v>140</v>
      </c>
      <c r="D42" s="16" t="s">
        <v>65</v>
      </c>
      <c r="E42" s="19" t="s">
        <v>45</v>
      </c>
      <c r="F42" s="20">
        <f t="shared" si="1"/>
        <v>5.199110453054859</v>
      </c>
      <c r="G42" s="59" t="s">
        <v>45</v>
      </c>
      <c r="H42" s="20">
        <f t="shared" si="1"/>
        <v>5.280277627954068</v>
      </c>
      <c r="I42" s="59" t="s">
        <v>45</v>
      </c>
      <c r="J42" s="20">
        <f t="shared" si="0"/>
        <v>5.280387909441705</v>
      </c>
      <c r="K42" s="59"/>
      <c r="L42" s="20">
        <f t="shared" si="2"/>
        <v>5.253810070921717</v>
      </c>
      <c r="M42" s="19"/>
      <c r="N42" s="19"/>
      <c r="O42" s="19"/>
      <c r="P42" s="19"/>
      <c r="Q42" s="19"/>
      <c r="R42" s="19"/>
      <c r="S42" s="19"/>
      <c r="T42" s="22"/>
      <c r="U42" s="19"/>
      <c r="V42" s="19"/>
      <c r="W42" s="19"/>
      <c r="X42" s="19"/>
      <c r="Y42" s="19"/>
      <c r="Z42" s="19"/>
      <c r="AA42" s="19"/>
      <c r="AB42" s="19"/>
    </row>
    <row r="43" spans="2:28" ht="12.75">
      <c r="B43" s="16" t="s">
        <v>136</v>
      </c>
      <c r="D43" s="16" t="s">
        <v>65</v>
      </c>
      <c r="E43" s="19" t="s">
        <v>45</v>
      </c>
      <c r="F43" s="20">
        <f t="shared" si="1"/>
        <v>6.498888066318572</v>
      </c>
      <c r="G43" s="59" t="s">
        <v>45</v>
      </c>
      <c r="H43" s="20">
        <f t="shared" si="1"/>
        <v>6.600347034942586</v>
      </c>
      <c r="I43" s="59" t="s">
        <v>45</v>
      </c>
      <c r="J43" s="20">
        <f t="shared" si="0"/>
        <v>6.600484886802129</v>
      </c>
      <c r="K43" s="59"/>
      <c r="L43" s="20">
        <f t="shared" si="2"/>
        <v>6.567262588652146</v>
      </c>
      <c r="M43" s="19"/>
      <c r="N43" s="19"/>
      <c r="O43" s="19"/>
      <c r="P43" s="19"/>
      <c r="Q43" s="19"/>
      <c r="R43" s="19"/>
      <c r="S43" s="19"/>
      <c r="T43" s="18"/>
      <c r="U43" s="19"/>
      <c r="V43" s="19"/>
      <c r="W43" s="19"/>
      <c r="X43" s="19"/>
      <c r="Y43" s="19"/>
      <c r="Z43" s="19"/>
      <c r="AA43" s="19"/>
      <c r="AB43" s="19"/>
    </row>
    <row r="44" spans="2:28" ht="12.75">
      <c r="B44" s="16" t="s">
        <v>69</v>
      </c>
      <c r="D44" s="16" t="s">
        <v>65</v>
      </c>
      <c r="F44" s="20">
        <f>(F40+F38)/2</f>
        <v>1.5597331359164575</v>
      </c>
      <c r="G44" s="21"/>
      <c r="H44" s="20">
        <f>(H40+H38)/2</f>
        <v>1.5840832883862204</v>
      </c>
      <c r="I44" s="21"/>
      <c r="J44" s="20">
        <f>(J40+J38)/2</f>
        <v>1.5841163728325114</v>
      </c>
      <c r="K44" s="21"/>
      <c r="L44" s="20">
        <f>(L40+L38)/2</f>
        <v>1.5761430212765153</v>
      </c>
      <c r="V44" s="21">
        <f aca="true" t="shared" si="3" ref="V44:Z45">F44</f>
        <v>1.5597331359164575</v>
      </c>
      <c r="X44" s="21">
        <f t="shared" si="3"/>
        <v>1.5840832883862204</v>
      </c>
      <c r="Z44" s="21">
        <f t="shared" si="3"/>
        <v>1.5841163728325114</v>
      </c>
      <c r="AB44" s="21">
        <f>AVERAGE(Z44,X44,V44)</f>
        <v>1.575977599045063</v>
      </c>
    </row>
    <row r="45" spans="2:28" ht="12.75">
      <c r="B45" s="16" t="s">
        <v>70</v>
      </c>
      <c r="D45" s="16" t="s">
        <v>65</v>
      </c>
      <c r="F45" s="20">
        <f>(F35/2+F37/2+F39)</f>
        <v>82.53587844224585</v>
      </c>
      <c r="G45" s="21"/>
      <c r="H45" s="20">
        <f>(H35/2+H37/2+H39)</f>
        <v>82.5043379367823</v>
      </c>
      <c r="I45" s="21"/>
      <c r="J45" s="20">
        <f>(J35/2+J37/2+J39)</f>
        <v>83.82615806238704</v>
      </c>
      <c r="K45" s="21"/>
      <c r="L45" s="20">
        <f>(L35/2+L37/2+L39)</f>
        <v>82.74750861701706</v>
      </c>
      <c r="V45" s="21">
        <f t="shared" si="3"/>
        <v>82.53587844224585</v>
      </c>
      <c r="X45" s="21">
        <f t="shared" si="3"/>
        <v>82.5043379367823</v>
      </c>
      <c r="Z45" s="21">
        <f t="shared" si="3"/>
        <v>83.82615806238704</v>
      </c>
      <c r="AB45" s="21">
        <f>AVERAGE(Z45,X45,V45)</f>
        <v>82.9554581471384</v>
      </c>
    </row>
    <row r="46" spans="2:3" ht="12.75">
      <c r="B46" s="15"/>
      <c r="C46" s="15"/>
    </row>
    <row r="47" spans="2:11" ht="12.75">
      <c r="B47" s="15" t="s">
        <v>142</v>
      </c>
      <c r="C47" s="15"/>
      <c r="E47" s="19"/>
      <c r="F47" s="19"/>
      <c r="G47" s="19"/>
      <c r="H47" s="19"/>
      <c r="I47" s="19"/>
      <c r="J47" s="19"/>
      <c r="K47" s="19"/>
    </row>
    <row r="48" spans="5:11" ht="12.75">
      <c r="E48" s="19"/>
      <c r="F48" s="19"/>
      <c r="G48" s="19"/>
      <c r="H48" s="19"/>
      <c r="I48" s="19"/>
      <c r="J48" s="19"/>
      <c r="K48" s="19"/>
    </row>
    <row r="49" spans="2:12" ht="12.75">
      <c r="B49" s="16" t="s">
        <v>137</v>
      </c>
      <c r="D49" s="16" t="s">
        <v>143</v>
      </c>
      <c r="L49" s="18">
        <v>6246</v>
      </c>
    </row>
    <row r="50" spans="2:20" ht="12.75">
      <c r="B50" s="16" t="s">
        <v>133</v>
      </c>
      <c r="D50" s="16" t="s">
        <v>143</v>
      </c>
      <c r="L50" s="18">
        <v>2.9</v>
      </c>
      <c r="M50" s="19"/>
      <c r="N50" s="19"/>
      <c r="O50" s="19"/>
      <c r="P50" s="19"/>
      <c r="Q50" s="19"/>
      <c r="R50" s="19"/>
      <c r="S50" s="19"/>
      <c r="T50" s="18"/>
    </row>
    <row r="51" spans="2:28" ht="12.75">
      <c r="B51" s="16" t="s">
        <v>134</v>
      </c>
      <c r="D51" s="16" t="s">
        <v>143</v>
      </c>
      <c r="L51" s="18">
        <v>1041064</v>
      </c>
      <c r="M51" s="19"/>
      <c r="N51" s="19"/>
      <c r="O51" s="19"/>
      <c r="P51" s="19"/>
      <c r="Q51" s="19"/>
      <c r="R51" s="19"/>
      <c r="S51" s="19"/>
      <c r="T51" s="18"/>
      <c r="U51" s="19"/>
      <c r="V51" s="19"/>
      <c r="W51" s="19"/>
      <c r="X51" s="19"/>
      <c r="Y51" s="19"/>
      <c r="Z51" s="19"/>
      <c r="AA51" s="19"/>
      <c r="AB51" s="19"/>
    </row>
    <row r="52" spans="2:28" ht="12.75">
      <c r="B52" s="16" t="s">
        <v>135</v>
      </c>
      <c r="D52" s="16" t="s">
        <v>143</v>
      </c>
      <c r="L52" s="18">
        <v>1.7</v>
      </c>
      <c r="M52" s="19"/>
      <c r="N52" s="19"/>
      <c r="O52" s="19"/>
      <c r="P52" s="19"/>
      <c r="Q52" s="19"/>
      <c r="R52" s="19"/>
      <c r="S52" s="19"/>
      <c r="T52" s="18"/>
      <c r="U52" s="19"/>
      <c r="V52" s="19"/>
      <c r="W52" s="19"/>
      <c r="X52" s="19"/>
      <c r="Y52" s="19"/>
      <c r="Z52" s="19"/>
      <c r="AA52" s="19"/>
      <c r="AB52" s="18"/>
    </row>
    <row r="53" spans="2:28" ht="12.75">
      <c r="B53" s="16" t="s">
        <v>139</v>
      </c>
      <c r="D53" s="16" t="s">
        <v>143</v>
      </c>
      <c r="L53" s="18">
        <v>2.3</v>
      </c>
      <c r="M53" s="19"/>
      <c r="N53" s="19"/>
      <c r="O53" s="19"/>
      <c r="P53" s="19"/>
      <c r="Q53" s="19"/>
      <c r="R53" s="19"/>
      <c r="S53" s="19"/>
      <c r="T53" s="18"/>
      <c r="U53" s="19"/>
      <c r="V53" s="19"/>
      <c r="W53" s="19"/>
      <c r="X53" s="19"/>
      <c r="Y53" s="19"/>
      <c r="Z53" s="19"/>
      <c r="AA53" s="19"/>
      <c r="AB53" s="19"/>
    </row>
    <row r="54" spans="2:28" ht="12.75">
      <c r="B54" s="16" t="s">
        <v>141</v>
      </c>
      <c r="D54" s="16" t="s">
        <v>143</v>
      </c>
      <c r="L54" s="18">
        <v>15.6</v>
      </c>
      <c r="U54" s="19"/>
      <c r="V54" s="19"/>
      <c r="W54" s="19"/>
      <c r="X54" s="19"/>
      <c r="Y54" s="19"/>
      <c r="Z54" s="19"/>
      <c r="AA54" s="19"/>
      <c r="AB54" s="19"/>
    </row>
    <row r="55" spans="2:28" ht="12.75">
      <c r="B55" s="16" t="s">
        <v>138</v>
      </c>
      <c r="D55" s="16" t="s">
        <v>143</v>
      </c>
      <c r="L55" s="18">
        <v>1874</v>
      </c>
      <c r="U55" s="19"/>
      <c r="V55" s="19"/>
      <c r="W55" s="19"/>
      <c r="X55" s="19"/>
      <c r="Y55" s="19"/>
      <c r="Z55" s="19"/>
      <c r="AA55" s="19"/>
      <c r="AB55" s="19"/>
    </row>
    <row r="56" spans="2:28" ht="12.75">
      <c r="B56" s="16" t="s">
        <v>145</v>
      </c>
      <c r="D56" s="16" t="s">
        <v>143</v>
      </c>
      <c r="L56" s="18">
        <v>6246</v>
      </c>
      <c r="U56" s="19"/>
      <c r="V56" s="19"/>
      <c r="W56" s="19"/>
      <c r="X56" s="19"/>
      <c r="Y56" s="19"/>
      <c r="Z56" s="19"/>
      <c r="AA56" s="19"/>
      <c r="AB56" s="19"/>
    </row>
    <row r="57" spans="2:28" ht="12.75">
      <c r="B57" s="16" t="s">
        <v>140</v>
      </c>
      <c r="D57" s="16" t="s">
        <v>143</v>
      </c>
      <c r="L57" s="18">
        <v>62464</v>
      </c>
      <c r="U57" s="19"/>
      <c r="V57" s="19"/>
      <c r="W57" s="19"/>
      <c r="X57" s="19"/>
      <c r="Y57" s="19"/>
      <c r="Z57" s="19"/>
      <c r="AA57" s="19"/>
      <c r="AB57" s="19"/>
    </row>
    <row r="58" spans="2:28" ht="12.75">
      <c r="B58" s="16" t="s">
        <v>136</v>
      </c>
      <c r="D58" s="16" t="s">
        <v>143</v>
      </c>
      <c r="L58" s="18">
        <v>10411</v>
      </c>
      <c r="M58" s="19"/>
      <c r="N58" s="19"/>
      <c r="O58" s="19"/>
      <c r="P58" s="19"/>
      <c r="Q58" s="19"/>
      <c r="R58" s="19"/>
      <c r="S58" s="19"/>
      <c r="T58" s="22"/>
      <c r="U58" s="19"/>
      <c r="V58" s="19"/>
      <c r="W58" s="19"/>
      <c r="X58" s="19"/>
      <c r="Y58" s="19"/>
      <c r="Z58" s="19"/>
      <c r="AA58" s="19"/>
      <c r="AB58" s="19"/>
    </row>
    <row r="59" spans="2:28" ht="12.75">
      <c r="B59" s="16" t="s">
        <v>43</v>
      </c>
      <c r="D59" s="16" t="s">
        <v>143</v>
      </c>
      <c r="L59" s="18">
        <v>8329</v>
      </c>
      <c r="M59" s="19"/>
      <c r="N59" s="19"/>
      <c r="O59" s="19"/>
      <c r="P59" s="19"/>
      <c r="Q59" s="19"/>
      <c r="R59" s="19"/>
      <c r="S59" s="19"/>
      <c r="T59" s="18"/>
      <c r="U59" s="19"/>
      <c r="V59" s="19"/>
      <c r="W59" s="19"/>
      <c r="X59" s="19"/>
      <c r="Y59" s="19"/>
      <c r="Z59" s="19"/>
      <c r="AA59" s="19"/>
      <c r="AB59" s="19"/>
    </row>
    <row r="60" spans="5:28" ht="12.75">
      <c r="E60" s="19"/>
      <c r="F60" s="19"/>
      <c r="G60" s="19"/>
      <c r="H60" s="19"/>
      <c r="I60" s="19"/>
      <c r="J60" s="19"/>
      <c r="K60" s="19"/>
      <c r="M60" s="19"/>
      <c r="N60" s="19"/>
      <c r="O60" s="19"/>
      <c r="P60" s="19"/>
      <c r="Q60" s="19"/>
      <c r="R60" s="19"/>
      <c r="S60" s="19"/>
      <c r="T60" s="18"/>
      <c r="U60" s="19"/>
      <c r="V60" s="19"/>
      <c r="W60" s="19"/>
      <c r="X60" s="19"/>
      <c r="Y60" s="19"/>
      <c r="Z60" s="19"/>
      <c r="AA60" s="19"/>
      <c r="AB60" s="19"/>
    </row>
    <row r="61" spans="5:28" ht="12.75">
      <c r="E61" s="19"/>
      <c r="F61" s="19"/>
      <c r="G61" s="19"/>
      <c r="H61" s="19"/>
      <c r="I61" s="19"/>
      <c r="J61" s="19"/>
      <c r="K61" s="19"/>
      <c r="M61" s="19"/>
      <c r="N61" s="19"/>
      <c r="O61" s="19"/>
      <c r="P61" s="19"/>
      <c r="Q61" s="19"/>
      <c r="R61" s="19"/>
      <c r="S61" s="19"/>
      <c r="T61" s="18"/>
      <c r="U61" s="19"/>
      <c r="V61" s="19"/>
      <c r="W61" s="19"/>
      <c r="X61" s="19"/>
      <c r="Y61" s="19"/>
      <c r="Z61" s="19"/>
      <c r="AA61" s="19"/>
      <c r="AB61" s="19"/>
    </row>
    <row r="62" spans="5:28" ht="12.75">
      <c r="E62" s="19"/>
      <c r="F62" s="19"/>
      <c r="G62" s="19"/>
      <c r="H62" s="19"/>
      <c r="I62" s="19"/>
      <c r="J62" s="19"/>
      <c r="K62" s="19"/>
      <c r="M62" s="19"/>
      <c r="N62" s="19"/>
      <c r="O62" s="19"/>
      <c r="P62" s="19"/>
      <c r="Q62" s="19"/>
      <c r="R62" s="19"/>
      <c r="S62" s="19"/>
      <c r="T62" s="18"/>
      <c r="U62" s="19"/>
      <c r="V62" s="19"/>
      <c r="W62" s="19"/>
      <c r="X62" s="19"/>
      <c r="Y62" s="19"/>
      <c r="Z62" s="19"/>
      <c r="AA62" s="19"/>
      <c r="AB62" s="19"/>
    </row>
    <row r="63" spans="5:28" ht="12.75">
      <c r="E63" s="19"/>
      <c r="F63" s="19"/>
      <c r="G63" s="19"/>
      <c r="H63" s="19"/>
      <c r="I63" s="19"/>
      <c r="J63" s="19"/>
      <c r="K63" s="19"/>
      <c r="M63" s="19"/>
      <c r="N63" s="19"/>
      <c r="O63" s="19"/>
      <c r="P63" s="19"/>
      <c r="Q63" s="19"/>
      <c r="R63" s="19"/>
      <c r="S63" s="19"/>
      <c r="T63" s="18"/>
      <c r="U63" s="19"/>
      <c r="V63" s="19"/>
      <c r="W63" s="19"/>
      <c r="X63" s="19"/>
      <c r="Y63" s="19"/>
      <c r="Z63" s="19"/>
      <c r="AA63" s="19"/>
      <c r="AB63" s="19"/>
    </row>
    <row r="64" spans="5:28" ht="12.75">
      <c r="E64" s="19"/>
      <c r="F64" s="19"/>
      <c r="G64" s="19"/>
      <c r="H64" s="19"/>
      <c r="I64" s="19"/>
      <c r="J64" s="19"/>
      <c r="K64" s="19"/>
      <c r="M64" s="19"/>
      <c r="N64" s="19"/>
      <c r="O64" s="19"/>
      <c r="P64" s="19"/>
      <c r="Q64" s="19"/>
      <c r="R64" s="19"/>
      <c r="S64" s="19"/>
      <c r="T64" s="18"/>
      <c r="U64" s="19"/>
      <c r="V64" s="19"/>
      <c r="W64" s="19"/>
      <c r="X64" s="19"/>
      <c r="Y64" s="19"/>
      <c r="Z64" s="19"/>
      <c r="AA64" s="19"/>
      <c r="AB64" s="19"/>
    </row>
    <row r="65" spans="5:28" ht="12.75">
      <c r="E65" s="19"/>
      <c r="F65" s="19"/>
      <c r="G65" s="19"/>
      <c r="H65" s="19"/>
      <c r="I65" s="19"/>
      <c r="J65" s="19"/>
      <c r="K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127</v>
      </c>
    </row>
    <row r="3" spans="1:13" s="50" customFormat="1" ht="12.75">
      <c r="A3" s="50" t="s">
        <v>2</v>
      </c>
      <c r="B3" s="50" t="s">
        <v>111</v>
      </c>
      <c r="C3" s="50" t="s">
        <v>112</v>
      </c>
      <c r="D3" s="50" t="s">
        <v>0</v>
      </c>
      <c r="E3" s="50" t="s">
        <v>122</v>
      </c>
      <c r="F3" s="50" t="s">
        <v>113</v>
      </c>
      <c r="G3" s="50" t="s">
        <v>11</v>
      </c>
      <c r="H3" s="50" t="s">
        <v>151</v>
      </c>
      <c r="I3" s="50" t="s">
        <v>114</v>
      </c>
      <c r="J3" s="50" t="s">
        <v>115</v>
      </c>
      <c r="K3" s="50" t="s">
        <v>7</v>
      </c>
      <c r="L3" s="50" t="s">
        <v>116</v>
      </c>
      <c r="M3" s="50" t="s">
        <v>117</v>
      </c>
    </row>
    <row r="5" spans="1:13" ht="12.75">
      <c r="A5" t="str">
        <f>source!B5</f>
        <v>GE Plastics, Mt. Vernon IN Facility</v>
      </c>
      <c r="B5" t="str">
        <f>source!B7</f>
        <v>Mount Vernon</v>
      </c>
      <c r="C5" t="str">
        <f>source!B8</f>
        <v>IN</v>
      </c>
      <c r="D5" t="str">
        <f>source!B4</f>
        <v>IND006376362</v>
      </c>
      <c r="E5">
        <f>source!B3</f>
        <v>765</v>
      </c>
      <c r="F5" t="str">
        <f>source!B11</f>
        <v>Liquid-fired boiler</v>
      </c>
      <c r="G5" t="str">
        <f>source!B15</f>
        <v>None</v>
      </c>
      <c r="H5" t="str">
        <f>source!B18</f>
        <v>Liq wastes -- benzene byproduct, phenol distillation tar</v>
      </c>
      <c r="I5" t="str">
        <f>source!B17</f>
        <v>Liq</v>
      </c>
      <c r="J5" t="str">
        <f>source!B19</f>
        <v>Natural gas</v>
      </c>
      <c r="K5" t="str">
        <f>source!B9</f>
        <v>Boiler H530B (Unit 2)</v>
      </c>
      <c r="L5" t="str">
        <f>source!B10</f>
        <v>None</v>
      </c>
      <c r="M5">
        <f>source!B13</f>
        <v>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28125" style="0" customWidth="1"/>
    <col min="3" max="3" width="13.8515625" style="0" customWidth="1"/>
    <col min="4" max="4" width="6.28125" style="0" customWidth="1"/>
    <col min="5" max="5" width="10.8515625" style="0" customWidth="1"/>
    <col min="6" max="6" width="7.7109375" style="0" customWidth="1"/>
    <col min="7" max="7" width="7.28125" style="0" customWidth="1"/>
    <col min="8" max="8" width="31.28125" style="0" customWidth="1"/>
    <col min="9" max="9" width="5.8515625" style="0" customWidth="1"/>
    <col min="10" max="10" width="5.00390625" style="0" customWidth="1"/>
    <col min="11" max="11" width="4.8515625" style="0" customWidth="1"/>
    <col min="12" max="12" width="1.421875" style="0" customWidth="1"/>
    <col min="13" max="13" width="5.00390625" style="0" customWidth="1"/>
    <col min="14" max="14" width="1.8515625" style="0" customWidth="1"/>
    <col min="15" max="15" width="7.140625" style="0" customWidth="1"/>
    <col min="16" max="16" width="7.421875" style="0" customWidth="1"/>
    <col min="17" max="17" width="2.00390625" style="0" customWidth="1"/>
    <col min="18" max="18" width="7.421875" style="0" customWidth="1"/>
    <col min="19" max="19" width="1.8515625" style="0" customWidth="1"/>
    <col min="20" max="20" width="7.140625" style="0" customWidth="1"/>
    <col min="21" max="21" width="1.7109375" style="0" customWidth="1"/>
    <col min="22" max="22" width="7.421875" style="0" customWidth="1"/>
    <col min="23" max="27" width="5.140625" style="0" customWidth="1"/>
    <col min="28" max="28" width="7.7109375" style="0" customWidth="1"/>
    <col min="29" max="29" width="7.140625" style="0" customWidth="1"/>
    <col min="30" max="30" width="5.00390625" style="0" customWidth="1"/>
    <col min="31" max="31" width="4.140625" style="0" customWidth="1"/>
    <col min="32" max="33" width="8.00390625" style="0" customWidth="1"/>
    <col min="34" max="35" width="5.421875" style="0" customWidth="1"/>
    <col min="36" max="37" width="7.7109375" style="0" customWidth="1"/>
    <col min="38" max="39" width="4.8515625" style="0" customWidth="1"/>
    <col min="40" max="40" width="7.28125" style="0" customWidth="1"/>
    <col min="41" max="41" width="7.7109375" style="0" customWidth="1"/>
    <col min="42" max="42" width="4.7109375" style="0" customWidth="1"/>
    <col min="43" max="45" width="8.421875" style="0" customWidth="1"/>
    <col min="46" max="46" width="6.421875" style="0" customWidth="1"/>
    <col min="47" max="47" width="7.8515625" style="0" customWidth="1"/>
    <col min="48" max="48" width="4.8515625" style="0" customWidth="1"/>
    <col min="49" max="49" width="7.140625" style="0" customWidth="1"/>
    <col min="50" max="50" width="7.140625" style="23" customWidth="1"/>
    <col min="51" max="16384" width="11.421875" style="0" customWidth="1"/>
  </cols>
  <sheetData>
    <row r="1" ht="12.75">
      <c r="A1" t="s">
        <v>126</v>
      </c>
    </row>
    <row r="3" spans="1:94" s="24" customFormat="1" ht="12.75">
      <c r="A3" s="24" t="s">
        <v>72</v>
      </c>
      <c r="B3" s="25" t="s">
        <v>73</v>
      </c>
      <c r="C3" s="26"/>
      <c r="D3" s="26"/>
      <c r="E3" s="26"/>
      <c r="F3" s="26"/>
      <c r="G3" s="26"/>
      <c r="H3" s="24" t="s">
        <v>74</v>
      </c>
      <c r="I3" s="27" t="s">
        <v>75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 t="s">
        <v>76</v>
      </c>
      <c r="AT3" s="29" t="s">
        <v>77</v>
      </c>
      <c r="AU3" s="25" t="s">
        <v>78</v>
      </c>
      <c r="AV3" s="26"/>
      <c r="AW3" s="26"/>
      <c r="AX3" s="26"/>
      <c r="AZ3" s="56" t="s">
        <v>153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5"/>
      <c r="BU3" s="55" t="s">
        <v>154</v>
      </c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</row>
    <row r="4" spans="2:94" ht="12.75">
      <c r="B4" s="30" t="s">
        <v>11</v>
      </c>
      <c r="C4" s="30" t="s">
        <v>79</v>
      </c>
      <c r="D4" s="23" t="s">
        <v>80</v>
      </c>
      <c r="E4" s="23" t="s">
        <v>81</v>
      </c>
      <c r="F4" s="31" t="s">
        <v>82</v>
      </c>
      <c r="G4" s="31"/>
      <c r="H4" s="30" t="s">
        <v>83</v>
      </c>
      <c r="I4" s="23" t="s">
        <v>29</v>
      </c>
      <c r="J4" s="23" t="s">
        <v>84</v>
      </c>
      <c r="K4" s="23" t="s">
        <v>85</v>
      </c>
      <c r="L4" s="23"/>
      <c r="M4" s="23" t="s">
        <v>86</v>
      </c>
      <c r="N4" s="23"/>
      <c r="O4" s="23" t="s">
        <v>87</v>
      </c>
      <c r="P4" s="23" t="s">
        <v>88</v>
      </c>
      <c r="Q4" s="23"/>
      <c r="R4" s="23" t="s">
        <v>46</v>
      </c>
      <c r="S4" s="23"/>
      <c r="T4" s="23" t="s">
        <v>69</v>
      </c>
      <c r="U4" s="23"/>
      <c r="V4" s="23" t="s">
        <v>70</v>
      </c>
      <c r="W4" s="23" t="s">
        <v>89</v>
      </c>
      <c r="X4" s="23" t="s">
        <v>89</v>
      </c>
      <c r="Y4" s="23" t="s">
        <v>90</v>
      </c>
      <c r="Z4" s="32" t="s">
        <v>91</v>
      </c>
      <c r="AA4" s="32"/>
      <c r="AB4" s="33" t="s">
        <v>46</v>
      </c>
      <c r="AC4" s="32"/>
      <c r="AD4" s="32"/>
      <c r="AE4" s="34"/>
      <c r="AF4" s="32" t="s">
        <v>69</v>
      </c>
      <c r="AG4" s="32"/>
      <c r="AH4" s="32"/>
      <c r="AI4" s="32"/>
      <c r="AJ4" s="33" t="s">
        <v>70</v>
      </c>
      <c r="AK4" s="32"/>
      <c r="AL4" s="32"/>
      <c r="AM4" s="32"/>
      <c r="AN4" s="33" t="s">
        <v>86</v>
      </c>
      <c r="AO4" s="32"/>
      <c r="AP4" s="32"/>
      <c r="AQ4" s="62" t="s">
        <v>42</v>
      </c>
      <c r="AR4" s="63"/>
      <c r="AS4" s="63"/>
      <c r="AT4" s="36" t="s">
        <v>92</v>
      </c>
      <c r="AU4" s="23" t="s">
        <v>93</v>
      </c>
      <c r="AV4" s="23" t="s">
        <v>94</v>
      </c>
      <c r="AW4" s="23" t="s">
        <v>95</v>
      </c>
      <c r="AX4" s="23" t="s">
        <v>92</v>
      </c>
      <c r="AZ4" s="2" t="s">
        <v>155</v>
      </c>
      <c r="BA4" s="2" t="s">
        <v>108</v>
      </c>
      <c r="BB4" s="2" t="s">
        <v>156</v>
      </c>
      <c r="BC4" s="2" t="s">
        <v>108</v>
      </c>
      <c r="BD4" s="2" t="s">
        <v>157</v>
      </c>
      <c r="BE4" s="2" t="s">
        <v>108</v>
      </c>
      <c r="BF4" s="2" t="s">
        <v>158</v>
      </c>
      <c r="BG4" s="2" t="s">
        <v>108</v>
      </c>
      <c r="BH4" s="2" t="s">
        <v>159</v>
      </c>
      <c r="BI4" s="2" t="s">
        <v>108</v>
      </c>
      <c r="BJ4" s="2" t="s">
        <v>160</v>
      </c>
      <c r="BK4" s="2" t="s">
        <v>108</v>
      </c>
      <c r="BL4" s="2" t="s">
        <v>162</v>
      </c>
      <c r="BM4" s="2" t="s">
        <v>108</v>
      </c>
      <c r="BN4" s="2" t="s">
        <v>163</v>
      </c>
      <c r="BO4" s="2" t="s">
        <v>108</v>
      </c>
      <c r="BP4" s="2" t="s">
        <v>164</v>
      </c>
      <c r="BQ4" s="2" t="s">
        <v>108</v>
      </c>
      <c r="BR4" s="2" t="s">
        <v>165</v>
      </c>
      <c r="BS4" s="2" t="s">
        <v>108</v>
      </c>
      <c r="BT4" s="2"/>
      <c r="BU4" s="2" t="s">
        <v>155</v>
      </c>
      <c r="BV4" s="2" t="s">
        <v>108</v>
      </c>
      <c r="BW4" s="2" t="s">
        <v>156</v>
      </c>
      <c r="BX4" s="2" t="s">
        <v>108</v>
      </c>
      <c r="BY4" s="2" t="s">
        <v>157</v>
      </c>
      <c r="BZ4" s="2" t="s">
        <v>108</v>
      </c>
      <c r="CA4" s="2" t="s">
        <v>158</v>
      </c>
      <c r="CB4" s="2" t="s">
        <v>108</v>
      </c>
      <c r="CC4" s="2" t="s">
        <v>159</v>
      </c>
      <c r="CD4" s="2" t="s">
        <v>108</v>
      </c>
      <c r="CE4" s="2" t="s">
        <v>161</v>
      </c>
      <c r="CF4" s="2" t="s">
        <v>108</v>
      </c>
      <c r="CG4" s="2" t="s">
        <v>160</v>
      </c>
      <c r="CH4" s="2" t="s">
        <v>108</v>
      </c>
      <c r="CI4" s="2" t="s">
        <v>162</v>
      </c>
      <c r="CJ4" s="2" t="s">
        <v>108</v>
      </c>
      <c r="CK4" s="2" t="s">
        <v>163</v>
      </c>
      <c r="CL4" s="2" t="s">
        <v>108</v>
      </c>
      <c r="CM4" s="2" t="s">
        <v>164</v>
      </c>
      <c r="CN4" s="2" t="s">
        <v>108</v>
      </c>
      <c r="CO4" s="2" t="s">
        <v>165</v>
      </c>
      <c r="CP4" s="2" t="s">
        <v>108</v>
      </c>
    </row>
    <row r="5" spans="2:94" ht="12.75">
      <c r="B5" s="23"/>
      <c r="C5" s="30" t="s">
        <v>96</v>
      </c>
      <c r="D5" s="23" t="s">
        <v>97</v>
      </c>
      <c r="E5" s="23" t="s">
        <v>98</v>
      </c>
      <c r="F5" s="37" t="s">
        <v>99</v>
      </c>
      <c r="G5" s="37"/>
      <c r="H5" s="23"/>
      <c r="I5" s="23" t="s">
        <v>30</v>
      </c>
      <c r="J5" s="23" t="s">
        <v>32</v>
      </c>
      <c r="K5" s="23" t="s">
        <v>32</v>
      </c>
      <c r="L5" s="23"/>
      <c r="M5" s="23" t="s">
        <v>32</v>
      </c>
      <c r="N5" s="23"/>
      <c r="O5" s="23" t="s">
        <v>100</v>
      </c>
      <c r="P5" s="23" t="s">
        <v>100</v>
      </c>
      <c r="Q5" s="23"/>
      <c r="R5" s="23" t="s">
        <v>101</v>
      </c>
      <c r="S5" s="23"/>
      <c r="T5" s="23" t="s">
        <v>101</v>
      </c>
      <c r="U5" s="23"/>
      <c r="V5" s="23" t="s">
        <v>101</v>
      </c>
      <c r="W5" s="23" t="s">
        <v>102</v>
      </c>
      <c r="X5" s="23" t="s">
        <v>103</v>
      </c>
      <c r="Y5" s="23" t="s">
        <v>32</v>
      </c>
      <c r="Z5" s="23" t="s">
        <v>104</v>
      </c>
      <c r="AA5" s="23" t="s">
        <v>105</v>
      </c>
      <c r="AB5" s="35" t="s">
        <v>80</v>
      </c>
      <c r="AC5" s="23" t="s">
        <v>106</v>
      </c>
      <c r="AD5" s="23" t="s">
        <v>107</v>
      </c>
      <c r="AE5" s="38" t="s">
        <v>108</v>
      </c>
      <c r="AF5" s="23" t="s">
        <v>80</v>
      </c>
      <c r="AG5" s="23" t="s">
        <v>106</v>
      </c>
      <c r="AH5" s="23" t="s">
        <v>107</v>
      </c>
      <c r="AI5" s="23" t="s">
        <v>108</v>
      </c>
      <c r="AJ5" s="35" t="s">
        <v>80</v>
      </c>
      <c r="AK5" s="23" t="s">
        <v>106</v>
      </c>
      <c r="AL5" s="23" t="s">
        <v>107</v>
      </c>
      <c r="AM5" s="23" t="s">
        <v>108</v>
      </c>
      <c r="AN5" s="35" t="s">
        <v>80</v>
      </c>
      <c r="AO5" s="23" t="s">
        <v>106</v>
      </c>
      <c r="AP5" s="23" t="s">
        <v>107</v>
      </c>
      <c r="AQ5" s="35" t="s">
        <v>80</v>
      </c>
      <c r="AR5" s="23" t="s">
        <v>106</v>
      </c>
      <c r="AS5" s="23" t="s">
        <v>107</v>
      </c>
      <c r="AT5" s="36"/>
      <c r="AU5" s="23" t="s">
        <v>59</v>
      </c>
      <c r="AV5" s="23" t="s">
        <v>61</v>
      </c>
      <c r="AW5" s="23" t="s">
        <v>61</v>
      </c>
      <c r="AX5" s="23" t="s">
        <v>109</v>
      </c>
      <c r="AZ5" s="2" t="s">
        <v>101</v>
      </c>
      <c r="BA5" s="2" t="s">
        <v>61</v>
      </c>
      <c r="BB5" s="2" t="s">
        <v>101</v>
      </c>
      <c r="BC5" s="2" t="s">
        <v>61</v>
      </c>
      <c r="BD5" s="2" t="s">
        <v>101</v>
      </c>
      <c r="BE5" s="2" t="s">
        <v>61</v>
      </c>
      <c r="BF5" s="2" t="s">
        <v>101</v>
      </c>
      <c r="BG5" s="2" t="s">
        <v>61</v>
      </c>
      <c r="BH5" s="2" t="s">
        <v>101</v>
      </c>
      <c r="BI5" s="2" t="s">
        <v>61</v>
      </c>
      <c r="BJ5" s="2" t="s">
        <v>101</v>
      </c>
      <c r="BK5" s="2" t="s">
        <v>61</v>
      </c>
      <c r="BL5" s="2" t="s">
        <v>101</v>
      </c>
      <c r="BM5" s="2" t="s">
        <v>61</v>
      </c>
      <c r="BN5" s="2" t="s">
        <v>101</v>
      </c>
      <c r="BO5" s="2" t="s">
        <v>61</v>
      </c>
      <c r="BP5" s="2" t="s">
        <v>101</v>
      </c>
      <c r="BQ5" s="2" t="s">
        <v>61</v>
      </c>
      <c r="BR5" s="2" t="s">
        <v>101</v>
      </c>
      <c r="BS5" s="2" t="s">
        <v>61</v>
      </c>
      <c r="BT5" s="2"/>
      <c r="BU5" s="2" t="s">
        <v>101</v>
      </c>
      <c r="BV5" s="2" t="s">
        <v>61</v>
      </c>
      <c r="BW5" s="2" t="s">
        <v>101</v>
      </c>
      <c r="BX5" s="2" t="s">
        <v>61</v>
      </c>
      <c r="BY5" s="2" t="s">
        <v>101</v>
      </c>
      <c r="BZ5" s="2" t="s">
        <v>61</v>
      </c>
      <c r="CA5" s="2" t="s">
        <v>101</v>
      </c>
      <c r="CB5" s="2" t="s">
        <v>61</v>
      </c>
      <c r="CC5" s="2" t="s">
        <v>101</v>
      </c>
      <c r="CD5" s="2" t="s">
        <v>61</v>
      </c>
      <c r="CE5" s="2" t="s">
        <v>101</v>
      </c>
      <c r="CF5" s="2" t="s">
        <v>61</v>
      </c>
      <c r="CG5" s="2" t="s">
        <v>101</v>
      </c>
      <c r="CH5" s="2" t="s">
        <v>61</v>
      </c>
      <c r="CI5" s="2" t="s">
        <v>101</v>
      </c>
      <c r="CJ5" s="2" t="s">
        <v>61</v>
      </c>
      <c r="CK5" s="2" t="s">
        <v>101</v>
      </c>
      <c r="CL5" s="2" t="s">
        <v>61</v>
      </c>
      <c r="CM5" s="2" t="s">
        <v>101</v>
      </c>
      <c r="CN5" s="2" t="s">
        <v>61</v>
      </c>
      <c r="CO5" s="2" t="s">
        <v>101</v>
      </c>
      <c r="CP5" s="2" t="s">
        <v>61</v>
      </c>
    </row>
    <row r="6" spans="5:50" s="39" customFormat="1" ht="12.75">
      <c r="E6" s="40" t="s">
        <v>97</v>
      </c>
      <c r="F6" s="40" t="s">
        <v>80</v>
      </c>
      <c r="G6" s="40" t="s">
        <v>106</v>
      </c>
      <c r="W6" s="40" t="s">
        <v>32</v>
      </c>
      <c r="X6" s="40" t="s">
        <v>32</v>
      </c>
      <c r="Z6" s="40" t="s">
        <v>61</v>
      </c>
      <c r="AA6" s="40" t="s">
        <v>61</v>
      </c>
      <c r="AB6" s="41" t="s">
        <v>101</v>
      </c>
      <c r="AC6" s="40" t="s">
        <v>101</v>
      </c>
      <c r="AD6" s="40" t="s">
        <v>61</v>
      </c>
      <c r="AE6" s="42" t="s">
        <v>61</v>
      </c>
      <c r="AF6" s="40" t="s">
        <v>101</v>
      </c>
      <c r="AG6" s="40" t="s">
        <v>101</v>
      </c>
      <c r="AH6" s="40" t="s">
        <v>61</v>
      </c>
      <c r="AI6" s="40" t="s">
        <v>61</v>
      </c>
      <c r="AJ6" s="41" t="s">
        <v>101</v>
      </c>
      <c r="AK6" s="40" t="s">
        <v>101</v>
      </c>
      <c r="AL6" s="40" t="s">
        <v>61</v>
      </c>
      <c r="AM6" s="40" t="s">
        <v>61</v>
      </c>
      <c r="AN6" s="41" t="s">
        <v>101</v>
      </c>
      <c r="AO6" s="40" t="s">
        <v>101</v>
      </c>
      <c r="AP6" s="40" t="s">
        <v>61</v>
      </c>
      <c r="AQ6" s="41" t="s">
        <v>63</v>
      </c>
      <c r="AR6" s="40" t="s">
        <v>63</v>
      </c>
      <c r="AS6" s="40" t="s">
        <v>61</v>
      </c>
      <c r="AT6" s="43"/>
      <c r="AX6" s="40"/>
    </row>
    <row r="7" spans="28:46" ht="12.75">
      <c r="AB7" s="44"/>
      <c r="AE7" s="45"/>
      <c r="AJ7" s="44"/>
      <c r="AN7" s="44"/>
      <c r="AQ7" s="44"/>
      <c r="AT7" s="46"/>
    </row>
    <row r="8" spans="1:63" ht="12.75">
      <c r="A8" t="s">
        <v>33</v>
      </c>
      <c r="B8" t="str">
        <f>source!B15</f>
        <v>None</v>
      </c>
      <c r="C8" t="str">
        <f>source!B11</f>
        <v>Liquid-fired boiler</v>
      </c>
      <c r="D8" t="str">
        <f>source!B17</f>
        <v>Liq</v>
      </c>
      <c r="E8" t="str">
        <f>source!B19</f>
        <v>Natural gas</v>
      </c>
      <c r="F8">
        <f>feed!L9</f>
        <v>72</v>
      </c>
      <c r="G8">
        <f>feed!T9</f>
        <v>0.4</v>
      </c>
      <c r="H8" t="str">
        <f>cond!B10</f>
        <v>CoC, max waste and ash feed</v>
      </c>
      <c r="I8">
        <f>emiss!M7</f>
        <v>0.03476666666666667</v>
      </c>
      <c r="W8">
        <f>emiss!M9</f>
        <v>14.8</v>
      </c>
      <c r="X8">
        <f>emiss!M8</f>
        <v>13.133333333333335</v>
      </c>
      <c r="AB8" s="47">
        <f>feed!L41/2</f>
        <v>0.6567262588652146</v>
      </c>
      <c r="AE8">
        <v>100</v>
      </c>
      <c r="AF8" s="47">
        <f>feed!L44</f>
        <v>1.5761430212765153</v>
      </c>
      <c r="AJ8" s="48">
        <f>feed!L45</f>
        <v>82.74750861701706</v>
      </c>
      <c r="AN8" s="48">
        <f>feed!L33/2</f>
        <v>3283.631294326073</v>
      </c>
      <c r="AQ8" s="47">
        <f>feed!L31</f>
        <v>77.5554561791708</v>
      </c>
      <c r="AU8" s="47">
        <f>feed!L24</f>
        <v>17518.7</v>
      </c>
      <c r="AV8" s="47">
        <f>feed!L25</f>
        <v>5.5</v>
      </c>
      <c r="AZ8">
        <f>feed!L40/2</f>
        <v>1.3134525177304293</v>
      </c>
      <c r="BA8">
        <v>100</v>
      </c>
      <c r="BB8">
        <f>feed!L38/2</f>
        <v>0.2626905035460859</v>
      </c>
      <c r="BC8">
        <v>100</v>
      </c>
      <c r="BD8">
        <f>feed!L35/2</f>
        <v>2.6269050354608585</v>
      </c>
      <c r="BE8">
        <v>100</v>
      </c>
      <c r="BF8">
        <f>feed!L37/2</f>
        <v>1.3134525177304293</v>
      </c>
      <c r="BG8">
        <v>100</v>
      </c>
      <c r="BH8">
        <f>feed!L39</f>
        <v>78.80715106382577</v>
      </c>
      <c r="BI8">
        <v>0</v>
      </c>
      <c r="BJ8">
        <f>feed!L34/2</f>
        <v>32.83631294326074</v>
      </c>
      <c r="BK8">
        <v>100</v>
      </c>
    </row>
    <row r="17" spans="1:63" ht="12.75">
      <c r="A17">
        <v>765</v>
      </c>
      <c r="B17" t="str">
        <f>B8</f>
        <v>None</v>
      </c>
      <c r="C17" t="str">
        <f aca="true" t="shared" si="0" ref="C17:I17">C8</f>
        <v>Liquid-fired boiler</v>
      </c>
      <c r="D17" t="str">
        <f t="shared" si="0"/>
        <v>Liq</v>
      </c>
      <c r="E17" t="str">
        <f t="shared" si="0"/>
        <v>Natural gas</v>
      </c>
      <c r="F17">
        <f t="shared" si="0"/>
        <v>72</v>
      </c>
      <c r="G17">
        <f t="shared" si="0"/>
        <v>0.4</v>
      </c>
      <c r="H17" t="s">
        <v>152</v>
      </c>
      <c r="I17">
        <f t="shared" si="0"/>
        <v>0.03476666666666667</v>
      </c>
      <c r="W17">
        <f>W8</f>
        <v>14.8</v>
      </c>
      <c r="X17">
        <f>X8</f>
        <v>13.133333333333335</v>
      </c>
      <c r="AB17">
        <f>AB8</f>
        <v>0.6567262588652146</v>
      </c>
      <c r="AE17">
        <f>AE8</f>
        <v>100</v>
      </c>
      <c r="AF17">
        <f>AF8</f>
        <v>1.5761430212765153</v>
      </c>
      <c r="AJ17">
        <f>AJ8</f>
        <v>82.74750861701706</v>
      </c>
      <c r="AN17">
        <f>AN8</f>
        <v>3283.631294326073</v>
      </c>
      <c r="AQ17">
        <f>AQ8</f>
        <v>77.5554561791708</v>
      </c>
      <c r="AU17">
        <f>AU8</f>
        <v>17518.7</v>
      </c>
      <c r="AV17">
        <f>AV8</f>
        <v>5.5</v>
      </c>
      <c r="AZ17" s="47">
        <f>AZ8</f>
        <v>1.3134525177304293</v>
      </c>
      <c r="BA17" s="47">
        <f aca="true" t="shared" si="1" ref="BA17:BK17">BA8</f>
        <v>100</v>
      </c>
      <c r="BB17" s="47">
        <f t="shared" si="1"/>
        <v>0.2626905035460859</v>
      </c>
      <c r="BC17" s="47">
        <f t="shared" si="1"/>
        <v>100</v>
      </c>
      <c r="BD17" s="47">
        <f t="shared" si="1"/>
        <v>2.6269050354608585</v>
      </c>
      <c r="BE17" s="47">
        <f t="shared" si="1"/>
        <v>100</v>
      </c>
      <c r="BF17" s="47">
        <f t="shared" si="1"/>
        <v>1.3134525177304293</v>
      </c>
      <c r="BG17" s="47">
        <f t="shared" si="1"/>
        <v>100</v>
      </c>
      <c r="BH17" s="47">
        <f t="shared" si="1"/>
        <v>78.80715106382577</v>
      </c>
      <c r="BI17" s="47">
        <f t="shared" si="1"/>
        <v>0</v>
      </c>
      <c r="BJ17" s="47">
        <f t="shared" si="1"/>
        <v>32.83631294326074</v>
      </c>
      <c r="BK17" s="47">
        <f t="shared" si="1"/>
        <v>100</v>
      </c>
    </row>
    <row r="19" spans="52:55" ht="12.75">
      <c r="AZ19" s="17"/>
      <c r="BA19" s="17"/>
      <c r="BB19" s="17"/>
      <c r="BC19" s="17"/>
    </row>
    <row r="20" spans="52:55" ht="12.75">
      <c r="AZ20" s="17"/>
      <c r="BA20" s="17"/>
      <c r="BB20" s="17"/>
      <c r="BC20" s="17"/>
    </row>
    <row r="21" spans="52:55" ht="12.75">
      <c r="AZ21" s="57"/>
      <c r="BA21" s="57"/>
      <c r="BB21" s="57"/>
      <c r="BC21" s="57"/>
    </row>
    <row r="22" spans="52:55" ht="12.75">
      <c r="AZ22" s="57"/>
      <c r="BA22" s="57"/>
      <c r="BB22" s="57"/>
      <c r="BC22" s="57"/>
    </row>
  </sheetData>
  <mergeCells count="1">
    <mergeCell ref="AQ4:AS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Mark Sheldon</cp:lastModifiedBy>
  <cp:lastPrinted>2002-06-27T17:24:57Z</cp:lastPrinted>
  <dcterms:created xsi:type="dcterms:W3CDTF">2000-01-10T00:44:42Z</dcterms:created>
  <dcterms:modified xsi:type="dcterms:W3CDTF">2002-06-27T17:25:00Z</dcterms:modified>
  <cp:category/>
  <cp:version/>
  <cp:contentType/>
  <cp:contentStatus/>
</cp:coreProperties>
</file>