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activeTab="1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<sst xmlns="http://schemas.openxmlformats.org/spreadsheetml/2006/main" count="768" uniqueCount="151">
  <si>
    <t>EPA ID No.</t>
  </si>
  <si>
    <t>IND006376362</t>
  </si>
  <si>
    <t>Facility Name</t>
  </si>
  <si>
    <t>Facility Location</t>
  </si>
  <si>
    <t xml:space="preserve">    City</t>
  </si>
  <si>
    <t>Mount Vernon</t>
  </si>
  <si>
    <t xml:space="preserve">    State</t>
  </si>
  <si>
    <t>Unit ID Name/No.</t>
  </si>
  <si>
    <t>Other Sister Facilities</t>
  </si>
  <si>
    <t>None</t>
  </si>
  <si>
    <t>APCS Characteristics</t>
  </si>
  <si>
    <t>NA</t>
  </si>
  <si>
    <t>Stack Characteristics</t>
  </si>
  <si>
    <t xml:space="preserve">    Diameter (ft)</t>
  </si>
  <si>
    <t xml:space="preserve">    Height (ft)</t>
  </si>
  <si>
    <t>Permitting Status</t>
  </si>
  <si>
    <t xml:space="preserve">    Report Name/Date</t>
  </si>
  <si>
    <t xml:space="preserve">    Report Prepare</t>
  </si>
  <si>
    <t>Airtech Environmental Services, Inc.</t>
  </si>
  <si>
    <t xml:space="preserve">    Testing Firm</t>
  </si>
  <si>
    <t>Planet Air Group</t>
  </si>
  <si>
    <t xml:space="preserve">    Condition Descr</t>
  </si>
  <si>
    <t xml:space="preserve">    Content</t>
  </si>
  <si>
    <t>PM, CO</t>
  </si>
  <si>
    <t>Units</t>
  </si>
  <si>
    <t>764C1</t>
  </si>
  <si>
    <t>PM</t>
  </si>
  <si>
    <t>gr/dscf</t>
  </si>
  <si>
    <t>y</t>
  </si>
  <si>
    <t>ppmv</t>
  </si>
  <si>
    <t>Cond Avg</t>
  </si>
  <si>
    <t>Feedstream Description</t>
  </si>
  <si>
    <t>scf/hr</t>
  </si>
  <si>
    <t>Heating Value</t>
  </si>
  <si>
    <t>Btu/lb</t>
  </si>
  <si>
    <t>Thermal Feedrate</t>
  </si>
  <si>
    <t>MMBtu/hr</t>
  </si>
  <si>
    <t>Ash</t>
  </si>
  <si>
    <t>Chlorine</t>
  </si>
  <si>
    <t>ppmw</t>
  </si>
  <si>
    <t>nd</t>
  </si>
  <si>
    <t>IN</t>
  </si>
  <si>
    <t>Natural gas</t>
  </si>
  <si>
    <t>Sootblowing</t>
  </si>
  <si>
    <t>Yes, 5 min per day</t>
  </si>
  <si>
    <t>Liquid waste (phenol distillation tar, benzene byproduct)</t>
  </si>
  <si>
    <t xml:space="preserve">    Testing Dates</t>
  </si>
  <si>
    <t>Revised Recertification of Compliance of BIF Boilers H530A and H530B at GE Plastics, February 1998</t>
  </si>
  <si>
    <t>Liq. waste</t>
  </si>
  <si>
    <t>lb/hr</t>
  </si>
  <si>
    <t>wt. %</t>
  </si>
  <si>
    <t>(Ash)</t>
  </si>
  <si>
    <t>Stack Gas Flowrate</t>
  </si>
  <si>
    <t>dscfm</t>
  </si>
  <si>
    <t>Oxygen</t>
  </si>
  <si>
    <t>%</t>
  </si>
  <si>
    <t>Total</t>
  </si>
  <si>
    <t>Flowrate and oxygen estimated based on total firing rate</t>
  </si>
  <si>
    <t>mg/dscm</t>
  </si>
  <si>
    <t>ug/dscm</t>
  </si>
  <si>
    <t>GE Plastics, Mt. Vernon IN Facility</t>
  </si>
  <si>
    <t>SVM</t>
  </si>
  <si>
    <t>LVM</t>
  </si>
  <si>
    <t>Liq</t>
  </si>
  <si>
    <t>Stack Gas Emissions</t>
  </si>
  <si>
    <t>HW</t>
  </si>
  <si>
    <t>Spike</t>
  </si>
  <si>
    <t>Feedstreams</t>
  </si>
  <si>
    <t>Combustor Characteristics</t>
  </si>
  <si>
    <t>Hazardous Wastes</t>
  </si>
  <si>
    <t>Haz Waste Description</t>
  </si>
  <si>
    <t>Supplemental Fuel</t>
  </si>
  <si>
    <t>Capacity (MMBtu/hr)</t>
  </si>
  <si>
    <t>Feedrate MTEC Calculations</t>
  </si>
  <si>
    <t>7% O2</t>
  </si>
  <si>
    <t>Phase II ID No.</t>
  </si>
  <si>
    <t xml:space="preserve">    Gas Velocity (ft/sec)</t>
  </si>
  <si>
    <t xml:space="preserve">    Gas Temperature (°F)</t>
  </si>
  <si>
    <t>g/hr</t>
  </si>
  <si>
    <t>Source Description</t>
  </si>
  <si>
    <t>Soot Blowing</t>
  </si>
  <si>
    <t>Comments</t>
  </si>
  <si>
    <t>CO (RA)</t>
  </si>
  <si>
    <t>CO (MHRA)</t>
  </si>
  <si>
    <t>Arsenic</t>
  </si>
  <si>
    <t>Barium</t>
  </si>
  <si>
    <t>Beryllium</t>
  </si>
  <si>
    <t>Thallium</t>
  </si>
  <si>
    <t>Antimony</t>
  </si>
  <si>
    <t>Lead</t>
  </si>
  <si>
    <t>Cadmium</t>
  </si>
  <si>
    <t>Silver</t>
  </si>
  <si>
    <t>Chromium</t>
  </si>
  <si>
    <t>BIF Feedrate Limits</t>
  </si>
  <si>
    <t>*</t>
  </si>
  <si>
    <t>Mercury</t>
  </si>
  <si>
    <t>Feed Rate</t>
  </si>
  <si>
    <t>Tier I Adjusted for all metals, chlorine</t>
  </si>
  <si>
    <t>adjusted</t>
  </si>
  <si>
    <t>CoC, max waste and ash feed</t>
  </si>
  <si>
    <t>HWC Burn Status (Date if Terminated)</t>
  </si>
  <si>
    <t xml:space="preserve">    Cond Dates</t>
  </si>
  <si>
    <t>Watertube boiler. Babcock and Wilcox Model 103-88 boiler, 70,000 lb/hr steam @ 195 psig</t>
  </si>
  <si>
    <t>Liquid-fired boiler</t>
  </si>
  <si>
    <t>Cond Description</t>
  </si>
  <si>
    <t>R1</t>
  </si>
  <si>
    <t>R2</t>
  </si>
  <si>
    <t>R3</t>
  </si>
  <si>
    <t>Number of Sister Facilities</t>
  </si>
  <si>
    <t>Combustor Type</t>
  </si>
  <si>
    <t>APCS Detailed Acronym</t>
  </si>
  <si>
    <t>APCS General Class</t>
  </si>
  <si>
    <t>Liquid-fired</t>
  </si>
  <si>
    <t>source</t>
  </si>
  <si>
    <t>cond</t>
  </si>
  <si>
    <t>emiss</t>
  </si>
  <si>
    <t>feed</t>
  </si>
  <si>
    <t>Combustor Class</t>
  </si>
  <si>
    <t>Feedstream Number</t>
  </si>
  <si>
    <t>Feed Class</t>
  </si>
  <si>
    <t>F1</t>
  </si>
  <si>
    <t>Liq HW</t>
  </si>
  <si>
    <t>F2</t>
  </si>
  <si>
    <t>NG</t>
  </si>
  <si>
    <t>F3</t>
  </si>
  <si>
    <t>Feed Class 2</t>
  </si>
  <si>
    <t>MF</t>
  </si>
  <si>
    <t>Liq. Waste</t>
  </si>
  <si>
    <t>wt %</t>
  </si>
  <si>
    <t>764C2</t>
  </si>
  <si>
    <t>Revised Recertification of Compliance of BIF Boilers H530A and H530B, GE Plastics Mt. Vernon Facility, February 1998</t>
  </si>
  <si>
    <t>Boiler H530A (Unit 1) and Boiler H530B (Unit 2), identical units</t>
  </si>
  <si>
    <t>H530A and H530B boilers have a common stack</t>
  </si>
  <si>
    <t>764C3</t>
  </si>
  <si>
    <t>Recertification of Compliance Boilers H530A and H530B, GE Plastics Mt. Vernon Facility, September 2001</t>
  </si>
  <si>
    <t>URS Corp.</t>
  </si>
  <si>
    <t>PM and CO emissions; waste feed ash, chlorine, metals</t>
  </si>
  <si>
    <t>Sampling Train</t>
  </si>
  <si>
    <t>E1</t>
  </si>
  <si>
    <t xml:space="preserve">   Stack Gas Flowrate</t>
  </si>
  <si>
    <t xml:space="preserve">   O2</t>
  </si>
  <si>
    <t>Boiler ID</t>
  </si>
  <si>
    <t>H-530A</t>
  </si>
  <si>
    <t>H-530B</t>
  </si>
  <si>
    <t>F5</t>
  </si>
  <si>
    <t>F4</t>
  </si>
  <si>
    <t>H-530A&amp;B</t>
  </si>
  <si>
    <t>Both units</t>
  </si>
  <si>
    <t>CO (RA) H530B</t>
  </si>
  <si>
    <t>avg of both stacks</t>
  </si>
  <si>
    <t>CoC, max waste and ash feed ??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</si>
</sst>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0.0000000"/>
    <numFmt numFmtId="173" formatCode="0.00000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0" fontId="1" fillId="0" borderId="0" xfId="19" applyFont="1" applyBorder="1" applyAlignment="1">
      <alignment horizontal="right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166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7" fontId="0" fillId="0" borderId="0" xfId="0" applyNumberFormat="1" applyFont="1" applyAlignment="1">
      <alignment horizontal="left"/>
    </xf>
    <xf numFmtId="165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wrapText="1"/>
    </xf>
    <xf numFmtId="0" fontId="2" fillId="0" borderId="0" xfId="0" applyFont="1" applyAlignment="1">
      <alignment vertical="top" wrapText="1"/>
    </xf>
    <xf numFmtId="16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67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B4" sqref="B4"/>
    </sheetView>
  </sheetViews>
  <sheetFormatPr defaultColWidth="9.140625" defaultRowHeight="12.75"/>
  <sheetData>
    <row r="1" ht="12.75">
      <c r="A1" t="s">
        <v>113</v>
      </c>
    </row>
    <row r="2" ht="12.75">
      <c r="A2" t="s">
        <v>114</v>
      </c>
    </row>
    <row r="3" ht="12.75">
      <c r="A3" t="s">
        <v>115</v>
      </c>
    </row>
    <row r="4" ht="12.75">
      <c r="A4" t="s">
        <v>116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2"/>
  <sheetViews>
    <sheetView tabSelected="1" workbookViewId="0" topLeftCell="B1">
      <selection activeCell="B2" sqref="B2"/>
    </sheetView>
  </sheetViews>
  <sheetFormatPr defaultColWidth="9.140625" defaultRowHeight="12.75"/>
  <cols>
    <col min="1" max="1" width="9.140625" style="2" hidden="1" customWidth="1"/>
    <col min="2" max="2" width="23.8515625" style="2" customWidth="1"/>
    <col min="3" max="3" width="54.421875" style="2" customWidth="1"/>
    <col min="4" max="16384" width="8.8515625" style="2" customWidth="1"/>
  </cols>
  <sheetData>
    <row r="1" ht="12.75">
      <c r="B1" s="1" t="s">
        <v>79</v>
      </c>
    </row>
    <row r="3" spans="2:3" ht="12.75">
      <c r="B3" s="2" t="s">
        <v>75</v>
      </c>
      <c r="C3" s="3">
        <v>764</v>
      </c>
    </row>
    <row r="4" spans="2:3" ht="12.75">
      <c r="B4" s="2" t="s">
        <v>0</v>
      </c>
      <c r="C4" s="2" t="s">
        <v>1</v>
      </c>
    </row>
    <row r="5" spans="2:3" ht="12.75">
      <c r="B5" s="2" t="s">
        <v>2</v>
      </c>
      <c r="C5" s="2" t="s">
        <v>60</v>
      </c>
    </row>
    <row r="6" ht="12.75">
      <c r="B6" s="2" t="s">
        <v>3</v>
      </c>
    </row>
    <row r="7" spans="2:3" ht="12.75">
      <c r="B7" s="2" t="s">
        <v>4</v>
      </c>
      <c r="C7" s="2" t="s">
        <v>5</v>
      </c>
    </row>
    <row r="8" spans="2:3" ht="12.75">
      <c r="B8" s="2" t="s">
        <v>6</v>
      </c>
      <c r="C8" s="2" t="s">
        <v>41</v>
      </c>
    </row>
    <row r="9" spans="2:3" ht="12.75">
      <c r="B9" s="2" t="s">
        <v>7</v>
      </c>
      <c r="C9" s="2" t="s">
        <v>131</v>
      </c>
    </row>
    <row r="10" spans="2:3" ht="12.75">
      <c r="B10" s="2" t="s">
        <v>8</v>
      </c>
      <c r="C10" s="2" t="s">
        <v>9</v>
      </c>
    </row>
    <row r="11" spans="2:3" ht="12.75">
      <c r="B11" s="2" t="s">
        <v>108</v>
      </c>
      <c r="C11" s="3">
        <v>0</v>
      </c>
    </row>
    <row r="12" spans="2:3" ht="12.75">
      <c r="B12" s="2" t="s">
        <v>117</v>
      </c>
      <c r="C12" s="2" t="s">
        <v>103</v>
      </c>
    </row>
    <row r="13" spans="2:3" ht="12.75">
      <c r="B13" s="2" t="s">
        <v>109</v>
      </c>
      <c r="C13" s="2" t="s">
        <v>112</v>
      </c>
    </row>
    <row r="14" spans="2:3" s="23" customFormat="1" ht="25.5">
      <c r="B14" s="23" t="s">
        <v>68</v>
      </c>
      <c r="C14" s="23" t="s">
        <v>102</v>
      </c>
    </row>
    <row r="15" spans="2:3" s="23" customFormat="1" ht="12.75">
      <c r="B15" s="23" t="s">
        <v>72</v>
      </c>
      <c r="C15" s="24">
        <v>75</v>
      </c>
    </row>
    <row r="16" spans="2:3" ht="12.75">
      <c r="B16" s="2" t="s">
        <v>80</v>
      </c>
      <c r="C16" s="2" t="s">
        <v>44</v>
      </c>
    </row>
    <row r="17" spans="2:3" ht="12.75">
      <c r="B17" s="2" t="s">
        <v>110</v>
      </c>
      <c r="C17" s="2" t="s">
        <v>9</v>
      </c>
    </row>
    <row r="18" ht="12.75">
      <c r="B18" s="2" t="s">
        <v>111</v>
      </c>
    </row>
    <row r="19" spans="2:3" ht="12.75">
      <c r="B19" s="2" t="s">
        <v>10</v>
      </c>
      <c r="C19" s="2" t="s">
        <v>11</v>
      </c>
    </row>
    <row r="20" spans="2:3" ht="12.75">
      <c r="B20" s="2" t="s">
        <v>69</v>
      </c>
      <c r="C20" s="2" t="s">
        <v>63</v>
      </c>
    </row>
    <row r="21" spans="2:3" ht="12.75">
      <c r="B21" s="2" t="s">
        <v>70</v>
      </c>
      <c r="C21" s="2" t="s">
        <v>45</v>
      </c>
    </row>
    <row r="22" spans="2:3" ht="12.75">
      <c r="B22" s="2" t="s">
        <v>71</v>
      </c>
      <c r="C22" s="2" t="s">
        <v>42</v>
      </c>
    </row>
    <row r="23" ht="12.75" customHeight="1"/>
    <row r="24" spans="2:3" ht="12.75">
      <c r="B24" s="2" t="s">
        <v>12</v>
      </c>
      <c r="C24" s="2" t="s">
        <v>132</v>
      </c>
    </row>
    <row r="25" spans="2:3" ht="12.75">
      <c r="B25" s="2" t="s">
        <v>13</v>
      </c>
      <c r="C25" s="3">
        <v>5</v>
      </c>
    </row>
    <row r="26" spans="2:3" ht="12.75">
      <c r="B26" s="2" t="s">
        <v>14</v>
      </c>
      <c r="C26" s="3">
        <v>118</v>
      </c>
    </row>
    <row r="27" spans="2:3" ht="12.75">
      <c r="B27" s="2" t="s">
        <v>76</v>
      </c>
      <c r="C27" s="4">
        <v>63.7</v>
      </c>
    </row>
    <row r="28" spans="2:3" ht="12.75">
      <c r="B28" s="2" t="s">
        <v>77</v>
      </c>
      <c r="C28" s="3">
        <v>529</v>
      </c>
    </row>
    <row r="29" ht="12.75" customHeight="1"/>
    <row r="30" spans="2:3" ht="12.75">
      <c r="B30" s="2" t="s">
        <v>15</v>
      </c>
      <c r="C30" s="2" t="s">
        <v>97</v>
      </c>
    </row>
    <row r="31" s="30" customFormat="1" ht="25.5">
      <c r="B31" s="30" t="s">
        <v>100</v>
      </c>
    </row>
    <row r="32" ht="12.75" customHeight="1"/>
    <row r="42" ht="12.75">
      <c r="C42" s="5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B2" sqref="B2"/>
    </sheetView>
  </sheetViews>
  <sheetFormatPr defaultColWidth="9.140625" defaultRowHeight="12.75"/>
  <cols>
    <col min="1" max="1" width="3.421875" style="2" hidden="1" customWidth="1"/>
    <col min="2" max="2" width="22.00390625" style="2" customWidth="1"/>
    <col min="3" max="3" width="53.421875" style="2" customWidth="1"/>
    <col min="4" max="16384" width="9.140625" style="2" customWidth="1"/>
  </cols>
  <sheetData>
    <row r="1" ht="12.75">
      <c r="B1" s="1" t="s">
        <v>104</v>
      </c>
    </row>
    <row r="3" ht="12.75">
      <c r="B3" s="31" t="s">
        <v>25</v>
      </c>
    </row>
    <row r="5" spans="2:3" s="23" customFormat="1" ht="25.5">
      <c r="B5" s="23" t="s">
        <v>16</v>
      </c>
      <c r="C5" s="23" t="s">
        <v>47</v>
      </c>
    </row>
    <row r="6" spans="2:3" ht="12.75">
      <c r="B6" s="2" t="s">
        <v>17</v>
      </c>
      <c r="C6" s="2" t="s">
        <v>18</v>
      </c>
    </row>
    <row r="7" spans="2:3" ht="12.75">
      <c r="B7" s="2" t="s">
        <v>19</v>
      </c>
      <c r="C7" s="2" t="s">
        <v>20</v>
      </c>
    </row>
    <row r="8" spans="2:3" ht="12.75">
      <c r="B8" s="2" t="s">
        <v>46</v>
      </c>
      <c r="C8" s="5">
        <v>35837</v>
      </c>
    </row>
    <row r="9" spans="2:3" ht="12.75">
      <c r="B9" s="2" t="s">
        <v>101</v>
      </c>
      <c r="C9" s="28">
        <v>35827</v>
      </c>
    </row>
    <row r="10" spans="2:3" ht="12.75">
      <c r="B10" s="2" t="s">
        <v>21</v>
      </c>
      <c r="C10" s="2" t="s">
        <v>150</v>
      </c>
    </row>
    <row r="11" spans="2:3" ht="12.75">
      <c r="B11" s="2" t="s">
        <v>22</v>
      </c>
      <c r="C11" s="2" t="s">
        <v>23</v>
      </c>
    </row>
    <row r="13" ht="12.75">
      <c r="B13" s="31" t="s">
        <v>129</v>
      </c>
    </row>
    <row r="15" spans="2:3" ht="25.5">
      <c r="B15" s="23" t="s">
        <v>16</v>
      </c>
      <c r="C15" s="23" t="s">
        <v>130</v>
      </c>
    </row>
    <row r="16" spans="2:3" ht="12.75">
      <c r="B16" s="2" t="s">
        <v>17</v>
      </c>
      <c r="C16" s="2" t="s">
        <v>18</v>
      </c>
    </row>
    <row r="17" spans="2:3" ht="12.75">
      <c r="B17" s="2" t="s">
        <v>19</v>
      </c>
      <c r="C17" s="2" t="s">
        <v>20</v>
      </c>
    </row>
    <row r="18" spans="2:3" ht="12.75">
      <c r="B18" s="2" t="s">
        <v>46</v>
      </c>
      <c r="C18" s="5">
        <v>35838</v>
      </c>
    </row>
    <row r="19" spans="2:3" ht="12.75">
      <c r="B19" s="2" t="s">
        <v>101</v>
      </c>
      <c r="C19" s="28">
        <v>35827</v>
      </c>
    </row>
    <row r="20" spans="2:3" ht="12.75">
      <c r="B20" s="2" t="s">
        <v>21</v>
      </c>
      <c r="C20" s="2" t="s">
        <v>150</v>
      </c>
    </row>
    <row r="21" spans="2:3" ht="12.75">
      <c r="B21" s="2" t="s">
        <v>22</v>
      </c>
      <c r="C21" s="2" t="s">
        <v>23</v>
      </c>
    </row>
    <row r="23" ht="12.75">
      <c r="B23" s="31" t="s">
        <v>133</v>
      </c>
    </row>
    <row r="25" spans="2:3" ht="25.5">
      <c r="B25" s="23" t="s">
        <v>16</v>
      </c>
      <c r="C25" s="23" t="s">
        <v>134</v>
      </c>
    </row>
    <row r="26" spans="2:3" ht="12.75">
      <c r="B26" s="2" t="s">
        <v>17</v>
      </c>
      <c r="C26" s="2" t="s">
        <v>135</v>
      </c>
    </row>
    <row r="27" spans="2:3" ht="12.75">
      <c r="B27" s="2" t="s">
        <v>19</v>
      </c>
      <c r="C27" s="2" t="s">
        <v>135</v>
      </c>
    </row>
    <row r="28" spans="2:3" ht="12.75">
      <c r="B28" s="2" t="s">
        <v>46</v>
      </c>
      <c r="C28" s="5">
        <v>37100</v>
      </c>
    </row>
    <row r="29" spans="2:3" ht="12.75">
      <c r="B29" s="2" t="s">
        <v>101</v>
      </c>
      <c r="C29" s="28">
        <v>37073</v>
      </c>
    </row>
    <row r="30" spans="2:3" ht="12.75">
      <c r="B30" s="2" t="s">
        <v>21</v>
      </c>
      <c r="C30" s="2" t="s">
        <v>99</v>
      </c>
    </row>
    <row r="31" spans="2:3" ht="12.75">
      <c r="B31" s="2" t="s">
        <v>22</v>
      </c>
      <c r="C31" s="2" t="s">
        <v>136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B1">
      <selection activeCell="B4" sqref="B4"/>
    </sheetView>
  </sheetViews>
  <sheetFormatPr defaultColWidth="9.140625" defaultRowHeight="12.75"/>
  <cols>
    <col min="1" max="1" width="9.140625" style="8" hidden="1" customWidth="1"/>
    <col min="2" max="2" width="17.140625" style="8" customWidth="1"/>
    <col min="3" max="3" width="8.140625" style="8" customWidth="1"/>
    <col min="4" max="4" width="8.8515625" style="7" customWidth="1"/>
    <col min="5" max="5" width="6.140625" style="7" customWidth="1"/>
    <col min="6" max="6" width="2.140625" style="7" customWidth="1"/>
    <col min="7" max="7" width="10.28125" style="8" customWidth="1"/>
    <col min="8" max="8" width="2.7109375" style="8" customWidth="1"/>
    <col min="9" max="9" width="8.8515625" style="8" customWidth="1"/>
    <col min="10" max="10" width="2.28125" style="8" customWidth="1"/>
    <col min="11" max="11" width="11.8515625" style="8" customWidth="1"/>
    <col min="12" max="12" width="1.8515625" style="8" customWidth="1"/>
    <col min="13" max="16384" width="8.8515625" style="8" customWidth="1"/>
  </cols>
  <sheetData>
    <row r="1" spans="2:3" ht="12.75">
      <c r="B1" s="6" t="s">
        <v>64</v>
      </c>
      <c r="C1" s="6"/>
    </row>
    <row r="2" spans="2:13" ht="12.75">
      <c r="B2" s="9"/>
      <c r="C2" s="9"/>
      <c r="G2" s="9"/>
      <c r="H2" s="9"/>
      <c r="I2" s="9"/>
      <c r="J2" s="9"/>
      <c r="K2" s="9"/>
      <c r="L2" s="9"/>
      <c r="M2" s="9"/>
    </row>
    <row r="3" spans="2:13" ht="12.75">
      <c r="B3" s="2"/>
      <c r="C3" s="2" t="s">
        <v>81</v>
      </c>
      <c r="D3" s="7" t="s">
        <v>24</v>
      </c>
      <c r="E3" s="7" t="s">
        <v>74</v>
      </c>
      <c r="G3" s="9"/>
      <c r="H3" s="9"/>
      <c r="I3" s="9"/>
      <c r="J3" s="9"/>
      <c r="K3" s="9" t="s">
        <v>43</v>
      </c>
      <c r="L3" s="9"/>
      <c r="M3" s="9"/>
    </row>
    <row r="4" spans="2:13" ht="12.75">
      <c r="B4" s="2"/>
      <c r="C4" s="2"/>
      <c r="H4" s="9"/>
      <c r="I4" s="9"/>
      <c r="J4" s="9"/>
      <c r="K4" s="11" t="s">
        <v>98</v>
      </c>
      <c r="L4" s="9"/>
      <c r="M4" s="9"/>
    </row>
    <row r="5" spans="2:13" ht="12.75">
      <c r="B5" s="2"/>
      <c r="C5" s="2"/>
      <c r="H5" s="9"/>
      <c r="I5" s="9"/>
      <c r="J5" s="9"/>
      <c r="K5" s="11"/>
      <c r="L5" s="9"/>
      <c r="M5" s="9"/>
    </row>
    <row r="6" spans="1:13" ht="12.75">
      <c r="A6" s="8">
        <v>1</v>
      </c>
      <c r="B6" s="10" t="s">
        <v>25</v>
      </c>
      <c r="C6" s="10"/>
      <c r="G6" s="9" t="s">
        <v>105</v>
      </c>
      <c r="H6" s="9"/>
      <c r="I6" s="9" t="s">
        <v>106</v>
      </c>
      <c r="J6" s="9"/>
      <c r="K6" s="9" t="s">
        <v>107</v>
      </c>
      <c r="L6" s="9"/>
      <c r="M6" s="9" t="s">
        <v>30</v>
      </c>
    </row>
    <row r="7" spans="2:13" ht="12.75">
      <c r="B7" s="7"/>
      <c r="C7" s="7"/>
      <c r="D7" s="2"/>
      <c r="E7" s="2"/>
      <c r="F7" s="2"/>
      <c r="G7" s="2"/>
      <c r="H7" s="2"/>
      <c r="I7" s="2"/>
      <c r="J7" s="2"/>
      <c r="K7" s="2"/>
      <c r="L7" s="2"/>
      <c r="M7" s="9"/>
    </row>
    <row r="8" spans="2:13" ht="12.75">
      <c r="B8" s="7" t="s">
        <v>26</v>
      </c>
      <c r="C8" s="7" t="s">
        <v>138</v>
      </c>
      <c r="D8" s="7" t="s">
        <v>27</v>
      </c>
      <c r="E8" s="7" t="s">
        <v>28</v>
      </c>
      <c r="G8" s="11">
        <v>0.034</v>
      </c>
      <c r="H8" s="11"/>
      <c r="I8" s="11">
        <v>0.0316</v>
      </c>
      <c r="J8" s="11"/>
      <c r="K8" s="11">
        <v>0.0398</v>
      </c>
      <c r="M8" s="26">
        <f>AVERAGE(G8:K8)</f>
        <v>0.035133333333333336</v>
      </c>
    </row>
    <row r="9" spans="2:13" ht="12.75">
      <c r="B9" s="7" t="s">
        <v>82</v>
      </c>
      <c r="C9" s="7" t="s">
        <v>138</v>
      </c>
      <c r="D9" s="7" t="s">
        <v>29</v>
      </c>
      <c r="E9" s="7" t="s">
        <v>28</v>
      </c>
      <c r="G9" s="11">
        <v>19.2</v>
      </c>
      <c r="H9" s="11"/>
      <c r="I9" s="11">
        <v>9.5</v>
      </c>
      <c r="J9" s="11"/>
      <c r="K9" s="11">
        <v>10.4</v>
      </c>
      <c r="L9" s="11"/>
      <c r="M9" s="12">
        <f>AVERAGE(I9,G9,K9)</f>
        <v>13.033333333333333</v>
      </c>
    </row>
    <row r="10" spans="2:13" ht="12.75">
      <c r="B10" s="7" t="s">
        <v>83</v>
      </c>
      <c r="C10" s="7" t="s">
        <v>138</v>
      </c>
      <c r="D10" s="7" t="s">
        <v>29</v>
      </c>
      <c r="E10" s="7" t="s">
        <v>28</v>
      </c>
      <c r="G10" s="11">
        <v>27.1</v>
      </c>
      <c r="H10" s="11"/>
      <c r="I10" s="11">
        <v>10.7</v>
      </c>
      <c r="J10" s="11"/>
      <c r="K10" s="11">
        <v>12.1</v>
      </c>
      <c r="L10" s="11"/>
      <c r="M10" s="11">
        <v>16.6</v>
      </c>
    </row>
    <row r="11" spans="2:13" ht="12.75">
      <c r="B11" s="7"/>
      <c r="C11" s="7"/>
      <c r="G11" s="11"/>
      <c r="H11" s="11"/>
      <c r="I11" s="11"/>
      <c r="J11" s="11"/>
      <c r="K11" s="11"/>
      <c r="L11" s="11"/>
      <c r="M11" s="9"/>
    </row>
    <row r="12" spans="2:13" ht="12.75">
      <c r="B12" s="2"/>
      <c r="C12" s="2"/>
      <c r="H12" s="9"/>
      <c r="I12" s="9"/>
      <c r="J12" s="9"/>
      <c r="K12" s="9" t="s">
        <v>43</v>
      </c>
      <c r="L12" s="9"/>
      <c r="M12" s="9"/>
    </row>
    <row r="13" spans="2:13" ht="12.75">
      <c r="B13" s="10" t="s">
        <v>129</v>
      </c>
      <c r="C13" s="10"/>
      <c r="G13" s="9" t="s">
        <v>105</v>
      </c>
      <c r="H13" s="9"/>
      <c r="I13" s="9" t="s">
        <v>106</v>
      </c>
      <c r="J13" s="9"/>
      <c r="K13" s="9" t="s">
        <v>107</v>
      </c>
      <c r="L13" s="9"/>
      <c r="M13" s="9" t="s">
        <v>30</v>
      </c>
    </row>
    <row r="14" spans="2:13" ht="12.75">
      <c r="B14" s="7"/>
      <c r="C14" s="7"/>
      <c r="D14" s="2"/>
      <c r="E14" s="2"/>
      <c r="F14" s="2"/>
      <c r="G14" s="2"/>
      <c r="H14" s="2"/>
      <c r="I14" s="2"/>
      <c r="J14" s="2"/>
      <c r="K14" s="2"/>
      <c r="L14" s="2"/>
      <c r="M14" s="9"/>
    </row>
    <row r="15" spans="2:13" ht="12.75">
      <c r="B15" s="7" t="s">
        <v>26</v>
      </c>
      <c r="C15" s="7" t="s">
        <v>138</v>
      </c>
      <c r="D15" s="7" t="s">
        <v>27</v>
      </c>
      <c r="E15" s="7" t="s">
        <v>28</v>
      </c>
      <c r="G15" s="11">
        <v>0.0292</v>
      </c>
      <c r="H15" s="11"/>
      <c r="I15" s="11">
        <v>0.034</v>
      </c>
      <c r="J15" s="11"/>
      <c r="K15" s="11">
        <v>0.0411</v>
      </c>
      <c r="L15" s="11"/>
      <c r="M15" s="26">
        <f>AVERAGE(G15:K15)</f>
        <v>0.03476666666666667</v>
      </c>
    </row>
    <row r="16" spans="2:13" ht="12.75">
      <c r="B16" s="7" t="s">
        <v>82</v>
      </c>
      <c r="C16" s="7" t="s">
        <v>138</v>
      </c>
      <c r="D16" s="7" t="s">
        <v>29</v>
      </c>
      <c r="E16" s="7" t="s">
        <v>28</v>
      </c>
      <c r="G16" s="11">
        <v>13.9</v>
      </c>
      <c r="H16" s="11"/>
      <c r="I16" s="11">
        <v>12.7</v>
      </c>
      <c r="J16" s="11"/>
      <c r="K16" s="11">
        <v>12.8</v>
      </c>
      <c r="L16" s="11"/>
      <c r="M16" s="12">
        <f>AVERAGE(G16,I16,K16)</f>
        <v>13.133333333333335</v>
      </c>
    </row>
    <row r="17" spans="2:13" ht="12.75">
      <c r="B17" s="7" t="s">
        <v>83</v>
      </c>
      <c r="C17" s="7" t="s">
        <v>138</v>
      </c>
      <c r="D17" s="7" t="s">
        <v>29</v>
      </c>
      <c r="E17" s="7" t="s">
        <v>28</v>
      </c>
      <c r="G17" s="11">
        <v>17.9</v>
      </c>
      <c r="H17" s="11"/>
      <c r="I17" s="11">
        <v>13.3</v>
      </c>
      <c r="J17" s="11"/>
      <c r="K17" s="11">
        <v>13.2</v>
      </c>
      <c r="L17" s="11"/>
      <c r="M17" s="11">
        <v>14.8</v>
      </c>
    </row>
    <row r="18" spans="2:13" ht="12.75">
      <c r="B18" s="7"/>
      <c r="C18" s="7"/>
      <c r="G18" s="11"/>
      <c r="H18" s="11"/>
      <c r="I18" s="11"/>
      <c r="J18" s="11"/>
      <c r="K18" s="11"/>
      <c r="L18" s="11"/>
      <c r="M18" s="9"/>
    </row>
    <row r="19" spans="2:13" ht="12.75">
      <c r="B19" s="7"/>
      <c r="C19" s="7"/>
      <c r="G19" s="9" t="s">
        <v>43</v>
      </c>
      <c r="H19" s="11"/>
      <c r="I19" s="11"/>
      <c r="J19" s="11"/>
      <c r="K19" s="11"/>
      <c r="L19" s="11"/>
      <c r="M19" s="9"/>
    </row>
    <row r="20" spans="2:13" ht="12.75">
      <c r="B20" s="7"/>
      <c r="C20" s="7"/>
      <c r="G20" s="11" t="s">
        <v>98</v>
      </c>
      <c r="H20" s="11"/>
      <c r="I20" s="11"/>
      <c r="J20" s="11"/>
      <c r="K20" s="11"/>
      <c r="L20" s="11"/>
      <c r="M20" s="9"/>
    </row>
    <row r="21" spans="2:13" ht="12.75">
      <c r="B21" s="10" t="s">
        <v>133</v>
      </c>
      <c r="C21" s="10"/>
      <c r="G21" s="9" t="s">
        <v>105</v>
      </c>
      <c r="H21" s="9"/>
      <c r="I21" s="9" t="s">
        <v>106</v>
      </c>
      <c r="J21" s="9"/>
      <c r="K21" s="9" t="s">
        <v>107</v>
      </c>
      <c r="L21" s="9"/>
      <c r="M21" s="9" t="s">
        <v>30</v>
      </c>
    </row>
    <row r="22" spans="2:13" ht="12.75">
      <c r="B22" s="7"/>
      <c r="C22" s="7"/>
      <c r="D22" s="2"/>
      <c r="E22" s="2"/>
      <c r="F22" s="2"/>
      <c r="G22" s="2"/>
      <c r="H22" s="2"/>
      <c r="I22" s="2"/>
      <c r="J22" s="2"/>
      <c r="K22" s="2"/>
      <c r="L22" s="2"/>
      <c r="M22" s="9"/>
    </row>
    <row r="23" spans="2:13" ht="12.75">
      <c r="B23" s="7" t="s">
        <v>26</v>
      </c>
      <c r="C23" s="7" t="s">
        <v>138</v>
      </c>
      <c r="D23" s="7" t="s">
        <v>27</v>
      </c>
      <c r="E23" s="7" t="s">
        <v>28</v>
      </c>
      <c r="G23" s="11">
        <v>0.151</v>
      </c>
      <c r="H23" s="11"/>
      <c r="I23" s="11">
        <v>0.042</v>
      </c>
      <c r="J23" s="11"/>
      <c r="K23" s="11">
        <v>0.042</v>
      </c>
      <c r="M23" s="36">
        <v>0.05</v>
      </c>
    </row>
    <row r="24" spans="2:13" ht="12.75">
      <c r="B24" s="7" t="s">
        <v>82</v>
      </c>
      <c r="C24" s="7" t="s">
        <v>138</v>
      </c>
      <c r="D24" s="7" t="s">
        <v>29</v>
      </c>
      <c r="E24" s="7" t="s">
        <v>28</v>
      </c>
      <c r="G24" s="11">
        <v>4.9</v>
      </c>
      <c r="H24" s="11"/>
      <c r="I24" s="11">
        <v>4.3</v>
      </c>
      <c r="J24" s="11"/>
      <c r="K24" s="11">
        <v>3.9</v>
      </c>
      <c r="L24" s="11"/>
      <c r="M24" s="12">
        <f>AVERAGE(I24,G24,K24)</f>
        <v>4.366666666666666</v>
      </c>
    </row>
    <row r="25" spans="2:13" ht="12.75">
      <c r="B25" s="7" t="s">
        <v>148</v>
      </c>
      <c r="C25" s="7" t="s">
        <v>138</v>
      </c>
      <c r="D25" s="7" t="s">
        <v>29</v>
      </c>
      <c r="E25" s="7" t="s">
        <v>28</v>
      </c>
      <c r="G25" s="11">
        <v>5.8</v>
      </c>
      <c r="H25" s="11"/>
      <c r="I25" s="11">
        <v>5.5</v>
      </c>
      <c r="J25" s="11"/>
      <c r="K25" s="11">
        <v>5.5</v>
      </c>
      <c r="L25" s="11"/>
      <c r="M25" s="12">
        <f>AVERAGE(I25,G25,K25)</f>
        <v>5.6000000000000005</v>
      </c>
    </row>
    <row r="26" spans="2:14" ht="12.75">
      <c r="B26" s="7" t="s">
        <v>83</v>
      </c>
      <c r="C26" s="7" t="s">
        <v>138</v>
      </c>
      <c r="D26" s="7" t="s">
        <v>29</v>
      </c>
      <c r="E26" s="7" t="s">
        <v>28</v>
      </c>
      <c r="G26" s="11">
        <v>6</v>
      </c>
      <c r="H26" s="11"/>
      <c r="I26" s="11">
        <v>5.5</v>
      </c>
      <c r="J26" s="11"/>
      <c r="K26" s="11">
        <v>5.5</v>
      </c>
      <c r="L26" s="11"/>
      <c r="M26" s="12">
        <f>AVERAGE(I26,G26,K26)</f>
        <v>5.666666666666667</v>
      </c>
      <c r="N26" s="8" t="s">
        <v>149</v>
      </c>
    </row>
    <row r="27" spans="2:12" ht="12.75">
      <c r="B27" s="7"/>
      <c r="C27" s="7"/>
      <c r="G27" s="11"/>
      <c r="H27" s="11"/>
      <c r="I27" s="11"/>
      <c r="J27" s="11"/>
      <c r="K27" s="11"/>
      <c r="L27" s="11"/>
    </row>
    <row r="28" spans="2:13" ht="12.75">
      <c r="B28" s="7" t="s">
        <v>137</v>
      </c>
      <c r="C28" s="7" t="s">
        <v>26</v>
      </c>
      <c r="D28" s="7" t="s">
        <v>138</v>
      </c>
      <c r="G28" s="11"/>
      <c r="H28" s="11"/>
      <c r="I28" s="11"/>
      <c r="J28" s="11"/>
      <c r="K28" s="11"/>
      <c r="L28" s="11"/>
      <c r="M28" s="11"/>
    </row>
    <row r="29" spans="2:13" ht="12.75">
      <c r="B29" s="7" t="s">
        <v>139</v>
      </c>
      <c r="C29" s="7"/>
      <c r="D29" s="7" t="s">
        <v>53</v>
      </c>
      <c r="G29" s="11">
        <v>36383</v>
      </c>
      <c r="I29" s="11">
        <v>38759</v>
      </c>
      <c r="K29" s="11">
        <v>40711</v>
      </c>
      <c r="M29" s="13">
        <f>AVERAGE(K29,I29,G29)</f>
        <v>38617.666666666664</v>
      </c>
    </row>
    <row r="30" spans="2:13" ht="12.75">
      <c r="B30" s="7" t="s">
        <v>140</v>
      </c>
      <c r="C30" s="7"/>
      <c r="D30" s="7" t="s">
        <v>55</v>
      </c>
      <c r="G30" s="8">
        <v>5</v>
      </c>
      <c r="I30" s="8">
        <v>5</v>
      </c>
      <c r="K30" s="8">
        <v>5</v>
      </c>
      <c r="M30" s="12">
        <f>AVERAGE(K30,I30,G30)</f>
        <v>5</v>
      </c>
    </row>
    <row r="31" spans="2:12" ht="12.75">
      <c r="B31" s="7"/>
      <c r="C31" s="7"/>
      <c r="G31" s="11"/>
      <c r="H31" s="11"/>
      <c r="I31" s="11"/>
      <c r="J31" s="11"/>
      <c r="K31" s="11"/>
      <c r="L31" s="11"/>
    </row>
    <row r="32" spans="7:12" ht="12.75">
      <c r="G32" s="14"/>
      <c r="H32" s="14"/>
      <c r="I32" s="14"/>
      <c r="J32" s="14"/>
      <c r="K32" s="14"/>
      <c r="L32" s="14"/>
    </row>
    <row r="33" spans="2:3" ht="12.75">
      <c r="B33" s="7"/>
      <c r="C33" s="7"/>
    </row>
    <row r="34" spans="2:12" ht="12.75">
      <c r="B34" s="7"/>
      <c r="C34" s="7"/>
      <c r="G34" s="11"/>
      <c r="H34" s="11"/>
      <c r="I34" s="11"/>
      <c r="J34" s="11"/>
      <c r="K34" s="11"/>
      <c r="L34" s="11"/>
    </row>
    <row r="35" spans="2:12" ht="12.75">
      <c r="B35" s="7"/>
      <c r="C35" s="7"/>
      <c r="G35" s="11"/>
      <c r="H35" s="11"/>
      <c r="I35" s="11"/>
      <c r="J35" s="11"/>
      <c r="K35" s="11"/>
      <c r="L35" s="11"/>
    </row>
    <row r="36" spans="2:12" ht="12.75">
      <c r="B36" s="7"/>
      <c r="C36" s="7"/>
      <c r="G36" s="11"/>
      <c r="H36" s="11"/>
      <c r="I36" s="11"/>
      <c r="J36" s="11"/>
      <c r="K36" s="11"/>
      <c r="L36" s="11"/>
    </row>
    <row r="37" spans="2:12" ht="12.75">
      <c r="B37" s="7"/>
      <c r="C37" s="7"/>
      <c r="G37" s="11"/>
      <c r="H37" s="11"/>
      <c r="I37" s="11"/>
      <c r="J37" s="11"/>
      <c r="K37" s="11"/>
      <c r="L37" s="11"/>
    </row>
    <row r="38" spans="2:12" ht="12.75">
      <c r="B38" s="7"/>
      <c r="C38" s="7"/>
      <c r="G38" s="11"/>
      <c r="H38" s="11"/>
      <c r="I38" s="11"/>
      <c r="J38" s="11"/>
      <c r="K38" s="11"/>
      <c r="L38" s="11"/>
    </row>
    <row r="39" spans="2:3" ht="12.75">
      <c r="B39" s="7"/>
      <c r="C39" s="7"/>
    </row>
    <row r="40" spans="2:12" ht="12.75">
      <c r="B40" s="10"/>
      <c r="C40" s="10"/>
      <c r="G40" s="11"/>
      <c r="H40" s="11"/>
      <c r="I40" s="11"/>
      <c r="J40" s="11"/>
      <c r="K40" s="11"/>
      <c r="L40" s="11"/>
    </row>
    <row r="41" spans="2:12" ht="12.75">
      <c r="B41" s="7"/>
      <c r="C41" s="7"/>
      <c r="G41" s="11"/>
      <c r="H41" s="11"/>
      <c r="I41" s="11"/>
      <c r="J41" s="11"/>
      <c r="K41" s="11"/>
      <c r="L41" s="11"/>
    </row>
    <row r="42" spans="7:12" ht="12.75">
      <c r="G42" s="14"/>
      <c r="H42" s="14"/>
      <c r="I42" s="14"/>
      <c r="J42" s="14"/>
      <c r="K42" s="14"/>
      <c r="L42" s="14"/>
    </row>
    <row r="43" spans="7:12" ht="12.75">
      <c r="G43" s="14"/>
      <c r="H43" s="14"/>
      <c r="I43" s="14"/>
      <c r="J43" s="14"/>
      <c r="K43" s="14"/>
      <c r="L43" s="14"/>
    </row>
    <row r="44" spans="2:12" ht="12.75">
      <c r="B44" s="7"/>
      <c r="C44" s="7"/>
      <c r="G44" s="11"/>
      <c r="H44" s="11"/>
      <c r="I44" s="11"/>
      <c r="J44" s="11"/>
      <c r="K44" s="11"/>
      <c r="L44" s="11"/>
    </row>
    <row r="45" spans="2:12" ht="12.75">
      <c r="B45" s="7"/>
      <c r="C45" s="7"/>
      <c r="G45" s="11"/>
      <c r="H45" s="11"/>
      <c r="I45" s="11"/>
      <c r="J45" s="11"/>
      <c r="K45" s="11"/>
      <c r="L45" s="11"/>
    </row>
    <row r="46" spans="2:12" ht="12.75">
      <c r="B46" s="7"/>
      <c r="C46" s="7"/>
      <c r="G46" s="11"/>
      <c r="H46" s="11"/>
      <c r="I46" s="11"/>
      <c r="J46" s="11"/>
      <c r="K46" s="11"/>
      <c r="L46" s="11"/>
    </row>
    <row r="47" spans="2:12" ht="12.75">
      <c r="B47" s="7"/>
      <c r="C47" s="7"/>
      <c r="G47" s="11"/>
      <c r="H47" s="11"/>
      <c r="I47" s="11"/>
      <c r="J47" s="11"/>
      <c r="K47" s="11"/>
      <c r="L47" s="11"/>
    </row>
    <row r="48" spans="2:12" ht="12.75">
      <c r="B48" s="7"/>
      <c r="C48" s="7"/>
      <c r="G48" s="11"/>
      <c r="H48" s="11"/>
      <c r="I48" s="11"/>
      <c r="J48" s="11"/>
      <c r="K48" s="11"/>
      <c r="L48" s="11"/>
    </row>
    <row r="51" spans="2:3" ht="12.75">
      <c r="B51" s="6"/>
      <c r="C51" s="6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Z161"/>
  <sheetViews>
    <sheetView zoomScale="75" zoomScaleNormal="75" workbookViewId="0" topLeftCell="Y119">
      <selection activeCell="AT149" sqref="AT149"/>
    </sheetView>
  </sheetViews>
  <sheetFormatPr defaultColWidth="9.140625" defaultRowHeight="12.75"/>
  <cols>
    <col min="1" max="1" width="9.140625" style="17" hidden="1" customWidth="1"/>
    <col min="2" max="2" width="24.140625" style="16" customWidth="1"/>
    <col min="3" max="3" width="4.00390625" style="16" customWidth="1"/>
    <col min="4" max="4" width="9.00390625" style="16" customWidth="1"/>
    <col min="5" max="5" width="4.421875" style="17" customWidth="1"/>
    <col min="6" max="6" width="10.140625" style="17" bestFit="1" customWidth="1"/>
    <col min="7" max="7" width="4.28125" style="17" customWidth="1"/>
    <col min="8" max="8" width="10.140625" style="17" bestFit="1" customWidth="1"/>
    <col min="9" max="9" width="4.140625" style="17" customWidth="1"/>
    <col min="10" max="10" width="10.140625" style="17" bestFit="1" customWidth="1"/>
    <col min="11" max="11" width="4.421875" style="17" customWidth="1"/>
    <col min="12" max="12" width="10.140625" style="18" bestFit="1" customWidth="1"/>
    <col min="13" max="13" width="4.00390625" style="17" customWidth="1"/>
    <col min="14" max="14" width="10.57421875" style="17" bestFit="1" customWidth="1"/>
    <col min="15" max="15" width="4.00390625" style="17" customWidth="1"/>
    <col min="16" max="16" width="10.7109375" style="17" customWidth="1"/>
    <col min="17" max="17" width="4.140625" style="17" customWidth="1"/>
    <col min="18" max="18" width="10.57421875" style="17" bestFit="1" customWidth="1"/>
    <col min="19" max="19" width="4.28125" style="17" customWidth="1"/>
    <col min="20" max="20" width="10.57421875" style="17" bestFit="1" customWidth="1"/>
    <col min="21" max="21" width="3.7109375" style="17" customWidth="1"/>
    <col min="22" max="22" width="7.421875" style="17" bestFit="1" customWidth="1"/>
    <col min="23" max="23" width="4.28125" style="17" customWidth="1"/>
    <col min="24" max="24" width="7.421875" style="17" bestFit="1" customWidth="1"/>
    <col min="25" max="25" width="4.57421875" style="17" customWidth="1"/>
    <col min="26" max="26" width="7.421875" style="17" bestFit="1" customWidth="1"/>
    <col min="27" max="27" width="3.7109375" style="17" customWidth="1"/>
    <col min="28" max="28" width="9.28125" style="17" bestFit="1" customWidth="1"/>
    <col min="29" max="29" width="3.7109375" style="17" customWidth="1"/>
    <col min="30" max="30" width="8.8515625" style="17" customWidth="1"/>
    <col min="31" max="31" width="3.140625" style="17" customWidth="1"/>
    <col min="32" max="32" width="8.8515625" style="17" customWidth="1"/>
    <col min="33" max="33" width="3.00390625" style="17" customWidth="1"/>
    <col min="34" max="34" width="8.8515625" style="17" customWidth="1"/>
    <col min="35" max="35" width="3.28125" style="17" customWidth="1"/>
    <col min="36" max="36" width="8.8515625" style="17" customWidth="1"/>
    <col min="37" max="37" width="3.8515625" style="17" customWidth="1"/>
    <col min="38" max="38" width="8.8515625" style="17" customWidth="1"/>
    <col min="39" max="39" width="4.28125" style="17" customWidth="1"/>
    <col min="40" max="40" width="8.8515625" style="17" customWidth="1"/>
    <col min="41" max="41" width="3.8515625" style="17" customWidth="1"/>
    <col min="42" max="42" width="8.8515625" style="17" customWidth="1"/>
    <col min="43" max="43" width="4.421875" style="17" customWidth="1"/>
    <col min="44" max="44" width="8.8515625" style="17" customWidth="1"/>
    <col min="45" max="45" width="5.7109375" style="17" customWidth="1"/>
    <col min="46" max="46" width="8.8515625" style="17" customWidth="1"/>
    <col min="47" max="47" width="4.57421875" style="17" customWidth="1"/>
    <col min="48" max="48" width="8.8515625" style="17" customWidth="1"/>
    <col min="49" max="49" width="4.140625" style="17" customWidth="1"/>
    <col min="50" max="50" width="8.8515625" style="17" customWidth="1"/>
    <col min="51" max="51" width="3.7109375" style="17" customWidth="1"/>
    <col min="52" max="16384" width="8.8515625" style="17" customWidth="1"/>
  </cols>
  <sheetData>
    <row r="1" spans="2:3" ht="12.75">
      <c r="B1" s="15" t="s">
        <v>67</v>
      </c>
      <c r="C1" s="15"/>
    </row>
    <row r="2" spans="2:3" ht="12.75">
      <c r="B2" s="15"/>
      <c r="C2" s="15"/>
    </row>
    <row r="4" spans="1:28" ht="12.75">
      <c r="A4" s="17" t="s">
        <v>94</v>
      </c>
      <c r="B4" s="15" t="s">
        <v>25</v>
      </c>
      <c r="C4" s="15"/>
      <c r="F4" s="17" t="s">
        <v>105</v>
      </c>
      <c r="H4" s="17" t="s">
        <v>106</v>
      </c>
      <c r="J4" s="17" t="s">
        <v>107</v>
      </c>
      <c r="L4" s="18" t="s">
        <v>30</v>
      </c>
      <c r="N4" s="17" t="s">
        <v>105</v>
      </c>
      <c r="P4" s="17" t="s">
        <v>106</v>
      </c>
      <c r="R4" s="17" t="s">
        <v>107</v>
      </c>
      <c r="T4" s="18" t="s">
        <v>30</v>
      </c>
      <c r="V4" s="17" t="s">
        <v>105</v>
      </c>
      <c r="X4" s="17" t="s">
        <v>106</v>
      </c>
      <c r="Z4" s="17" t="s">
        <v>107</v>
      </c>
      <c r="AB4" s="18" t="s">
        <v>30</v>
      </c>
    </row>
    <row r="6" spans="2:28" ht="12.75">
      <c r="B6" s="16" t="s">
        <v>118</v>
      </c>
      <c r="F6" s="19" t="s">
        <v>120</v>
      </c>
      <c r="H6" s="19" t="s">
        <v>120</v>
      </c>
      <c r="J6" s="19" t="s">
        <v>120</v>
      </c>
      <c r="L6" s="19" t="s">
        <v>120</v>
      </c>
      <c r="N6" s="19" t="s">
        <v>122</v>
      </c>
      <c r="P6" s="19" t="s">
        <v>122</v>
      </c>
      <c r="R6" s="19" t="s">
        <v>122</v>
      </c>
      <c r="T6" s="19" t="s">
        <v>122</v>
      </c>
      <c r="V6" s="19" t="s">
        <v>124</v>
      </c>
      <c r="X6" s="19" t="s">
        <v>124</v>
      </c>
      <c r="Z6" s="19" t="s">
        <v>124</v>
      </c>
      <c r="AB6" s="19" t="s">
        <v>124</v>
      </c>
    </row>
    <row r="7" spans="2:28" ht="12.75">
      <c r="B7" s="16" t="s">
        <v>119</v>
      </c>
      <c r="F7" s="19" t="s">
        <v>121</v>
      </c>
      <c r="H7" s="19" t="s">
        <v>121</v>
      </c>
      <c r="J7" s="19" t="s">
        <v>121</v>
      </c>
      <c r="L7" s="19" t="s">
        <v>121</v>
      </c>
      <c r="N7" s="19" t="s">
        <v>123</v>
      </c>
      <c r="P7" s="19" t="s">
        <v>123</v>
      </c>
      <c r="R7" s="19" t="s">
        <v>123</v>
      </c>
      <c r="T7" s="19" t="s">
        <v>123</v>
      </c>
      <c r="V7" s="19" t="s">
        <v>56</v>
      </c>
      <c r="X7" s="19" t="s">
        <v>56</v>
      </c>
      <c r="Z7" s="19" t="s">
        <v>56</v>
      </c>
      <c r="AB7" s="19" t="s">
        <v>56</v>
      </c>
    </row>
    <row r="8" spans="2:28" ht="12.75">
      <c r="B8" s="16" t="s">
        <v>125</v>
      </c>
      <c r="F8" s="19" t="s">
        <v>65</v>
      </c>
      <c r="H8" s="19" t="s">
        <v>65</v>
      </c>
      <c r="J8" s="19" t="s">
        <v>65</v>
      </c>
      <c r="L8" s="19" t="s">
        <v>65</v>
      </c>
      <c r="N8" s="19" t="s">
        <v>126</v>
      </c>
      <c r="P8" s="19" t="s">
        <v>126</v>
      </c>
      <c r="R8" s="19" t="s">
        <v>126</v>
      </c>
      <c r="T8" s="19" t="s">
        <v>126</v>
      </c>
      <c r="V8" s="19" t="s">
        <v>56</v>
      </c>
      <c r="X8" s="19" t="s">
        <v>56</v>
      </c>
      <c r="Z8" s="19" t="s">
        <v>56</v>
      </c>
      <c r="AB8" s="19" t="s">
        <v>56</v>
      </c>
    </row>
    <row r="9" spans="2:28" ht="12.75">
      <c r="B9" s="16" t="s">
        <v>31</v>
      </c>
      <c r="F9" s="18" t="s">
        <v>48</v>
      </c>
      <c r="H9" s="18" t="s">
        <v>48</v>
      </c>
      <c r="J9" s="18" t="s">
        <v>48</v>
      </c>
      <c r="L9" s="18" t="s">
        <v>48</v>
      </c>
      <c r="N9" s="18" t="s">
        <v>42</v>
      </c>
      <c r="P9" s="18" t="s">
        <v>42</v>
      </c>
      <c r="R9" s="18" t="s">
        <v>42</v>
      </c>
      <c r="T9" s="18" t="s">
        <v>42</v>
      </c>
      <c r="V9" s="17" t="s">
        <v>56</v>
      </c>
      <c r="X9" s="17" t="s">
        <v>56</v>
      </c>
      <c r="Z9" s="17" t="s">
        <v>56</v>
      </c>
      <c r="AB9" s="17" t="s">
        <v>56</v>
      </c>
    </row>
    <row r="10" spans="2:20" ht="12.75">
      <c r="B10" s="16" t="s">
        <v>96</v>
      </c>
      <c r="D10" s="16" t="s">
        <v>32</v>
      </c>
      <c r="L10" s="17"/>
      <c r="N10" s="17">
        <v>4.694</v>
      </c>
      <c r="P10" s="17">
        <v>0</v>
      </c>
      <c r="R10" s="17">
        <v>0</v>
      </c>
      <c r="T10" s="17">
        <v>1565</v>
      </c>
    </row>
    <row r="11" spans="2:12" ht="12.75">
      <c r="B11" s="16" t="s">
        <v>96</v>
      </c>
      <c r="D11" s="16" t="s">
        <v>49</v>
      </c>
      <c r="F11" s="17">
        <v>4480.2</v>
      </c>
      <c r="H11" s="17">
        <v>4774.8</v>
      </c>
      <c r="J11" s="17">
        <v>4783.1</v>
      </c>
      <c r="L11" s="18">
        <v>4679</v>
      </c>
    </row>
    <row r="12" spans="2:12" ht="12.75">
      <c r="B12" s="16" t="s">
        <v>33</v>
      </c>
      <c r="D12" s="16" t="s">
        <v>34</v>
      </c>
      <c r="F12" s="17">
        <v>15007</v>
      </c>
      <c r="H12" s="17">
        <v>15179</v>
      </c>
      <c r="J12" s="17">
        <v>15131</v>
      </c>
      <c r="L12" s="18">
        <v>15106</v>
      </c>
    </row>
    <row r="13" spans="2:28" ht="12.75">
      <c r="B13" s="16" t="s">
        <v>35</v>
      </c>
      <c r="D13" s="16" t="s">
        <v>36</v>
      </c>
      <c r="E13" s="19"/>
      <c r="F13" s="18">
        <v>77.054</v>
      </c>
      <c r="G13" s="18"/>
      <c r="H13" s="18">
        <v>72.486</v>
      </c>
      <c r="I13" s="18"/>
      <c r="J13" s="18">
        <v>72.464</v>
      </c>
      <c r="K13" s="19"/>
      <c r="L13" s="20">
        <v>70.7</v>
      </c>
      <c r="M13" s="19"/>
      <c r="N13" s="18">
        <v>1.72</v>
      </c>
      <c r="O13" s="19"/>
      <c r="P13" s="18">
        <v>1.72</v>
      </c>
      <c r="Q13" s="19"/>
      <c r="R13" s="18">
        <v>1.72</v>
      </c>
      <c r="S13" s="19"/>
      <c r="T13" s="18">
        <v>1.72</v>
      </c>
      <c r="U13" s="19"/>
      <c r="V13" s="21">
        <f>F13+N13</f>
        <v>78.774</v>
      </c>
      <c r="W13" s="19"/>
      <c r="X13" s="21">
        <f>H13+P13</f>
        <v>74.206</v>
      </c>
      <c r="Y13" s="19"/>
      <c r="Z13" s="21">
        <f>J13+R13</f>
        <v>74.184</v>
      </c>
      <c r="AA13" s="19"/>
      <c r="AB13" s="21">
        <f>L13+T13</f>
        <v>72.42</v>
      </c>
    </row>
    <row r="14" spans="2:27" ht="12.75">
      <c r="B14" s="16" t="s">
        <v>37</v>
      </c>
      <c r="D14" s="16" t="s">
        <v>50</v>
      </c>
      <c r="E14" s="19"/>
      <c r="F14" s="18">
        <v>0.125</v>
      </c>
      <c r="G14" s="18"/>
      <c r="H14" s="18">
        <v>0.131</v>
      </c>
      <c r="I14" s="18"/>
      <c r="J14" s="18">
        <v>0.128</v>
      </c>
      <c r="K14" s="19"/>
      <c r="L14" s="27">
        <v>0.13093</v>
      </c>
      <c r="M14" s="19"/>
      <c r="N14" s="19"/>
      <c r="O14" s="19"/>
      <c r="P14" s="19"/>
      <c r="Q14" s="19"/>
      <c r="R14" s="19"/>
      <c r="S14" s="19"/>
      <c r="T14" s="18"/>
      <c r="U14" s="19"/>
      <c r="V14" s="19"/>
      <c r="W14" s="19"/>
      <c r="X14" s="19"/>
      <c r="Y14" s="19"/>
      <c r="Z14" s="19"/>
      <c r="AA14" s="19"/>
    </row>
    <row r="15" spans="2:27" ht="12.75">
      <c r="B15" s="16" t="s">
        <v>51</v>
      </c>
      <c r="D15" s="16" t="s">
        <v>49</v>
      </c>
      <c r="E15" s="19"/>
      <c r="F15" s="18">
        <v>5.988</v>
      </c>
      <c r="G15" s="18"/>
      <c r="H15" s="18">
        <v>6.256</v>
      </c>
      <c r="I15" s="18"/>
      <c r="J15" s="18">
        <v>6.13</v>
      </c>
      <c r="K15" s="19"/>
      <c r="L15" s="27">
        <f>6.126</f>
        <v>6.126</v>
      </c>
      <c r="M15" s="19"/>
      <c r="N15" s="19"/>
      <c r="O15" s="19"/>
      <c r="P15" s="19"/>
      <c r="Q15" s="19"/>
      <c r="R15" s="19"/>
      <c r="S15" s="19"/>
      <c r="T15" s="18"/>
      <c r="U15" s="19"/>
      <c r="V15" s="19"/>
      <c r="W15" s="19"/>
      <c r="X15" s="19"/>
      <c r="Y15" s="19"/>
      <c r="Z15" s="19"/>
      <c r="AA15" s="19"/>
    </row>
    <row r="16" spans="2:27" ht="12.75">
      <c r="B16" s="16" t="s">
        <v>38</v>
      </c>
      <c r="D16" s="16" t="s">
        <v>39</v>
      </c>
      <c r="E16" s="19" t="s">
        <v>40</v>
      </c>
      <c r="F16" s="18">
        <v>100</v>
      </c>
      <c r="G16" s="18" t="s">
        <v>40</v>
      </c>
      <c r="H16" s="18">
        <v>100</v>
      </c>
      <c r="I16" s="18" t="s">
        <v>40</v>
      </c>
      <c r="J16" s="18">
        <v>100</v>
      </c>
      <c r="K16" s="19"/>
      <c r="L16" s="18">
        <v>100</v>
      </c>
      <c r="M16" s="19"/>
      <c r="N16" s="19"/>
      <c r="O16" s="19"/>
      <c r="P16" s="19"/>
      <c r="Q16" s="19"/>
      <c r="R16" s="19"/>
      <c r="S16" s="19"/>
      <c r="T16" s="18"/>
      <c r="U16" s="19"/>
      <c r="V16" s="19"/>
      <c r="W16" s="19"/>
      <c r="X16" s="19"/>
      <c r="Y16" s="19"/>
      <c r="Z16" s="19"/>
      <c r="AA16" s="19"/>
    </row>
    <row r="17" spans="2:27" ht="12.75">
      <c r="B17" s="16" t="s">
        <v>88</v>
      </c>
      <c r="D17" s="16" t="s">
        <v>39</v>
      </c>
      <c r="E17" s="19" t="s">
        <v>40</v>
      </c>
      <c r="F17" s="18">
        <v>1</v>
      </c>
      <c r="G17" s="18" t="s">
        <v>40</v>
      </c>
      <c r="H17" s="18">
        <v>1</v>
      </c>
      <c r="I17" s="18" t="s">
        <v>40</v>
      </c>
      <c r="J17" s="18">
        <v>1</v>
      </c>
      <c r="K17" s="19"/>
      <c r="L17" s="18">
        <v>1</v>
      </c>
      <c r="M17" s="19"/>
      <c r="N17" s="19"/>
      <c r="O17" s="19"/>
      <c r="P17" s="19"/>
      <c r="Q17" s="19"/>
      <c r="R17" s="19"/>
      <c r="S17" s="19"/>
      <c r="T17" s="18"/>
      <c r="U17" s="19"/>
      <c r="V17" s="19"/>
      <c r="W17" s="19"/>
      <c r="X17" s="19"/>
      <c r="Y17" s="19"/>
      <c r="Z17" s="19"/>
      <c r="AA17" s="19"/>
    </row>
    <row r="18" spans="2:27" ht="12.75">
      <c r="B18" s="16" t="s">
        <v>84</v>
      </c>
      <c r="D18" s="16" t="s">
        <v>39</v>
      </c>
      <c r="E18" s="19" t="s">
        <v>40</v>
      </c>
      <c r="F18" s="18">
        <v>0.08</v>
      </c>
      <c r="G18" s="18" t="s">
        <v>40</v>
      </c>
      <c r="H18" s="18">
        <v>0.08</v>
      </c>
      <c r="I18" s="18" t="s">
        <v>40</v>
      </c>
      <c r="J18" s="18">
        <v>0.08</v>
      </c>
      <c r="K18" s="19"/>
      <c r="L18" s="18">
        <v>0.08</v>
      </c>
      <c r="M18" s="19"/>
      <c r="N18" s="19"/>
      <c r="O18" s="19"/>
      <c r="P18" s="19"/>
      <c r="Q18" s="19"/>
      <c r="R18" s="19"/>
      <c r="S18" s="19"/>
      <c r="T18" s="18"/>
      <c r="U18" s="19"/>
      <c r="V18" s="19"/>
      <c r="W18" s="19"/>
      <c r="X18" s="19"/>
      <c r="Y18" s="19"/>
      <c r="Z18" s="19"/>
      <c r="AA18" s="19"/>
    </row>
    <row r="19" spans="2:27" ht="12.75">
      <c r="B19" s="16" t="s">
        <v>85</v>
      </c>
      <c r="D19" s="16" t="s">
        <v>39</v>
      </c>
      <c r="E19" s="19" t="s">
        <v>40</v>
      </c>
      <c r="F19" s="18">
        <v>0.08</v>
      </c>
      <c r="G19" s="18" t="s">
        <v>40</v>
      </c>
      <c r="H19" s="18">
        <v>0.08</v>
      </c>
      <c r="I19" s="18" t="s">
        <v>40</v>
      </c>
      <c r="J19" s="18">
        <v>0.08</v>
      </c>
      <c r="K19" s="19"/>
      <c r="L19" s="18">
        <v>0.08</v>
      </c>
      <c r="M19" s="19"/>
      <c r="N19" s="19"/>
      <c r="O19" s="19"/>
      <c r="P19" s="19"/>
      <c r="Q19" s="19"/>
      <c r="R19" s="19"/>
      <c r="S19" s="19"/>
      <c r="T19" s="18"/>
      <c r="U19" s="19"/>
      <c r="V19" s="19"/>
      <c r="W19" s="19"/>
      <c r="X19" s="19"/>
      <c r="Y19" s="19"/>
      <c r="Z19" s="19"/>
      <c r="AA19" s="19"/>
    </row>
    <row r="20" spans="2:27" ht="12.75">
      <c r="B20" s="16" t="s">
        <v>86</v>
      </c>
      <c r="D20" s="16" t="s">
        <v>39</v>
      </c>
      <c r="E20" s="19" t="s">
        <v>40</v>
      </c>
      <c r="F20" s="18">
        <v>0.04</v>
      </c>
      <c r="G20" s="18" t="s">
        <v>40</v>
      </c>
      <c r="H20" s="18">
        <v>0.04</v>
      </c>
      <c r="I20" s="18" t="s">
        <v>40</v>
      </c>
      <c r="J20" s="18">
        <v>0.04</v>
      </c>
      <c r="K20" s="19"/>
      <c r="L20" s="18">
        <v>0.04</v>
      </c>
      <c r="M20" s="19"/>
      <c r="N20" s="19"/>
      <c r="O20" s="19"/>
      <c r="P20" s="19"/>
      <c r="Q20" s="19"/>
      <c r="R20" s="19"/>
      <c r="S20" s="19"/>
      <c r="T20" s="18"/>
      <c r="U20" s="19"/>
      <c r="V20" s="19"/>
      <c r="W20" s="19"/>
      <c r="X20" s="19"/>
      <c r="Y20" s="19"/>
      <c r="Z20" s="19"/>
      <c r="AA20" s="19"/>
    </row>
    <row r="21" spans="2:27" ht="12.75">
      <c r="B21" s="16" t="s">
        <v>90</v>
      </c>
      <c r="D21" s="16" t="s">
        <v>39</v>
      </c>
      <c r="E21" s="19" t="s">
        <v>40</v>
      </c>
      <c r="F21" s="18">
        <v>0.008</v>
      </c>
      <c r="G21" s="18" t="s">
        <v>40</v>
      </c>
      <c r="H21" s="18">
        <v>0.008</v>
      </c>
      <c r="I21" s="18" t="s">
        <v>40</v>
      </c>
      <c r="J21" s="18">
        <v>0.008</v>
      </c>
      <c r="K21" s="19"/>
      <c r="L21" s="18">
        <v>0.008</v>
      </c>
      <c r="M21" s="19"/>
      <c r="N21" s="19"/>
      <c r="O21" s="19"/>
      <c r="P21" s="19"/>
      <c r="Q21" s="19"/>
      <c r="R21" s="19"/>
      <c r="S21" s="19"/>
      <c r="T21" s="18"/>
      <c r="U21" s="19"/>
      <c r="V21" s="19"/>
      <c r="W21" s="19"/>
      <c r="X21" s="19"/>
      <c r="Y21" s="19"/>
      <c r="Z21" s="19"/>
      <c r="AA21" s="19"/>
    </row>
    <row r="22" spans="2:27" ht="12.75">
      <c r="B22" s="16" t="s">
        <v>92</v>
      </c>
      <c r="D22" s="16" t="s">
        <v>39</v>
      </c>
      <c r="E22" s="19"/>
      <c r="F22" s="18">
        <v>1.22</v>
      </c>
      <c r="G22" s="18"/>
      <c r="H22" s="18">
        <v>1.19</v>
      </c>
      <c r="I22" s="18"/>
      <c r="J22" s="18">
        <v>1.22</v>
      </c>
      <c r="K22" s="19"/>
      <c r="L22" s="18">
        <v>1.21</v>
      </c>
      <c r="M22" s="19"/>
      <c r="N22" s="19"/>
      <c r="O22" s="19"/>
      <c r="P22" s="19"/>
      <c r="Q22" s="19"/>
      <c r="R22" s="19"/>
      <c r="S22" s="19"/>
      <c r="T22" s="18"/>
      <c r="U22" s="19"/>
      <c r="V22" s="19"/>
      <c r="W22" s="19"/>
      <c r="X22" s="19"/>
      <c r="Y22" s="19"/>
      <c r="Z22" s="19"/>
      <c r="AA22" s="19"/>
    </row>
    <row r="23" spans="2:28" ht="12.75">
      <c r="B23" s="16" t="s">
        <v>89</v>
      </c>
      <c r="D23" s="16" t="s">
        <v>39</v>
      </c>
      <c r="E23" s="19" t="s">
        <v>40</v>
      </c>
      <c r="F23" s="18">
        <v>0.04</v>
      </c>
      <c r="G23" s="18" t="s">
        <v>40</v>
      </c>
      <c r="H23" s="18">
        <v>0.04</v>
      </c>
      <c r="I23" s="18" t="s">
        <v>40</v>
      </c>
      <c r="J23" s="18">
        <v>0.04</v>
      </c>
      <c r="K23" s="19"/>
      <c r="L23" s="18">
        <v>0.04</v>
      </c>
      <c r="M23" s="19"/>
      <c r="N23" s="19"/>
      <c r="O23" s="19"/>
      <c r="P23" s="19"/>
      <c r="Q23" s="19"/>
      <c r="R23" s="19"/>
      <c r="S23" s="19"/>
      <c r="T23" s="18"/>
      <c r="U23" s="19"/>
      <c r="V23" s="19"/>
      <c r="W23" s="19"/>
      <c r="X23" s="19"/>
      <c r="Y23" s="19"/>
      <c r="Z23" s="19"/>
      <c r="AA23" s="19"/>
      <c r="AB23" s="19"/>
    </row>
    <row r="24" spans="2:28" ht="12.75">
      <c r="B24" s="16" t="s">
        <v>95</v>
      </c>
      <c r="D24" s="16" t="s">
        <v>39</v>
      </c>
      <c r="E24" s="19" t="s">
        <v>40</v>
      </c>
      <c r="F24" s="18">
        <v>0.02</v>
      </c>
      <c r="G24" s="18" t="s">
        <v>40</v>
      </c>
      <c r="H24" s="18">
        <v>0.02</v>
      </c>
      <c r="I24" s="18" t="s">
        <v>40</v>
      </c>
      <c r="J24" s="18">
        <v>0.02</v>
      </c>
      <c r="K24" s="19"/>
      <c r="L24" s="18">
        <v>0.02</v>
      </c>
      <c r="M24" s="19"/>
      <c r="N24" s="19"/>
      <c r="O24" s="19"/>
      <c r="P24" s="19"/>
      <c r="Q24" s="19"/>
      <c r="R24" s="19"/>
      <c r="S24" s="19"/>
      <c r="T24" s="18"/>
      <c r="U24" s="19"/>
      <c r="V24" s="19"/>
      <c r="W24" s="19"/>
      <c r="X24" s="19"/>
      <c r="Y24" s="19"/>
      <c r="Z24" s="19"/>
      <c r="AA24" s="19"/>
      <c r="AB24" s="19"/>
    </row>
    <row r="25" spans="2:28" ht="12.75">
      <c r="B25" s="16" t="s">
        <v>91</v>
      </c>
      <c r="D25" s="16" t="s">
        <v>39</v>
      </c>
      <c r="E25" s="19" t="s">
        <v>40</v>
      </c>
      <c r="F25" s="18">
        <v>0.08</v>
      </c>
      <c r="G25" s="18" t="s">
        <v>40</v>
      </c>
      <c r="H25" s="18">
        <v>0.08</v>
      </c>
      <c r="I25" s="18" t="s">
        <v>40</v>
      </c>
      <c r="J25" s="18">
        <v>0.08</v>
      </c>
      <c r="K25" s="19"/>
      <c r="L25" s="18">
        <v>0.08</v>
      </c>
      <c r="M25" s="19"/>
      <c r="N25" s="19"/>
      <c r="O25" s="19"/>
      <c r="P25" s="19"/>
      <c r="Q25" s="19"/>
      <c r="R25" s="19"/>
      <c r="S25" s="19"/>
      <c r="T25" s="18"/>
      <c r="U25" s="19"/>
      <c r="V25" s="19"/>
      <c r="W25" s="19"/>
      <c r="X25" s="19"/>
      <c r="Y25" s="19"/>
      <c r="Z25" s="19"/>
      <c r="AA25" s="19"/>
      <c r="AB25" s="19"/>
    </row>
    <row r="26" spans="2:28" ht="12.75">
      <c r="B26" s="16" t="s">
        <v>87</v>
      </c>
      <c r="D26" s="16" t="s">
        <v>39</v>
      </c>
      <c r="E26" s="19" t="s">
        <v>40</v>
      </c>
      <c r="F26" s="18">
        <v>0.1</v>
      </c>
      <c r="G26" s="18" t="s">
        <v>40</v>
      </c>
      <c r="H26" s="18">
        <v>0.1</v>
      </c>
      <c r="I26" s="18" t="s">
        <v>40</v>
      </c>
      <c r="J26" s="18">
        <v>0.1</v>
      </c>
      <c r="K26" s="19"/>
      <c r="L26" s="18">
        <v>0.1</v>
      </c>
      <c r="M26" s="19"/>
      <c r="N26" s="19"/>
      <c r="O26" s="19"/>
      <c r="P26" s="19"/>
      <c r="Q26" s="19"/>
      <c r="R26" s="19"/>
      <c r="S26" s="19"/>
      <c r="T26" s="18"/>
      <c r="U26" s="19"/>
      <c r="V26" s="19"/>
      <c r="W26" s="19"/>
      <c r="X26" s="19"/>
      <c r="Y26" s="19"/>
      <c r="Z26" s="19"/>
      <c r="AA26" s="19"/>
      <c r="AB26" s="19"/>
    </row>
    <row r="27" spans="5:28" ht="12.75">
      <c r="E27" s="19"/>
      <c r="F27" s="19"/>
      <c r="G27" s="19"/>
      <c r="H27" s="19"/>
      <c r="I27" s="19"/>
      <c r="J27" s="19"/>
      <c r="K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2:12" ht="12.75">
      <c r="B28" s="16" t="s">
        <v>52</v>
      </c>
      <c r="D28" s="16" t="s">
        <v>53</v>
      </c>
      <c r="F28" s="20">
        <v>18657</v>
      </c>
      <c r="H28" s="20">
        <v>18657</v>
      </c>
      <c r="J28" s="20">
        <v>18657</v>
      </c>
      <c r="L28" s="20">
        <v>18657</v>
      </c>
    </row>
    <row r="29" spans="2:12" ht="12.75">
      <c r="B29" s="16" t="s">
        <v>54</v>
      </c>
      <c r="D29" s="16" t="s">
        <v>55</v>
      </c>
      <c r="F29" s="18">
        <v>8.1</v>
      </c>
      <c r="H29" s="18">
        <v>8.1</v>
      </c>
      <c r="J29" s="18">
        <v>8.1</v>
      </c>
      <c r="L29" s="18">
        <v>8.1</v>
      </c>
    </row>
    <row r="30" spans="3:4" ht="12.75">
      <c r="C30" s="17"/>
      <c r="D30" s="17" t="s">
        <v>57</v>
      </c>
    </row>
    <row r="31" spans="2:3" ht="12.75">
      <c r="B31" s="15"/>
      <c r="C31" s="15"/>
    </row>
    <row r="32" spans="6:28" ht="12.75">
      <c r="F32" s="20"/>
      <c r="H32" s="20"/>
      <c r="J32" s="20"/>
      <c r="L32" s="20"/>
      <c r="AB32" s="21"/>
    </row>
    <row r="33" spans="2:28" ht="12.75">
      <c r="B33" s="25" t="s">
        <v>73</v>
      </c>
      <c r="C33" s="25"/>
      <c r="F33" s="20"/>
      <c r="H33" s="20"/>
      <c r="J33" s="20"/>
      <c r="L33" s="20"/>
      <c r="AB33" s="21"/>
    </row>
    <row r="34" spans="2:28" ht="12.75">
      <c r="B34" s="16" t="s">
        <v>37</v>
      </c>
      <c r="D34" s="16" t="s">
        <v>58</v>
      </c>
      <c r="F34" s="20">
        <f>F15*454/F28/60/0.0283*1000*(21-7)/(21-F29)</f>
        <v>93.13147310788428</v>
      </c>
      <c r="G34" s="21"/>
      <c r="H34" s="20">
        <f>H15*454/H28/60/0.0283*1000*(21-7)/(21-H29)</f>
        <v>97.29968199113628</v>
      </c>
      <c r="I34" s="21"/>
      <c r="J34" s="20">
        <f>J15*454/J28/60/0.0283*1000*(21-7)/(21-J29)</f>
        <v>95.34000169527897</v>
      </c>
      <c r="K34" s="21"/>
      <c r="L34" s="20">
        <f aca="true" t="shared" si="0" ref="L34:L46">AVERAGE(F34,H34,J34)</f>
        <v>95.2570522647665</v>
      </c>
      <c r="V34" s="21">
        <f>F34</f>
        <v>93.13147310788428</v>
      </c>
      <c r="X34" s="21">
        <f>H34</f>
        <v>97.29968199113628</v>
      </c>
      <c r="Z34" s="21">
        <f>J34</f>
        <v>95.34000169527897</v>
      </c>
      <c r="AB34" s="21">
        <f>L34</f>
        <v>95.2570522647665</v>
      </c>
    </row>
    <row r="35" spans="2:28" ht="12.75">
      <c r="B35" s="16" t="s">
        <v>37</v>
      </c>
      <c r="D35" s="16" t="s">
        <v>27</v>
      </c>
      <c r="F35" s="27">
        <f>F34/454/1000*7000*0.0283</f>
        <v>0.04063732339795567</v>
      </c>
      <c r="G35" s="32"/>
      <c r="H35" s="27">
        <f>H34/454/1000*7000*0.0283</f>
        <v>0.042456094719039855</v>
      </c>
      <c r="I35" s="32"/>
      <c r="J35" s="27">
        <f>J34/454/1000*7000*0.0283</f>
        <v>0.04160100073972415</v>
      </c>
      <c r="K35" s="32"/>
      <c r="L35" s="20">
        <f t="shared" si="0"/>
        <v>0.04156480628557322</v>
      </c>
      <c r="V35" s="21"/>
      <c r="X35" s="21"/>
      <c r="Z35" s="21"/>
      <c r="AB35" s="21"/>
    </row>
    <row r="36" spans="2:28" ht="12.75">
      <c r="B36" s="16" t="s">
        <v>38</v>
      </c>
      <c r="D36" s="16" t="s">
        <v>59</v>
      </c>
      <c r="E36" s="19">
        <v>100</v>
      </c>
      <c r="F36" s="20">
        <f aca="true" t="shared" si="1" ref="F36:F46">(F16*F$11/1000000*454)/F$28/60/0.0283*1000000*(21-7)/(21-F$29)</f>
        <v>6968.063223412543</v>
      </c>
      <c r="G36" s="19">
        <v>100</v>
      </c>
      <c r="H36" s="20">
        <f aca="true" t="shared" si="2" ref="H36:H46">(H16*H$11/1000000*454)/H$28/60/0.0283*1000000*(21-7)/(21-H$29)</f>
        <v>7426.2551402058425</v>
      </c>
      <c r="I36" s="19">
        <v>100</v>
      </c>
      <c r="J36" s="20">
        <f aca="true" t="shared" si="3" ref="J36:J46">(J16*J$11/1000000*454)/J$28/60/0.0283*1000000*(21-7)/(21-J$29)</f>
        <v>7439.164145329348</v>
      </c>
      <c r="K36" s="19">
        <v>100</v>
      </c>
      <c r="L36" s="20">
        <f t="shared" si="0"/>
        <v>7277.827502982578</v>
      </c>
      <c r="U36" s="19">
        <v>100</v>
      </c>
      <c r="V36" s="21">
        <f aca="true" t="shared" si="4" ref="V36:V46">F36</f>
        <v>6968.063223412543</v>
      </c>
      <c r="W36" s="19">
        <v>100</v>
      </c>
      <c r="X36" s="21">
        <f aca="true" t="shared" si="5" ref="X36:X46">H36</f>
        <v>7426.2551402058425</v>
      </c>
      <c r="Y36" s="19">
        <v>100</v>
      </c>
      <c r="Z36" s="21">
        <f aca="true" t="shared" si="6" ref="Z36:Z46">J36</f>
        <v>7439.164145329348</v>
      </c>
      <c r="AA36" s="19">
        <v>100</v>
      </c>
      <c r="AB36" s="21">
        <f aca="true" t="shared" si="7" ref="AB36:AB46">L36</f>
        <v>7277.827502982578</v>
      </c>
    </row>
    <row r="37" spans="2:28" ht="12.75">
      <c r="B37" s="16" t="s">
        <v>88</v>
      </c>
      <c r="D37" s="16" t="s">
        <v>59</v>
      </c>
      <c r="E37" s="19">
        <v>100</v>
      </c>
      <c r="F37" s="20">
        <f t="shared" si="1"/>
        <v>69.68063223412543</v>
      </c>
      <c r="G37" s="19">
        <v>100</v>
      </c>
      <c r="H37" s="20">
        <f t="shared" si="2"/>
        <v>74.2625514020584</v>
      </c>
      <c r="I37" s="19">
        <v>100</v>
      </c>
      <c r="J37" s="20">
        <f t="shared" si="3"/>
        <v>74.39164145329346</v>
      </c>
      <c r="K37" s="19">
        <v>100</v>
      </c>
      <c r="L37" s="20">
        <f t="shared" si="0"/>
        <v>72.77827502982576</v>
      </c>
      <c r="M37" s="19"/>
      <c r="N37" s="19"/>
      <c r="O37" s="19"/>
      <c r="P37" s="19"/>
      <c r="Q37" s="19"/>
      <c r="R37" s="19"/>
      <c r="S37" s="19"/>
      <c r="T37" s="18"/>
      <c r="U37" s="19">
        <v>100</v>
      </c>
      <c r="V37" s="21">
        <f t="shared" si="4"/>
        <v>69.68063223412543</v>
      </c>
      <c r="W37" s="19">
        <v>100</v>
      </c>
      <c r="X37" s="21">
        <f t="shared" si="5"/>
        <v>74.2625514020584</v>
      </c>
      <c r="Y37" s="19">
        <v>100</v>
      </c>
      <c r="Z37" s="21">
        <f t="shared" si="6"/>
        <v>74.39164145329346</v>
      </c>
      <c r="AA37" s="19">
        <v>100</v>
      </c>
      <c r="AB37" s="21">
        <f t="shared" si="7"/>
        <v>72.77827502982576</v>
      </c>
    </row>
    <row r="38" spans="2:28" ht="12.75">
      <c r="B38" s="16" t="s">
        <v>84</v>
      </c>
      <c r="D38" s="16" t="s">
        <v>59</v>
      </c>
      <c r="E38" s="19">
        <v>100</v>
      </c>
      <c r="F38" s="20">
        <f t="shared" si="1"/>
        <v>5.574450578730034</v>
      </c>
      <c r="G38" s="19">
        <v>100</v>
      </c>
      <c r="H38" s="20">
        <f t="shared" si="2"/>
        <v>5.941004112164674</v>
      </c>
      <c r="I38" s="19">
        <v>100</v>
      </c>
      <c r="J38" s="20">
        <f t="shared" si="3"/>
        <v>5.951331316263479</v>
      </c>
      <c r="K38" s="19">
        <v>100</v>
      </c>
      <c r="L38" s="20">
        <f t="shared" si="0"/>
        <v>5.822262002386062</v>
      </c>
      <c r="M38" s="19"/>
      <c r="N38" s="19"/>
      <c r="O38" s="19"/>
      <c r="P38" s="19"/>
      <c r="Q38" s="19"/>
      <c r="R38" s="19"/>
      <c r="S38" s="19"/>
      <c r="T38" s="18"/>
      <c r="U38" s="19">
        <v>100</v>
      </c>
      <c r="V38" s="21">
        <f t="shared" si="4"/>
        <v>5.574450578730034</v>
      </c>
      <c r="W38" s="19">
        <v>100</v>
      </c>
      <c r="X38" s="21">
        <f t="shared" si="5"/>
        <v>5.941004112164674</v>
      </c>
      <c r="Y38" s="19">
        <v>100</v>
      </c>
      <c r="Z38" s="21">
        <f t="shared" si="6"/>
        <v>5.951331316263479</v>
      </c>
      <c r="AA38" s="19">
        <v>100</v>
      </c>
      <c r="AB38" s="21">
        <f t="shared" si="7"/>
        <v>5.822262002386062</v>
      </c>
    </row>
    <row r="39" spans="2:28" ht="12.75">
      <c r="B39" s="16" t="s">
        <v>85</v>
      </c>
      <c r="D39" s="16" t="s">
        <v>59</v>
      </c>
      <c r="E39" s="19">
        <v>100</v>
      </c>
      <c r="F39" s="20">
        <f t="shared" si="1"/>
        <v>5.574450578730034</v>
      </c>
      <c r="G39" s="19">
        <v>100</v>
      </c>
      <c r="H39" s="20">
        <f t="shared" si="2"/>
        <v>5.941004112164674</v>
      </c>
      <c r="I39" s="19">
        <v>100</v>
      </c>
      <c r="J39" s="20">
        <f t="shared" si="3"/>
        <v>5.951331316263479</v>
      </c>
      <c r="K39" s="19">
        <v>100</v>
      </c>
      <c r="L39" s="20">
        <f t="shared" si="0"/>
        <v>5.822262002386062</v>
      </c>
      <c r="M39" s="19"/>
      <c r="N39" s="19"/>
      <c r="O39" s="19"/>
      <c r="P39" s="19"/>
      <c r="Q39" s="19"/>
      <c r="R39" s="19"/>
      <c r="S39" s="19"/>
      <c r="T39" s="18"/>
      <c r="U39" s="19">
        <v>100</v>
      </c>
      <c r="V39" s="21">
        <f t="shared" si="4"/>
        <v>5.574450578730034</v>
      </c>
      <c r="W39" s="19">
        <v>100</v>
      </c>
      <c r="X39" s="21">
        <f t="shared" si="5"/>
        <v>5.941004112164674</v>
      </c>
      <c r="Y39" s="19">
        <v>100</v>
      </c>
      <c r="Z39" s="21">
        <f t="shared" si="6"/>
        <v>5.951331316263479</v>
      </c>
      <c r="AA39" s="19">
        <v>100</v>
      </c>
      <c r="AB39" s="21">
        <f t="shared" si="7"/>
        <v>5.822262002386062</v>
      </c>
    </row>
    <row r="40" spans="2:28" ht="12.75">
      <c r="B40" s="16" t="s">
        <v>86</v>
      </c>
      <c r="D40" s="16" t="s">
        <v>59</v>
      </c>
      <c r="E40" s="19">
        <v>100</v>
      </c>
      <c r="F40" s="20">
        <f t="shared" si="1"/>
        <v>2.787225289365017</v>
      </c>
      <c r="G40" s="19">
        <v>100</v>
      </c>
      <c r="H40" s="20">
        <f t="shared" si="2"/>
        <v>2.970502056082337</v>
      </c>
      <c r="I40" s="19">
        <v>100</v>
      </c>
      <c r="J40" s="20">
        <f t="shared" si="3"/>
        <v>2.9756656581317396</v>
      </c>
      <c r="K40" s="19">
        <v>100</v>
      </c>
      <c r="L40" s="20">
        <f t="shared" si="0"/>
        <v>2.911131001193031</v>
      </c>
      <c r="M40" s="19"/>
      <c r="N40" s="19"/>
      <c r="O40" s="19"/>
      <c r="P40" s="19"/>
      <c r="Q40" s="19"/>
      <c r="R40" s="19"/>
      <c r="S40" s="19"/>
      <c r="T40" s="18"/>
      <c r="U40" s="19">
        <v>100</v>
      </c>
      <c r="V40" s="21">
        <f t="shared" si="4"/>
        <v>2.787225289365017</v>
      </c>
      <c r="W40" s="19">
        <v>100</v>
      </c>
      <c r="X40" s="21">
        <f t="shared" si="5"/>
        <v>2.970502056082337</v>
      </c>
      <c r="Y40" s="19">
        <v>100</v>
      </c>
      <c r="Z40" s="21">
        <f t="shared" si="6"/>
        <v>2.9756656581317396</v>
      </c>
      <c r="AA40" s="19">
        <v>100</v>
      </c>
      <c r="AB40" s="21">
        <f t="shared" si="7"/>
        <v>2.911131001193031</v>
      </c>
    </row>
    <row r="41" spans="2:28" ht="12.75">
      <c r="B41" s="16" t="s">
        <v>90</v>
      </c>
      <c r="D41" s="16" t="s">
        <v>59</v>
      </c>
      <c r="E41" s="19">
        <v>100</v>
      </c>
      <c r="F41" s="20">
        <f t="shared" si="1"/>
        <v>0.5574450578730035</v>
      </c>
      <c r="G41" s="19">
        <v>100</v>
      </c>
      <c r="H41" s="20">
        <f t="shared" si="2"/>
        <v>0.5941004112164673</v>
      </c>
      <c r="I41" s="19">
        <v>100</v>
      </c>
      <c r="J41" s="20">
        <f t="shared" si="3"/>
        <v>0.5951331316263476</v>
      </c>
      <c r="K41" s="19">
        <v>100</v>
      </c>
      <c r="L41" s="20">
        <f t="shared" si="0"/>
        <v>0.5822262002386062</v>
      </c>
      <c r="U41" s="19">
        <v>100</v>
      </c>
      <c r="V41" s="21">
        <f t="shared" si="4"/>
        <v>0.5574450578730035</v>
      </c>
      <c r="W41" s="19">
        <v>100</v>
      </c>
      <c r="X41" s="21">
        <f t="shared" si="5"/>
        <v>0.5941004112164673</v>
      </c>
      <c r="Y41" s="19">
        <v>100</v>
      </c>
      <c r="Z41" s="21">
        <f t="shared" si="6"/>
        <v>0.5951331316263476</v>
      </c>
      <c r="AA41" s="19">
        <v>100</v>
      </c>
      <c r="AB41" s="21">
        <f t="shared" si="7"/>
        <v>0.5822262002386062</v>
      </c>
    </row>
    <row r="42" spans="2:28" ht="12.75">
      <c r="B42" s="16" t="s">
        <v>92</v>
      </c>
      <c r="D42" s="16" t="s">
        <v>59</v>
      </c>
      <c r="E42" s="19"/>
      <c r="F42" s="20">
        <f t="shared" si="1"/>
        <v>85.01037132563302</v>
      </c>
      <c r="G42" s="29"/>
      <c r="H42" s="20">
        <f t="shared" si="2"/>
        <v>88.37243616844952</v>
      </c>
      <c r="I42" s="29"/>
      <c r="J42" s="20">
        <f t="shared" si="3"/>
        <v>90.75780257301803</v>
      </c>
      <c r="K42" s="29"/>
      <c r="L42" s="20">
        <f t="shared" si="0"/>
        <v>88.04687002236686</v>
      </c>
      <c r="U42" s="19"/>
      <c r="V42" s="21">
        <f t="shared" si="4"/>
        <v>85.01037132563302</v>
      </c>
      <c r="W42" s="19"/>
      <c r="X42" s="21">
        <f t="shared" si="5"/>
        <v>88.37243616844952</v>
      </c>
      <c r="Y42" s="19"/>
      <c r="Z42" s="21">
        <f t="shared" si="6"/>
        <v>90.75780257301803</v>
      </c>
      <c r="AA42" s="19"/>
      <c r="AB42" s="21">
        <f t="shared" si="7"/>
        <v>88.04687002236686</v>
      </c>
    </row>
    <row r="43" spans="2:28" ht="12.75">
      <c r="B43" s="16" t="s">
        <v>89</v>
      </c>
      <c r="D43" s="16" t="s">
        <v>59</v>
      </c>
      <c r="E43" s="19">
        <v>100</v>
      </c>
      <c r="F43" s="20">
        <f t="shared" si="1"/>
        <v>2.787225289365017</v>
      </c>
      <c r="G43" s="19">
        <v>100</v>
      </c>
      <c r="H43" s="20">
        <f t="shared" si="2"/>
        <v>2.970502056082337</v>
      </c>
      <c r="I43" s="19">
        <v>100</v>
      </c>
      <c r="J43" s="20">
        <f t="shared" si="3"/>
        <v>2.9756656581317396</v>
      </c>
      <c r="K43" s="19">
        <v>100</v>
      </c>
      <c r="L43" s="20">
        <f t="shared" si="0"/>
        <v>2.911131001193031</v>
      </c>
      <c r="U43" s="19">
        <v>100</v>
      </c>
      <c r="V43" s="21">
        <f t="shared" si="4"/>
        <v>2.787225289365017</v>
      </c>
      <c r="W43" s="19">
        <v>100</v>
      </c>
      <c r="X43" s="21">
        <f t="shared" si="5"/>
        <v>2.970502056082337</v>
      </c>
      <c r="Y43" s="19">
        <v>100</v>
      </c>
      <c r="Z43" s="21">
        <f t="shared" si="6"/>
        <v>2.9756656581317396</v>
      </c>
      <c r="AA43" s="19">
        <v>100</v>
      </c>
      <c r="AB43" s="21">
        <f t="shared" si="7"/>
        <v>2.911131001193031</v>
      </c>
    </row>
    <row r="44" spans="2:28" ht="12.75">
      <c r="B44" s="16" t="s">
        <v>95</v>
      </c>
      <c r="D44" s="16" t="s">
        <v>59</v>
      </c>
      <c r="E44" s="19">
        <v>100</v>
      </c>
      <c r="F44" s="20">
        <f t="shared" si="1"/>
        <v>1.3936126446825086</v>
      </c>
      <c r="G44" s="19">
        <v>100</v>
      </c>
      <c r="H44" s="20">
        <f t="shared" si="2"/>
        <v>1.4852510280411686</v>
      </c>
      <c r="I44" s="19">
        <v>100</v>
      </c>
      <c r="J44" s="20">
        <f t="shared" si="3"/>
        <v>1.4878328290658698</v>
      </c>
      <c r="K44" s="19">
        <v>100</v>
      </c>
      <c r="L44" s="20">
        <f t="shared" si="0"/>
        <v>1.4555655005965156</v>
      </c>
      <c r="U44" s="19">
        <v>100</v>
      </c>
      <c r="V44" s="21">
        <f t="shared" si="4"/>
        <v>1.3936126446825086</v>
      </c>
      <c r="W44" s="19">
        <v>100</v>
      </c>
      <c r="X44" s="21">
        <f t="shared" si="5"/>
        <v>1.4852510280411686</v>
      </c>
      <c r="Y44" s="19">
        <v>100</v>
      </c>
      <c r="Z44" s="21">
        <f t="shared" si="6"/>
        <v>1.4878328290658698</v>
      </c>
      <c r="AA44" s="19">
        <v>100</v>
      </c>
      <c r="AB44" s="21">
        <f t="shared" si="7"/>
        <v>1.4555655005965156</v>
      </c>
    </row>
    <row r="45" spans="2:28" ht="12.75">
      <c r="B45" s="16" t="s">
        <v>91</v>
      </c>
      <c r="D45" s="16" t="s">
        <v>59</v>
      </c>
      <c r="E45" s="19">
        <v>100</v>
      </c>
      <c r="F45" s="20">
        <f t="shared" si="1"/>
        <v>5.574450578730034</v>
      </c>
      <c r="G45" s="19">
        <v>100</v>
      </c>
      <c r="H45" s="20">
        <f t="shared" si="2"/>
        <v>5.941004112164674</v>
      </c>
      <c r="I45" s="19">
        <v>100</v>
      </c>
      <c r="J45" s="20">
        <f t="shared" si="3"/>
        <v>5.951331316263479</v>
      </c>
      <c r="K45" s="19">
        <v>100</v>
      </c>
      <c r="L45" s="20">
        <f t="shared" si="0"/>
        <v>5.822262002386062</v>
      </c>
      <c r="M45" s="19"/>
      <c r="N45" s="19"/>
      <c r="O45" s="19"/>
      <c r="P45" s="19"/>
      <c r="Q45" s="19"/>
      <c r="R45" s="19"/>
      <c r="S45" s="19"/>
      <c r="T45" s="22"/>
      <c r="U45" s="19">
        <v>100</v>
      </c>
      <c r="V45" s="21">
        <f t="shared" si="4"/>
        <v>5.574450578730034</v>
      </c>
      <c r="W45" s="19">
        <v>100</v>
      </c>
      <c r="X45" s="21">
        <f t="shared" si="5"/>
        <v>5.941004112164674</v>
      </c>
      <c r="Y45" s="19">
        <v>100</v>
      </c>
      <c r="Z45" s="21">
        <f t="shared" si="6"/>
        <v>5.951331316263479</v>
      </c>
      <c r="AA45" s="19">
        <v>100</v>
      </c>
      <c r="AB45" s="21">
        <f t="shared" si="7"/>
        <v>5.822262002386062</v>
      </c>
    </row>
    <row r="46" spans="2:28" ht="12.75">
      <c r="B46" s="16" t="s">
        <v>87</v>
      </c>
      <c r="D46" s="16" t="s">
        <v>59</v>
      </c>
      <c r="E46" s="19">
        <v>100</v>
      </c>
      <c r="F46" s="20">
        <f t="shared" si="1"/>
        <v>6.9680632234125435</v>
      </c>
      <c r="G46" s="19">
        <v>100</v>
      </c>
      <c r="H46" s="20">
        <f t="shared" si="2"/>
        <v>7.426255140205843</v>
      </c>
      <c r="I46" s="19">
        <v>100</v>
      </c>
      <c r="J46" s="20">
        <f t="shared" si="3"/>
        <v>7.4391641453293476</v>
      </c>
      <c r="K46" s="19">
        <v>100</v>
      </c>
      <c r="L46" s="20">
        <f t="shared" si="0"/>
        <v>7.277827502982578</v>
      </c>
      <c r="M46" s="19"/>
      <c r="N46" s="19"/>
      <c r="O46" s="19"/>
      <c r="P46" s="19"/>
      <c r="Q46" s="19"/>
      <c r="R46" s="19"/>
      <c r="S46" s="19"/>
      <c r="T46" s="18"/>
      <c r="U46" s="19">
        <v>100</v>
      </c>
      <c r="V46" s="21">
        <f t="shared" si="4"/>
        <v>6.9680632234125435</v>
      </c>
      <c r="W46" s="19">
        <v>100</v>
      </c>
      <c r="X46" s="21">
        <f t="shared" si="5"/>
        <v>7.426255140205843</v>
      </c>
      <c r="Y46" s="19">
        <v>100</v>
      </c>
      <c r="Z46" s="21">
        <f t="shared" si="6"/>
        <v>7.4391641453293476</v>
      </c>
      <c r="AA46" s="19">
        <v>100</v>
      </c>
      <c r="AB46" s="21">
        <f t="shared" si="7"/>
        <v>7.277827502982578</v>
      </c>
    </row>
    <row r="47" spans="5:28" ht="12.75">
      <c r="E47" s="19"/>
      <c r="F47" s="20"/>
      <c r="G47" s="29"/>
      <c r="H47" s="20"/>
      <c r="I47" s="29"/>
      <c r="J47" s="20"/>
      <c r="K47" s="29"/>
      <c r="L47" s="20"/>
      <c r="M47" s="19"/>
      <c r="N47" s="19"/>
      <c r="O47" s="19"/>
      <c r="P47" s="19"/>
      <c r="Q47" s="19"/>
      <c r="R47" s="19"/>
      <c r="S47" s="19"/>
      <c r="T47" s="18"/>
      <c r="U47" s="19"/>
      <c r="V47" s="29"/>
      <c r="W47" s="29"/>
      <c r="X47" s="29"/>
      <c r="Y47" s="29"/>
      <c r="Z47" s="29"/>
      <c r="AA47" s="29"/>
      <c r="AB47" s="29"/>
    </row>
    <row r="48" spans="2:28" ht="12.75">
      <c r="B48" s="16" t="s">
        <v>61</v>
      </c>
      <c r="D48" s="16" t="s">
        <v>59</v>
      </c>
      <c r="E48" s="38">
        <f>(E41*F41+E43*F43)/F48</f>
        <v>100</v>
      </c>
      <c r="F48" s="20">
        <f>F41+F43</f>
        <v>3.3446703472380204</v>
      </c>
      <c r="G48" s="38">
        <f>(G41*H41+G43*H43)/H48</f>
        <v>100</v>
      </c>
      <c r="H48" s="20">
        <f>H41+H43</f>
        <v>3.5646024672988044</v>
      </c>
      <c r="I48" s="38">
        <f>(I41*J41+I43*J43)/J48</f>
        <v>99.99999999999999</v>
      </c>
      <c r="J48" s="20">
        <f>J41+J43</f>
        <v>3.5707987897580873</v>
      </c>
      <c r="K48" s="38">
        <f>(K41*L41+K43*L43)/L48</f>
        <v>99.99999999999999</v>
      </c>
      <c r="L48" s="20">
        <f>AVERAGE(F48,H48,J48)</f>
        <v>3.4933572014316376</v>
      </c>
      <c r="M48" s="19"/>
      <c r="N48" s="19"/>
      <c r="O48" s="19"/>
      <c r="P48" s="19"/>
      <c r="Q48" s="19"/>
      <c r="R48" s="19"/>
      <c r="S48" s="19"/>
      <c r="T48" s="18"/>
      <c r="U48" s="38">
        <f>(U41*V41+U43*V43)/V48</f>
        <v>100</v>
      </c>
      <c r="V48" s="21">
        <f>F48</f>
        <v>3.3446703472380204</v>
      </c>
      <c r="W48" s="38">
        <f>(W41*X41+W43*X43)/X48</f>
        <v>100</v>
      </c>
      <c r="X48" s="21">
        <f>H48</f>
        <v>3.5646024672988044</v>
      </c>
      <c r="Y48" s="38">
        <f>(Y41*Z41+Y43*Z43)/Z48</f>
        <v>99.99999999999999</v>
      </c>
      <c r="Z48" s="21">
        <f>J48</f>
        <v>3.5707987897580873</v>
      </c>
      <c r="AA48" s="38">
        <f>(AA41*AB41+AA43*AB43)/AB48</f>
        <v>100</v>
      </c>
      <c r="AB48" s="21">
        <f>AVERAGE(Z48,X48,V48)</f>
        <v>3.493357201431637</v>
      </c>
    </row>
    <row r="49" spans="2:28" ht="12.75">
      <c r="B49" s="16" t="s">
        <v>62</v>
      </c>
      <c r="D49" s="16" t="s">
        <v>59</v>
      </c>
      <c r="E49" s="38">
        <f>(E42*F42+E38*F38+E40*F40)/F49</f>
        <v>8.955223880597016</v>
      </c>
      <c r="F49" s="20">
        <f>F42+F38+F40</f>
        <v>93.37204719372806</v>
      </c>
      <c r="G49" s="38">
        <f>(G42*H42+G38*H38+G40*H40)/H49</f>
        <v>9.160305343511451</v>
      </c>
      <c r="H49" s="20">
        <f>H42+H38+H40</f>
        <v>97.28394233669654</v>
      </c>
      <c r="I49" s="38">
        <f>(I42*J42+I38*J38+I40*J40)/J49</f>
        <v>8.955223880597018</v>
      </c>
      <c r="J49" s="20">
        <f>J42+J38+J40</f>
        <v>99.68479954741325</v>
      </c>
      <c r="K49" s="38">
        <f>(K42*L42+K38*L38+K40*L40)/L49</f>
        <v>9.023940140809232</v>
      </c>
      <c r="L49" s="20">
        <f>AVERAGE(F49,H49,J49)</f>
        <v>96.78026302594596</v>
      </c>
      <c r="M49" s="19"/>
      <c r="N49" s="19"/>
      <c r="O49" s="19"/>
      <c r="P49" s="19"/>
      <c r="Q49" s="19"/>
      <c r="R49" s="19"/>
      <c r="S49" s="19"/>
      <c r="T49" s="18"/>
      <c r="U49" s="38">
        <f>(U42*V42+U38*V38+U40*V40)/V49</f>
        <v>8.955223880597016</v>
      </c>
      <c r="V49" s="21">
        <f>F49</f>
        <v>93.37204719372806</v>
      </c>
      <c r="W49" s="38">
        <f>(W42*X42+W38*X38+W40*X40)/X49</f>
        <v>9.160305343511451</v>
      </c>
      <c r="X49" s="21">
        <f>H49</f>
        <v>97.28394233669654</v>
      </c>
      <c r="Y49" s="38">
        <f>(Y42*Z42+Y38*Z38+Y40*Z40)/Z49</f>
        <v>8.955223880597018</v>
      </c>
      <c r="Z49" s="21">
        <f>J49</f>
        <v>99.68479954741325</v>
      </c>
      <c r="AA49" s="38">
        <f>(AA42*AB42+AA38*AB38+AA40*AB40)/AB49</f>
        <v>9.023940140809234</v>
      </c>
      <c r="AB49" s="21">
        <f>AVERAGE(Z49,X49,V49)</f>
        <v>96.78026302594594</v>
      </c>
    </row>
    <row r="51" spans="1:28" ht="12.75">
      <c r="A51" s="17" t="s">
        <v>94</v>
      </c>
      <c r="B51" s="15" t="s">
        <v>129</v>
      </c>
      <c r="C51" s="15"/>
      <c r="F51" s="17" t="s">
        <v>105</v>
      </c>
      <c r="H51" s="17" t="s">
        <v>106</v>
      </c>
      <c r="J51" s="17" t="s">
        <v>107</v>
      </c>
      <c r="L51" s="18" t="s">
        <v>30</v>
      </c>
      <c r="N51" s="17" t="s">
        <v>105</v>
      </c>
      <c r="P51" s="17" t="s">
        <v>106</v>
      </c>
      <c r="R51" s="17" t="s">
        <v>107</v>
      </c>
      <c r="T51" s="18" t="s">
        <v>30</v>
      </c>
      <c r="V51" s="17" t="s">
        <v>105</v>
      </c>
      <c r="X51" s="17" t="s">
        <v>106</v>
      </c>
      <c r="Z51" s="17" t="s">
        <v>107</v>
      </c>
      <c r="AB51" s="18" t="s">
        <v>30</v>
      </c>
    </row>
    <row r="53" spans="2:28" ht="12.75">
      <c r="B53" s="16" t="s">
        <v>118</v>
      </c>
      <c r="F53" s="17" t="s">
        <v>120</v>
      </c>
      <c r="H53" s="17" t="s">
        <v>120</v>
      </c>
      <c r="J53" s="17" t="s">
        <v>120</v>
      </c>
      <c r="L53" s="17" t="s">
        <v>120</v>
      </c>
      <c r="N53" s="17" t="s">
        <v>122</v>
      </c>
      <c r="P53" s="17" t="s">
        <v>122</v>
      </c>
      <c r="R53" s="17" t="s">
        <v>122</v>
      </c>
      <c r="T53" s="17" t="s">
        <v>122</v>
      </c>
      <c r="V53" s="17" t="s">
        <v>124</v>
      </c>
      <c r="X53" s="17" t="s">
        <v>124</v>
      </c>
      <c r="Z53" s="17" t="s">
        <v>124</v>
      </c>
      <c r="AB53" s="17" t="s">
        <v>124</v>
      </c>
    </row>
    <row r="54" spans="2:28" ht="12.75">
      <c r="B54" s="16" t="s">
        <v>119</v>
      </c>
      <c r="F54" s="17" t="s">
        <v>121</v>
      </c>
      <c r="H54" s="17" t="s">
        <v>121</v>
      </c>
      <c r="J54" s="17" t="s">
        <v>121</v>
      </c>
      <c r="L54" s="17" t="s">
        <v>121</v>
      </c>
      <c r="N54" s="17" t="s">
        <v>123</v>
      </c>
      <c r="P54" s="17" t="s">
        <v>123</v>
      </c>
      <c r="R54" s="17" t="s">
        <v>123</v>
      </c>
      <c r="T54" s="17" t="s">
        <v>123</v>
      </c>
      <c r="V54" s="17" t="s">
        <v>56</v>
      </c>
      <c r="X54" s="17" t="s">
        <v>56</v>
      </c>
      <c r="Z54" s="17" t="s">
        <v>56</v>
      </c>
      <c r="AB54" s="17" t="s">
        <v>56</v>
      </c>
    </row>
    <row r="55" spans="2:28" ht="12.75">
      <c r="B55" s="16" t="s">
        <v>125</v>
      </c>
      <c r="F55" s="8" t="s">
        <v>65</v>
      </c>
      <c r="H55" s="8" t="s">
        <v>65</v>
      </c>
      <c r="J55" s="8" t="s">
        <v>65</v>
      </c>
      <c r="L55" s="8" t="s">
        <v>65</v>
      </c>
      <c r="N55" s="8" t="s">
        <v>126</v>
      </c>
      <c r="P55" s="8" t="s">
        <v>126</v>
      </c>
      <c r="R55" s="8" t="s">
        <v>126</v>
      </c>
      <c r="T55" s="8" t="s">
        <v>126</v>
      </c>
      <c r="V55" s="8" t="s">
        <v>56</v>
      </c>
      <c r="X55" s="8" t="s">
        <v>56</v>
      </c>
      <c r="Z55" s="8" t="s">
        <v>56</v>
      </c>
      <c r="AB55" s="8" t="s">
        <v>56</v>
      </c>
    </row>
    <row r="56" spans="2:28" ht="12.75">
      <c r="B56" s="16" t="s">
        <v>31</v>
      </c>
      <c r="F56" s="18" t="s">
        <v>127</v>
      </c>
      <c r="H56" s="18" t="s">
        <v>127</v>
      </c>
      <c r="J56" s="18" t="s">
        <v>127</v>
      </c>
      <c r="L56" s="18" t="s">
        <v>127</v>
      </c>
      <c r="N56" s="18" t="s">
        <v>42</v>
      </c>
      <c r="P56" s="18" t="s">
        <v>42</v>
      </c>
      <c r="R56" s="18" t="s">
        <v>42</v>
      </c>
      <c r="T56" s="18" t="s">
        <v>42</v>
      </c>
      <c r="V56" s="18" t="s">
        <v>56</v>
      </c>
      <c r="X56" s="18" t="s">
        <v>56</v>
      </c>
      <c r="Z56" s="18" t="s">
        <v>56</v>
      </c>
      <c r="AB56" s="18" t="s">
        <v>56</v>
      </c>
    </row>
    <row r="57" spans="2:20" ht="12.75">
      <c r="B57" s="16" t="s">
        <v>96</v>
      </c>
      <c r="D57" s="16" t="s">
        <v>32</v>
      </c>
      <c r="L57" s="17"/>
      <c r="N57" s="17">
        <v>1.086</v>
      </c>
      <c r="P57" s="17">
        <v>0</v>
      </c>
      <c r="R57" s="17">
        <v>0</v>
      </c>
      <c r="T57" s="17">
        <v>362</v>
      </c>
    </row>
    <row r="58" spans="2:12" ht="12.75">
      <c r="B58" s="16" t="s">
        <v>96</v>
      </c>
      <c r="D58" s="16" t="s">
        <v>49</v>
      </c>
      <c r="F58" s="18">
        <v>4714.4</v>
      </c>
      <c r="G58" s="18"/>
      <c r="H58" s="18">
        <v>4788</v>
      </c>
      <c r="I58" s="18"/>
      <c r="J58" s="18">
        <v>4788.1</v>
      </c>
      <c r="L58" s="18">
        <v>4764</v>
      </c>
    </row>
    <row r="59" spans="2:12" ht="12.75">
      <c r="B59" s="16" t="s">
        <v>33</v>
      </c>
      <c r="D59" s="16" t="s">
        <v>34</v>
      </c>
      <c r="F59" s="18"/>
      <c r="G59" s="18"/>
      <c r="H59" s="18"/>
      <c r="I59" s="18"/>
      <c r="J59" s="18"/>
      <c r="L59" s="18">
        <v>15107</v>
      </c>
    </row>
    <row r="60" spans="2:28" ht="12.75">
      <c r="B60" s="16" t="s">
        <v>35</v>
      </c>
      <c r="D60" s="16" t="s">
        <v>36</v>
      </c>
      <c r="E60" s="19"/>
      <c r="F60" s="18">
        <v>73.187</v>
      </c>
      <c r="G60" s="18"/>
      <c r="H60" s="18">
        <v>72.517</v>
      </c>
      <c r="I60" s="18"/>
      <c r="J60" s="18">
        <v>72.78</v>
      </c>
      <c r="K60" s="19"/>
      <c r="L60" s="20">
        <v>72</v>
      </c>
      <c r="M60" s="19"/>
      <c r="N60" s="18">
        <v>0.4</v>
      </c>
      <c r="O60" s="19"/>
      <c r="P60" s="18">
        <v>0.4</v>
      </c>
      <c r="Q60" s="19"/>
      <c r="R60" s="18">
        <v>0.4</v>
      </c>
      <c r="S60" s="19"/>
      <c r="T60" s="18">
        <v>0.4</v>
      </c>
      <c r="U60" s="19"/>
      <c r="V60" s="21">
        <f>F60+N60</f>
        <v>73.587</v>
      </c>
      <c r="W60" s="19"/>
      <c r="X60" s="21">
        <f>H60+P60</f>
        <v>72.917</v>
      </c>
      <c r="Y60" s="19"/>
      <c r="Z60" s="21">
        <f>J60+P60</f>
        <v>73.18</v>
      </c>
      <c r="AA60" s="19"/>
      <c r="AB60" s="21">
        <f>L60+R60</f>
        <v>72.4</v>
      </c>
    </row>
    <row r="61" spans="2:27" ht="12.75">
      <c r="B61" s="16" t="s">
        <v>37</v>
      </c>
      <c r="D61" s="16" t="s">
        <v>128</v>
      </c>
      <c r="E61" s="19"/>
      <c r="F61" s="18"/>
      <c r="G61" s="18"/>
      <c r="H61" s="18"/>
      <c r="I61" s="18"/>
      <c r="J61" s="18"/>
      <c r="K61" s="19"/>
      <c r="L61" s="18">
        <v>0.117</v>
      </c>
      <c r="M61" s="19"/>
      <c r="N61" s="19"/>
      <c r="O61" s="19"/>
      <c r="P61" s="19"/>
      <c r="Q61" s="19"/>
      <c r="R61" s="19"/>
      <c r="S61" s="19"/>
      <c r="T61" s="18"/>
      <c r="U61" s="19"/>
      <c r="V61" s="19"/>
      <c r="W61" s="19"/>
      <c r="X61" s="19"/>
      <c r="Y61" s="19"/>
      <c r="Z61" s="19"/>
      <c r="AA61" s="19"/>
    </row>
    <row r="62" spans="2:27" ht="12.75">
      <c r="B62" s="16" t="s">
        <v>51</v>
      </c>
      <c r="D62" s="16" t="s">
        <v>49</v>
      </c>
      <c r="E62" s="19"/>
      <c r="F62" s="18">
        <v>5.67</v>
      </c>
      <c r="G62" s="18"/>
      <c r="H62" s="18">
        <v>5.46</v>
      </c>
      <c r="I62" s="18"/>
      <c r="J62" s="18">
        <v>5.747</v>
      </c>
      <c r="K62" s="19"/>
      <c r="L62" s="27">
        <f>5.626</f>
        <v>5.626</v>
      </c>
      <c r="M62" s="19"/>
      <c r="N62" s="19"/>
      <c r="O62" s="19"/>
      <c r="P62" s="19"/>
      <c r="Q62" s="19"/>
      <c r="R62" s="19"/>
      <c r="S62" s="19"/>
      <c r="T62" s="18"/>
      <c r="U62" s="19"/>
      <c r="V62" s="19"/>
      <c r="W62" s="19"/>
      <c r="X62" s="19"/>
      <c r="Y62" s="19"/>
      <c r="Z62" s="19"/>
      <c r="AA62" s="19"/>
    </row>
    <row r="63" spans="2:27" ht="12.75">
      <c r="B63" s="16" t="s">
        <v>38</v>
      </c>
      <c r="D63" s="16" t="s">
        <v>39</v>
      </c>
      <c r="E63" s="19" t="s">
        <v>40</v>
      </c>
      <c r="F63" s="18">
        <v>100</v>
      </c>
      <c r="G63" s="18" t="s">
        <v>40</v>
      </c>
      <c r="H63" s="18">
        <v>100</v>
      </c>
      <c r="I63" s="18" t="s">
        <v>40</v>
      </c>
      <c r="J63" s="18">
        <v>100</v>
      </c>
      <c r="K63" s="19"/>
      <c r="L63" s="18">
        <v>100</v>
      </c>
      <c r="M63" s="19"/>
      <c r="N63" s="19"/>
      <c r="O63" s="19"/>
      <c r="P63" s="19"/>
      <c r="Q63" s="19"/>
      <c r="R63" s="19"/>
      <c r="S63" s="19"/>
      <c r="T63" s="18"/>
      <c r="U63" s="19"/>
      <c r="V63" s="19"/>
      <c r="W63" s="19"/>
      <c r="X63" s="19"/>
      <c r="Y63" s="19"/>
      <c r="Z63" s="19"/>
      <c r="AA63" s="19"/>
    </row>
    <row r="64" spans="2:27" ht="12.75">
      <c r="B64" s="16" t="s">
        <v>88</v>
      </c>
      <c r="D64" s="16" t="s">
        <v>39</v>
      </c>
      <c r="E64" s="19" t="s">
        <v>40</v>
      </c>
      <c r="F64" s="18">
        <v>1</v>
      </c>
      <c r="G64" s="18" t="s">
        <v>40</v>
      </c>
      <c r="H64" s="18">
        <v>1</v>
      </c>
      <c r="I64" s="18" t="s">
        <v>40</v>
      </c>
      <c r="J64" s="18">
        <v>1</v>
      </c>
      <c r="K64" s="19"/>
      <c r="L64" s="18">
        <v>1</v>
      </c>
      <c r="M64" s="19"/>
      <c r="N64" s="19"/>
      <c r="O64" s="19"/>
      <c r="P64" s="19"/>
      <c r="Q64" s="19"/>
      <c r="R64" s="19"/>
      <c r="S64" s="19"/>
      <c r="T64" s="18"/>
      <c r="U64" s="19"/>
      <c r="V64" s="19"/>
      <c r="W64" s="19"/>
      <c r="X64" s="19"/>
      <c r="Y64" s="19"/>
      <c r="Z64" s="19"/>
      <c r="AA64" s="19"/>
    </row>
    <row r="65" spans="2:27" ht="12.75">
      <c r="B65" s="16" t="s">
        <v>84</v>
      </c>
      <c r="D65" s="16" t="s">
        <v>39</v>
      </c>
      <c r="E65" s="19" t="s">
        <v>40</v>
      </c>
      <c r="F65" s="18">
        <v>0.08</v>
      </c>
      <c r="G65" s="18" t="s">
        <v>40</v>
      </c>
      <c r="H65" s="18">
        <v>0.08</v>
      </c>
      <c r="I65" s="18" t="s">
        <v>40</v>
      </c>
      <c r="J65" s="18">
        <v>0.08</v>
      </c>
      <c r="K65" s="19"/>
      <c r="L65" s="18">
        <v>0.08</v>
      </c>
      <c r="M65" s="19"/>
      <c r="N65" s="19"/>
      <c r="O65" s="19"/>
      <c r="P65" s="19"/>
      <c r="Q65" s="19"/>
      <c r="R65" s="19"/>
      <c r="S65" s="19"/>
      <c r="T65" s="18"/>
      <c r="U65" s="19"/>
      <c r="V65" s="19"/>
      <c r="W65" s="19"/>
      <c r="X65" s="19"/>
      <c r="Y65" s="19"/>
      <c r="Z65" s="19"/>
      <c r="AA65" s="19"/>
    </row>
    <row r="66" spans="2:27" ht="12.75">
      <c r="B66" s="16" t="s">
        <v>85</v>
      </c>
      <c r="D66" s="16" t="s">
        <v>39</v>
      </c>
      <c r="E66" s="19" t="s">
        <v>40</v>
      </c>
      <c r="F66" s="18">
        <v>0.08</v>
      </c>
      <c r="G66" s="18" t="s">
        <v>40</v>
      </c>
      <c r="H66" s="18">
        <v>0.08</v>
      </c>
      <c r="I66" s="18" t="s">
        <v>40</v>
      </c>
      <c r="J66" s="18">
        <v>0.08</v>
      </c>
      <c r="K66" s="19"/>
      <c r="L66" s="18">
        <v>0.08</v>
      </c>
      <c r="M66" s="19"/>
      <c r="N66" s="19"/>
      <c r="O66" s="19"/>
      <c r="P66" s="19"/>
      <c r="Q66" s="19"/>
      <c r="R66" s="19"/>
      <c r="S66" s="19"/>
      <c r="T66" s="18"/>
      <c r="U66" s="19"/>
      <c r="V66" s="19"/>
      <c r="W66" s="19"/>
      <c r="X66" s="19"/>
      <c r="Y66" s="19"/>
      <c r="Z66" s="19"/>
      <c r="AA66" s="19"/>
    </row>
    <row r="67" spans="2:27" ht="12.75">
      <c r="B67" s="16" t="s">
        <v>86</v>
      </c>
      <c r="D67" s="16" t="s">
        <v>39</v>
      </c>
      <c r="E67" s="19" t="s">
        <v>40</v>
      </c>
      <c r="F67" s="18">
        <v>0.04</v>
      </c>
      <c r="G67" s="18" t="s">
        <v>40</v>
      </c>
      <c r="H67" s="18">
        <v>0.04</v>
      </c>
      <c r="I67" s="18" t="s">
        <v>40</v>
      </c>
      <c r="J67" s="18">
        <v>0.04</v>
      </c>
      <c r="K67" s="19"/>
      <c r="L67" s="18">
        <v>0.04</v>
      </c>
      <c r="M67" s="19"/>
      <c r="N67" s="19"/>
      <c r="O67" s="19"/>
      <c r="P67" s="19"/>
      <c r="Q67" s="19"/>
      <c r="R67" s="19"/>
      <c r="S67" s="19"/>
      <c r="T67" s="18"/>
      <c r="U67" s="19"/>
      <c r="V67" s="19"/>
      <c r="W67" s="19"/>
      <c r="X67" s="19"/>
      <c r="Y67" s="19"/>
      <c r="Z67" s="19"/>
      <c r="AA67" s="19"/>
    </row>
    <row r="68" spans="2:27" ht="12.75">
      <c r="B68" s="16" t="s">
        <v>90</v>
      </c>
      <c r="D68" s="16" t="s">
        <v>39</v>
      </c>
      <c r="E68" s="19" t="s">
        <v>40</v>
      </c>
      <c r="F68" s="18">
        <v>0.008</v>
      </c>
      <c r="G68" s="18" t="s">
        <v>40</v>
      </c>
      <c r="H68" s="18">
        <v>0.008</v>
      </c>
      <c r="I68" s="18" t="s">
        <v>40</v>
      </c>
      <c r="J68" s="18">
        <v>0.008</v>
      </c>
      <c r="K68" s="19"/>
      <c r="L68" s="18">
        <v>0.008</v>
      </c>
      <c r="M68" s="19"/>
      <c r="N68" s="19"/>
      <c r="O68" s="19"/>
      <c r="P68" s="19"/>
      <c r="Q68" s="19"/>
      <c r="R68" s="19"/>
      <c r="S68" s="19"/>
      <c r="T68" s="18"/>
      <c r="U68" s="19"/>
      <c r="V68" s="19"/>
      <c r="W68" s="19"/>
      <c r="X68" s="19"/>
      <c r="Y68" s="19"/>
      <c r="Z68" s="19"/>
      <c r="AA68" s="19"/>
    </row>
    <row r="69" spans="2:27" ht="12.75">
      <c r="B69" s="16" t="s">
        <v>92</v>
      </c>
      <c r="D69" s="16" t="s">
        <v>39</v>
      </c>
      <c r="E69" s="19"/>
      <c r="F69" s="18">
        <v>1.21</v>
      </c>
      <c r="G69" s="18"/>
      <c r="H69" s="18">
        <v>1.19</v>
      </c>
      <c r="I69" s="18"/>
      <c r="J69" s="18">
        <v>1.21</v>
      </c>
      <c r="K69" s="19"/>
      <c r="L69" s="18">
        <v>1.2</v>
      </c>
      <c r="M69" s="19"/>
      <c r="N69" s="19"/>
      <c r="O69" s="19"/>
      <c r="P69" s="19"/>
      <c r="Q69" s="19"/>
      <c r="R69" s="19"/>
      <c r="S69" s="19"/>
      <c r="T69" s="18"/>
      <c r="U69" s="19"/>
      <c r="V69" s="19"/>
      <c r="W69" s="19"/>
      <c r="X69" s="19"/>
      <c r="Y69" s="19"/>
      <c r="Z69" s="19"/>
      <c r="AA69" s="19"/>
    </row>
    <row r="70" spans="2:28" ht="12.75">
      <c r="B70" s="16" t="s">
        <v>89</v>
      </c>
      <c r="D70" s="16" t="s">
        <v>39</v>
      </c>
      <c r="E70" s="19" t="s">
        <v>40</v>
      </c>
      <c r="F70" s="18">
        <v>0.04</v>
      </c>
      <c r="G70" s="18" t="s">
        <v>40</v>
      </c>
      <c r="H70" s="18">
        <v>0.04</v>
      </c>
      <c r="I70" s="18" t="s">
        <v>40</v>
      </c>
      <c r="J70" s="18">
        <v>0.04</v>
      </c>
      <c r="K70" s="19"/>
      <c r="L70" s="18">
        <v>0.04</v>
      </c>
      <c r="M70" s="19"/>
      <c r="N70" s="19"/>
      <c r="O70" s="19"/>
      <c r="P70" s="19"/>
      <c r="Q70" s="19"/>
      <c r="R70" s="19"/>
      <c r="S70" s="19"/>
      <c r="T70" s="18"/>
      <c r="U70" s="19"/>
      <c r="V70" s="19"/>
      <c r="W70" s="19"/>
      <c r="X70" s="19"/>
      <c r="Y70" s="19"/>
      <c r="Z70" s="19"/>
      <c r="AA70" s="19"/>
      <c r="AB70" s="19"/>
    </row>
    <row r="71" spans="2:28" ht="12.75">
      <c r="B71" s="16" t="s">
        <v>95</v>
      </c>
      <c r="D71" s="16" t="s">
        <v>39</v>
      </c>
      <c r="E71" s="19" t="s">
        <v>40</v>
      </c>
      <c r="F71" s="18">
        <v>0.02</v>
      </c>
      <c r="G71" s="18" t="s">
        <v>40</v>
      </c>
      <c r="H71" s="18">
        <v>0.02</v>
      </c>
      <c r="I71" s="18" t="s">
        <v>40</v>
      </c>
      <c r="J71" s="18">
        <v>0.02</v>
      </c>
      <c r="K71" s="19"/>
      <c r="L71" s="18">
        <v>0.02</v>
      </c>
      <c r="M71" s="19"/>
      <c r="N71" s="19"/>
      <c r="O71" s="19"/>
      <c r="P71" s="19"/>
      <c r="Q71" s="19"/>
      <c r="R71" s="19"/>
      <c r="S71" s="19"/>
      <c r="T71" s="18"/>
      <c r="U71" s="19"/>
      <c r="V71" s="19"/>
      <c r="W71" s="19"/>
      <c r="X71" s="19"/>
      <c r="Y71" s="19"/>
      <c r="Z71" s="19"/>
      <c r="AA71" s="19"/>
      <c r="AB71" s="19"/>
    </row>
    <row r="72" spans="2:28" ht="12.75">
      <c r="B72" s="16" t="s">
        <v>91</v>
      </c>
      <c r="D72" s="16" t="s">
        <v>39</v>
      </c>
      <c r="E72" s="19" t="s">
        <v>40</v>
      </c>
      <c r="F72" s="18">
        <v>0.08</v>
      </c>
      <c r="G72" s="18" t="s">
        <v>40</v>
      </c>
      <c r="H72" s="18">
        <v>0.08</v>
      </c>
      <c r="I72" s="18" t="s">
        <v>40</v>
      </c>
      <c r="J72" s="18">
        <v>0.08</v>
      </c>
      <c r="K72" s="19"/>
      <c r="L72" s="18">
        <v>0.08</v>
      </c>
      <c r="M72" s="19"/>
      <c r="N72" s="19"/>
      <c r="O72" s="19"/>
      <c r="P72" s="19"/>
      <c r="Q72" s="19"/>
      <c r="R72" s="19"/>
      <c r="S72" s="19"/>
      <c r="T72" s="18"/>
      <c r="U72" s="19"/>
      <c r="V72" s="19"/>
      <c r="W72" s="19"/>
      <c r="X72" s="19"/>
      <c r="Y72" s="19"/>
      <c r="Z72" s="19"/>
      <c r="AA72" s="19"/>
      <c r="AB72" s="19"/>
    </row>
    <row r="73" spans="2:28" ht="12.75">
      <c r="B73" s="16" t="s">
        <v>87</v>
      </c>
      <c r="D73" s="16" t="s">
        <v>39</v>
      </c>
      <c r="E73" s="19" t="s">
        <v>40</v>
      </c>
      <c r="F73" s="18">
        <v>0.1</v>
      </c>
      <c r="G73" s="18" t="s">
        <v>40</v>
      </c>
      <c r="H73" s="18">
        <v>0.1</v>
      </c>
      <c r="I73" s="18" t="s">
        <v>40</v>
      </c>
      <c r="J73" s="18">
        <v>0.1</v>
      </c>
      <c r="K73" s="19"/>
      <c r="L73" s="18">
        <v>0.1</v>
      </c>
      <c r="M73" s="19"/>
      <c r="N73" s="19"/>
      <c r="O73" s="19"/>
      <c r="P73" s="19"/>
      <c r="Q73" s="19"/>
      <c r="R73" s="19"/>
      <c r="S73" s="19"/>
      <c r="T73" s="18"/>
      <c r="U73" s="19"/>
      <c r="V73" s="19"/>
      <c r="W73" s="19"/>
      <c r="X73" s="19"/>
      <c r="Y73" s="19"/>
      <c r="Z73" s="19"/>
      <c r="AA73" s="19"/>
      <c r="AB73" s="19"/>
    </row>
    <row r="74" spans="5:28" ht="12.75">
      <c r="E74" s="19"/>
      <c r="F74" s="19"/>
      <c r="G74" s="19"/>
      <c r="H74" s="19"/>
      <c r="I74" s="19"/>
      <c r="J74" s="19"/>
      <c r="K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spans="2:12" ht="12.75">
      <c r="B75" s="16" t="s">
        <v>52</v>
      </c>
      <c r="D75" s="16" t="s">
        <v>53</v>
      </c>
      <c r="F75" s="20">
        <v>17518.7</v>
      </c>
      <c r="H75" s="20">
        <v>17518.7</v>
      </c>
      <c r="J75" s="20">
        <v>17518.7</v>
      </c>
      <c r="L75" s="20">
        <v>17518.7</v>
      </c>
    </row>
    <row r="76" spans="2:12" ht="12.75">
      <c r="B76" s="16" t="s">
        <v>54</v>
      </c>
      <c r="D76" s="16" t="s">
        <v>55</v>
      </c>
      <c r="F76" s="18">
        <v>5.5</v>
      </c>
      <c r="H76" s="18">
        <v>5.5</v>
      </c>
      <c r="J76" s="18">
        <v>5.5</v>
      </c>
      <c r="L76" s="18">
        <v>5.5</v>
      </c>
    </row>
    <row r="77" spans="3:4" ht="12.75">
      <c r="C77" s="17"/>
      <c r="D77" s="17" t="s">
        <v>57</v>
      </c>
    </row>
    <row r="78" spans="2:3" ht="12.75">
      <c r="B78" s="15"/>
      <c r="C78" s="15"/>
    </row>
    <row r="79" spans="6:28" ht="12.75">
      <c r="F79" s="20"/>
      <c r="H79" s="20"/>
      <c r="J79" s="20"/>
      <c r="L79" s="20"/>
      <c r="AB79" s="21"/>
    </row>
    <row r="80" spans="2:28" ht="12.75">
      <c r="B80" s="25" t="s">
        <v>73</v>
      </c>
      <c r="C80" s="25"/>
      <c r="F80" s="20"/>
      <c r="H80" s="20"/>
      <c r="J80" s="20"/>
      <c r="L80" s="20"/>
      <c r="AB80" s="21"/>
    </row>
    <row r="81" spans="2:28" ht="12.75">
      <c r="B81" s="16" t="s">
        <v>37</v>
      </c>
      <c r="D81" s="16" t="s">
        <v>58</v>
      </c>
      <c r="F81" s="20">
        <f>F62*454/F75/60/0.0283*1000*(21-7)/(21-F76)</f>
        <v>78.16200436116218</v>
      </c>
      <c r="G81" s="21"/>
      <c r="H81" s="20">
        <f>H62*454/H75/60/0.0283*1000*(21-7)/(21-H76)</f>
        <v>75.26711531074879</v>
      </c>
      <c r="I81" s="21"/>
      <c r="J81" s="20">
        <f>J62*454/J75/60/0.0283*1000*(21-7)/(21-J76)</f>
        <v>79.2234636796471</v>
      </c>
      <c r="K81" s="21"/>
      <c r="L81" s="20">
        <f aca="true" t="shared" si="8" ref="L81:L93">AVERAGE(F81,H81,J81)</f>
        <v>77.55086111718602</v>
      </c>
      <c r="V81" s="21">
        <f aca="true" t="shared" si="9" ref="V81:V93">F81</f>
        <v>78.16200436116218</v>
      </c>
      <c r="X81" s="21">
        <f aca="true" t="shared" si="10" ref="X81:X93">H81</f>
        <v>75.26711531074879</v>
      </c>
      <c r="Z81" s="21">
        <f aca="true" t="shared" si="11" ref="Z81:Z93">J81</f>
        <v>79.2234636796471</v>
      </c>
      <c r="AB81" s="21">
        <f aca="true" t="shared" si="12" ref="AB81:AB93">AVERAGE(Z81,X81,V81)</f>
        <v>77.55086111718602</v>
      </c>
    </row>
    <row r="82" spans="2:28" ht="12.75">
      <c r="B82" s="16" t="s">
        <v>37</v>
      </c>
      <c r="D82" s="16" t="s">
        <v>27</v>
      </c>
      <c r="F82" s="33">
        <f>F81/454/1000*7000*0.0283</f>
        <v>0.03410549133027803</v>
      </c>
      <c r="G82" s="34"/>
      <c r="H82" s="33">
        <f>H81/454/1000*7000*0.0283</f>
        <v>0.0328423249847122</v>
      </c>
      <c r="I82" s="34"/>
      <c r="J82" s="33">
        <f>J81/454/1000*7000*0.0283</f>
        <v>0.03456865232365218</v>
      </c>
      <c r="K82" s="34"/>
      <c r="L82" s="20">
        <f t="shared" si="8"/>
        <v>0.03383882287954747</v>
      </c>
      <c r="V82" s="21">
        <f t="shared" si="9"/>
        <v>0.03410549133027803</v>
      </c>
      <c r="W82" s="34"/>
      <c r="X82" s="21">
        <f t="shared" si="10"/>
        <v>0.0328423249847122</v>
      </c>
      <c r="Y82" s="34"/>
      <c r="Z82" s="21">
        <f t="shared" si="11"/>
        <v>0.03456865232365218</v>
      </c>
      <c r="AA82" s="34"/>
      <c r="AB82" s="34">
        <f t="shared" si="12"/>
        <v>0.03383882287954747</v>
      </c>
    </row>
    <row r="83" spans="2:28" ht="12.75">
      <c r="B83" s="16" t="s">
        <v>38</v>
      </c>
      <c r="D83" s="16" t="s">
        <v>59</v>
      </c>
      <c r="E83" s="19">
        <v>100</v>
      </c>
      <c r="F83" s="20">
        <f aca="true" t="shared" si="13" ref="F83:F93">(F63*F$58/1000000*454)/F$75/60/0.0283*1000000*(21-7)/(21-F$76)</f>
        <v>6498.888066318572</v>
      </c>
      <c r="G83" s="19">
        <v>100</v>
      </c>
      <c r="H83" s="20">
        <f aca="true" t="shared" si="14" ref="H83:H93">(H63*H$58/1000000*454)/H$75/60/0.0283*1000000*(21-7)/(21-H$76)</f>
        <v>6600.347034942587</v>
      </c>
      <c r="I83" s="19">
        <v>100</v>
      </c>
      <c r="J83" s="20">
        <f aca="true" t="shared" si="15" ref="J83:J93">(J63*J$58/1000000*454)/J$75/60/0.0283*1000000*(21-7)/(21-J$76)</f>
        <v>6600.48488680213</v>
      </c>
      <c r="K83" s="19">
        <v>100</v>
      </c>
      <c r="L83" s="20">
        <f t="shared" si="8"/>
        <v>6566.573329354429</v>
      </c>
      <c r="U83" s="19">
        <v>100</v>
      </c>
      <c r="V83" s="21">
        <f t="shared" si="9"/>
        <v>6498.888066318572</v>
      </c>
      <c r="W83" s="19">
        <v>100</v>
      </c>
      <c r="X83" s="21">
        <f t="shared" si="10"/>
        <v>6600.347034942587</v>
      </c>
      <c r="Y83" s="19">
        <v>100</v>
      </c>
      <c r="Z83" s="21">
        <f t="shared" si="11"/>
        <v>6600.48488680213</v>
      </c>
      <c r="AA83" s="19">
        <v>100</v>
      </c>
      <c r="AB83" s="21">
        <f t="shared" si="12"/>
        <v>6566.57332935443</v>
      </c>
    </row>
    <row r="84" spans="2:28" ht="12.75">
      <c r="B84" s="16" t="s">
        <v>88</v>
      </c>
      <c r="D84" s="16" t="s">
        <v>59</v>
      </c>
      <c r="E84" s="19">
        <v>100</v>
      </c>
      <c r="F84" s="20">
        <f t="shared" si="13"/>
        <v>64.98888066318572</v>
      </c>
      <c r="G84" s="19">
        <v>100</v>
      </c>
      <c r="H84" s="20">
        <f t="shared" si="14"/>
        <v>66.00347034942585</v>
      </c>
      <c r="I84" s="19">
        <v>100</v>
      </c>
      <c r="J84" s="20">
        <f t="shared" si="15"/>
        <v>66.0048488680213</v>
      </c>
      <c r="K84" s="19">
        <v>100</v>
      </c>
      <c r="L84" s="20">
        <f t="shared" si="8"/>
        <v>65.66573329354429</v>
      </c>
      <c r="M84" s="19"/>
      <c r="N84" s="19"/>
      <c r="O84" s="19"/>
      <c r="P84" s="19"/>
      <c r="Q84" s="19"/>
      <c r="R84" s="19"/>
      <c r="S84" s="19"/>
      <c r="T84" s="18"/>
      <c r="U84" s="19">
        <v>100</v>
      </c>
      <c r="V84" s="21">
        <f t="shared" si="9"/>
        <v>64.98888066318572</v>
      </c>
      <c r="W84" s="19">
        <v>100</v>
      </c>
      <c r="X84" s="21">
        <f t="shared" si="10"/>
        <v>66.00347034942585</v>
      </c>
      <c r="Y84" s="19">
        <v>100</v>
      </c>
      <c r="Z84" s="21">
        <f t="shared" si="11"/>
        <v>66.0048488680213</v>
      </c>
      <c r="AA84" s="19">
        <v>100</v>
      </c>
      <c r="AB84" s="21">
        <f t="shared" si="12"/>
        <v>65.66573329354429</v>
      </c>
    </row>
    <row r="85" spans="2:28" ht="12.75">
      <c r="B85" s="16" t="s">
        <v>84</v>
      </c>
      <c r="D85" s="16" t="s">
        <v>59</v>
      </c>
      <c r="E85" s="19">
        <v>100</v>
      </c>
      <c r="F85" s="20">
        <f t="shared" si="13"/>
        <v>5.199110453054859</v>
      </c>
      <c r="G85" s="19">
        <v>100</v>
      </c>
      <c r="H85" s="20">
        <f t="shared" si="14"/>
        <v>5.280277627954068</v>
      </c>
      <c r="I85" s="19">
        <v>100</v>
      </c>
      <c r="J85" s="20">
        <f t="shared" si="15"/>
        <v>5.280387909441705</v>
      </c>
      <c r="K85" s="19">
        <v>100</v>
      </c>
      <c r="L85" s="20">
        <f t="shared" si="8"/>
        <v>5.253258663483544</v>
      </c>
      <c r="M85" s="19"/>
      <c r="N85" s="19"/>
      <c r="O85" s="19"/>
      <c r="P85" s="19"/>
      <c r="Q85" s="19"/>
      <c r="R85" s="19"/>
      <c r="S85" s="19"/>
      <c r="T85" s="18"/>
      <c r="U85" s="19">
        <v>100</v>
      </c>
      <c r="V85" s="21">
        <f t="shared" si="9"/>
        <v>5.199110453054859</v>
      </c>
      <c r="W85" s="19">
        <v>100</v>
      </c>
      <c r="X85" s="21">
        <f t="shared" si="10"/>
        <v>5.280277627954068</v>
      </c>
      <c r="Y85" s="19">
        <v>100</v>
      </c>
      <c r="Z85" s="21">
        <f t="shared" si="11"/>
        <v>5.280387909441705</v>
      </c>
      <c r="AA85" s="19">
        <v>100</v>
      </c>
      <c r="AB85" s="21">
        <f t="shared" si="12"/>
        <v>5.253258663483544</v>
      </c>
    </row>
    <row r="86" spans="2:28" ht="12.75">
      <c r="B86" s="16" t="s">
        <v>85</v>
      </c>
      <c r="D86" s="16" t="s">
        <v>59</v>
      </c>
      <c r="E86" s="19">
        <v>100</v>
      </c>
      <c r="F86" s="20">
        <f t="shared" si="13"/>
        <v>5.199110453054859</v>
      </c>
      <c r="G86" s="19">
        <v>100</v>
      </c>
      <c r="H86" s="20">
        <f t="shared" si="14"/>
        <v>5.280277627954068</v>
      </c>
      <c r="I86" s="19">
        <v>100</v>
      </c>
      <c r="J86" s="20">
        <f t="shared" si="15"/>
        <v>5.280387909441705</v>
      </c>
      <c r="K86" s="19">
        <v>100</v>
      </c>
      <c r="L86" s="20">
        <f t="shared" si="8"/>
        <v>5.253258663483544</v>
      </c>
      <c r="M86" s="19"/>
      <c r="N86" s="19"/>
      <c r="O86" s="19"/>
      <c r="P86" s="19"/>
      <c r="Q86" s="19"/>
      <c r="R86" s="19"/>
      <c r="S86" s="19"/>
      <c r="T86" s="18"/>
      <c r="U86" s="19">
        <v>100</v>
      </c>
      <c r="V86" s="21">
        <f t="shared" si="9"/>
        <v>5.199110453054859</v>
      </c>
      <c r="W86" s="19">
        <v>100</v>
      </c>
      <c r="X86" s="21">
        <f t="shared" si="10"/>
        <v>5.280277627954068</v>
      </c>
      <c r="Y86" s="19">
        <v>100</v>
      </c>
      <c r="Z86" s="21">
        <f t="shared" si="11"/>
        <v>5.280387909441705</v>
      </c>
      <c r="AA86" s="19">
        <v>100</v>
      </c>
      <c r="AB86" s="21">
        <f t="shared" si="12"/>
        <v>5.253258663483544</v>
      </c>
    </row>
    <row r="87" spans="2:28" ht="12.75">
      <c r="B87" s="16" t="s">
        <v>86</v>
      </c>
      <c r="D87" s="16" t="s">
        <v>59</v>
      </c>
      <c r="E87" s="19">
        <v>100</v>
      </c>
      <c r="F87" s="20">
        <f t="shared" si="13"/>
        <v>2.5995552265274293</v>
      </c>
      <c r="G87" s="19">
        <v>100</v>
      </c>
      <c r="H87" s="20">
        <f t="shared" si="14"/>
        <v>2.640138813977034</v>
      </c>
      <c r="I87" s="19">
        <v>100</v>
      </c>
      <c r="J87" s="20">
        <f t="shared" si="15"/>
        <v>2.6401939547208526</v>
      </c>
      <c r="K87" s="19">
        <v>100</v>
      </c>
      <c r="L87" s="20">
        <f t="shared" si="8"/>
        <v>2.626629331741772</v>
      </c>
      <c r="M87" s="19"/>
      <c r="N87" s="19"/>
      <c r="O87" s="19"/>
      <c r="P87" s="19"/>
      <c r="Q87" s="19"/>
      <c r="R87" s="19"/>
      <c r="S87" s="19"/>
      <c r="T87" s="18"/>
      <c r="U87" s="19">
        <v>100</v>
      </c>
      <c r="V87" s="21">
        <f t="shared" si="9"/>
        <v>2.5995552265274293</v>
      </c>
      <c r="W87" s="19">
        <v>100</v>
      </c>
      <c r="X87" s="21">
        <f t="shared" si="10"/>
        <v>2.640138813977034</v>
      </c>
      <c r="Y87" s="19">
        <v>100</v>
      </c>
      <c r="Z87" s="21">
        <f t="shared" si="11"/>
        <v>2.6401939547208526</v>
      </c>
      <c r="AA87" s="19">
        <v>100</v>
      </c>
      <c r="AB87" s="21">
        <f t="shared" si="12"/>
        <v>2.626629331741772</v>
      </c>
    </row>
    <row r="88" spans="2:28" ht="12.75">
      <c r="B88" s="16" t="s">
        <v>90</v>
      </c>
      <c r="D88" s="16" t="s">
        <v>59</v>
      </c>
      <c r="E88" s="19">
        <v>100</v>
      </c>
      <c r="F88" s="20">
        <f t="shared" si="13"/>
        <v>0.5199110453054857</v>
      </c>
      <c r="G88" s="19">
        <v>100</v>
      </c>
      <c r="H88" s="20">
        <f t="shared" si="14"/>
        <v>0.5280277627954068</v>
      </c>
      <c r="I88" s="19">
        <v>100</v>
      </c>
      <c r="J88" s="20">
        <f t="shared" si="15"/>
        <v>0.5280387909441703</v>
      </c>
      <c r="K88" s="19">
        <v>100</v>
      </c>
      <c r="L88" s="20">
        <f t="shared" si="8"/>
        <v>0.5253258663483543</v>
      </c>
      <c r="U88" s="19">
        <v>100</v>
      </c>
      <c r="V88" s="21">
        <f t="shared" si="9"/>
        <v>0.5199110453054857</v>
      </c>
      <c r="W88" s="19">
        <v>100</v>
      </c>
      <c r="X88" s="21">
        <f t="shared" si="10"/>
        <v>0.5280277627954068</v>
      </c>
      <c r="Y88" s="19">
        <v>100</v>
      </c>
      <c r="Z88" s="21">
        <f t="shared" si="11"/>
        <v>0.5280387909441703</v>
      </c>
      <c r="AA88" s="19">
        <v>100</v>
      </c>
      <c r="AB88" s="21">
        <f t="shared" si="12"/>
        <v>0.5253258663483543</v>
      </c>
    </row>
    <row r="89" spans="2:28" ht="12.75">
      <c r="B89" s="16" t="s">
        <v>92</v>
      </c>
      <c r="D89" s="16" t="s">
        <v>59</v>
      </c>
      <c r="E89" s="19"/>
      <c r="F89" s="20">
        <f t="shared" si="13"/>
        <v>78.6365456024547</v>
      </c>
      <c r="G89" s="29"/>
      <c r="H89" s="20">
        <f t="shared" si="14"/>
        <v>78.54412971581675</v>
      </c>
      <c r="I89" s="29"/>
      <c r="J89" s="20">
        <f t="shared" si="15"/>
        <v>79.86586713030576</v>
      </c>
      <c r="K89" s="29"/>
      <c r="L89" s="20">
        <f t="shared" si="8"/>
        <v>79.01551414952574</v>
      </c>
      <c r="U89" s="29"/>
      <c r="V89" s="21">
        <f t="shared" si="9"/>
        <v>78.6365456024547</v>
      </c>
      <c r="W89" s="29"/>
      <c r="X89" s="21">
        <f t="shared" si="10"/>
        <v>78.54412971581675</v>
      </c>
      <c r="Y89" s="29"/>
      <c r="Z89" s="21">
        <f t="shared" si="11"/>
        <v>79.86586713030576</v>
      </c>
      <c r="AA89" s="29"/>
      <c r="AB89" s="21">
        <f t="shared" si="12"/>
        <v>79.01551414952574</v>
      </c>
    </row>
    <row r="90" spans="2:28" ht="12.75">
      <c r="B90" s="16" t="s">
        <v>89</v>
      </c>
      <c r="D90" s="16" t="s">
        <v>59</v>
      </c>
      <c r="E90" s="19">
        <v>100</v>
      </c>
      <c r="F90" s="20">
        <f t="shared" si="13"/>
        <v>2.5995552265274293</v>
      </c>
      <c r="G90" s="19">
        <v>100</v>
      </c>
      <c r="H90" s="20">
        <f t="shared" si="14"/>
        <v>2.640138813977034</v>
      </c>
      <c r="I90" s="19">
        <v>100</v>
      </c>
      <c r="J90" s="20">
        <f t="shared" si="15"/>
        <v>2.6401939547208526</v>
      </c>
      <c r="K90" s="19">
        <v>100</v>
      </c>
      <c r="L90" s="20">
        <f t="shared" si="8"/>
        <v>2.626629331741772</v>
      </c>
      <c r="U90" s="19">
        <v>100</v>
      </c>
      <c r="V90" s="21">
        <f t="shared" si="9"/>
        <v>2.5995552265274293</v>
      </c>
      <c r="W90" s="19">
        <v>100</v>
      </c>
      <c r="X90" s="21">
        <f t="shared" si="10"/>
        <v>2.640138813977034</v>
      </c>
      <c r="Y90" s="19">
        <v>100</v>
      </c>
      <c r="Z90" s="21">
        <f t="shared" si="11"/>
        <v>2.6401939547208526</v>
      </c>
      <c r="AA90" s="19">
        <v>100</v>
      </c>
      <c r="AB90" s="21">
        <f t="shared" si="12"/>
        <v>2.626629331741772</v>
      </c>
    </row>
    <row r="91" spans="2:28" ht="12.75">
      <c r="B91" s="16" t="s">
        <v>95</v>
      </c>
      <c r="D91" s="16" t="s">
        <v>59</v>
      </c>
      <c r="E91" s="19">
        <v>100</v>
      </c>
      <c r="F91" s="20">
        <f t="shared" si="13"/>
        <v>1.2997776132637147</v>
      </c>
      <c r="G91" s="19">
        <v>100</v>
      </c>
      <c r="H91" s="20">
        <f t="shared" si="14"/>
        <v>1.320069406988517</v>
      </c>
      <c r="I91" s="19">
        <v>100</v>
      </c>
      <c r="J91" s="20">
        <f t="shared" si="15"/>
        <v>1.3200969773604263</v>
      </c>
      <c r="K91" s="19">
        <v>100</v>
      </c>
      <c r="L91" s="20">
        <f t="shared" si="8"/>
        <v>1.313314665870886</v>
      </c>
      <c r="U91" s="19">
        <v>100</v>
      </c>
      <c r="V91" s="21">
        <f t="shared" si="9"/>
        <v>1.2997776132637147</v>
      </c>
      <c r="W91" s="19">
        <v>100</v>
      </c>
      <c r="X91" s="21">
        <f t="shared" si="10"/>
        <v>1.320069406988517</v>
      </c>
      <c r="Y91" s="19">
        <v>100</v>
      </c>
      <c r="Z91" s="21">
        <f t="shared" si="11"/>
        <v>1.3200969773604263</v>
      </c>
      <c r="AA91" s="19">
        <v>100</v>
      </c>
      <c r="AB91" s="21">
        <f t="shared" si="12"/>
        <v>1.313314665870886</v>
      </c>
    </row>
    <row r="92" spans="2:28" ht="12.75">
      <c r="B92" s="16" t="s">
        <v>91</v>
      </c>
      <c r="D92" s="16" t="s">
        <v>59</v>
      </c>
      <c r="E92" s="19">
        <v>100</v>
      </c>
      <c r="F92" s="20">
        <f t="shared" si="13"/>
        <v>5.199110453054859</v>
      </c>
      <c r="G92" s="19">
        <v>100</v>
      </c>
      <c r="H92" s="20">
        <f t="shared" si="14"/>
        <v>5.280277627954068</v>
      </c>
      <c r="I92" s="19">
        <v>100</v>
      </c>
      <c r="J92" s="20">
        <f t="shared" si="15"/>
        <v>5.280387909441705</v>
      </c>
      <c r="K92" s="19">
        <v>100</v>
      </c>
      <c r="L92" s="20">
        <f t="shared" si="8"/>
        <v>5.253258663483544</v>
      </c>
      <c r="M92" s="19"/>
      <c r="N92" s="19"/>
      <c r="O92" s="19"/>
      <c r="P92" s="19"/>
      <c r="Q92" s="19"/>
      <c r="R92" s="19"/>
      <c r="S92" s="19"/>
      <c r="T92" s="22"/>
      <c r="U92" s="19">
        <v>100</v>
      </c>
      <c r="V92" s="21">
        <f t="shared" si="9"/>
        <v>5.199110453054859</v>
      </c>
      <c r="W92" s="19">
        <v>100</v>
      </c>
      <c r="X92" s="21">
        <f t="shared" si="10"/>
        <v>5.280277627954068</v>
      </c>
      <c r="Y92" s="19">
        <v>100</v>
      </c>
      <c r="Z92" s="21">
        <f t="shared" si="11"/>
        <v>5.280387909441705</v>
      </c>
      <c r="AA92" s="19">
        <v>100</v>
      </c>
      <c r="AB92" s="21">
        <f t="shared" si="12"/>
        <v>5.253258663483544</v>
      </c>
    </row>
    <row r="93" spans="2:28" ht="12.75">
      <c r="B93" s="16" t="s">
        <v>87</v>
      </c>
      <c r="D93" s="16" t="s">
        <v>59</v>
      </c>
      <c r="E93" s="19">
        <v>100</v>
      </c>
      <c r="F93" s="20">
        <f t="shared" si="13"/>
        <v>6.498888066318572</v>
      </c>
      <c r="G93" s="19">
        <v>100</v>
      </c>
      <c r="H93" s="20">
        <f t="shared" si="14"/>
        <v>6.600347034942586</v>
      </c>
      <c r="I93" s="19">
        <v>100</v>
      </c>
      <c r="J93" s="20">
        <f t="shared" si="15"/>
        <v>6.600484886802129</v>
      </c>
      <c r="K93" s="19">
        <v>100</v>
      </c>
      <c r="L93" s="20">
        <f t="shared" si="8"/>
        <v>6.566573329354429</v>
      </c>
      <c r="M93" s="19"/>
      <c r="N93" s="19"/>
      <c r="O93" s="19"/>
      <c r="P93" s="19"/>
      <c r="Q93" s="19"/>
      <c r="R93" s="19"/>
      <c r="S93" s="19"/>
      <c r="T93" s="18"/>
      <c r="U93" s="19">
        <v>100</v>
      </c>
      <c r="V93" s="21">
        <f t="shared" si="9"/>
        <v>6.498888066318572</v>
      </c>
      <c r="W93" s="19">
        <v>100</v>
      </c>
      <c r="X93" s="21">
        <f t="shared" si="10"/>
        <v>6.600347034942586</v>
      </c>
      <c r="Y93" s="19">
        <v>100</v>
      </c>
      <c r="Z93" s="21">
        <f t="shared" si="11"/>
        <v>6.600484886802129</v>
      </c>
      <c r="AA93" s="19">
        <v>100</v>
      </c>
      <c r="AB93" s="21">
        <f t="shared" si="12"/>
        <v>6.566573329354429</v>
      </c>
    </row>
    <row r="94" spans="5:28" ht="12.75">
      <c r="E94" s="19"/>
      <c r="F94" s="20"/>
      <c r="G94" s="19"/>
      <c r="H94" s="20"/>
      <c r="I94" s="19"/>
      <c r="J94" s="20"/>
      <c r="K94" s="19"/>
      <c r="L94" s="20"/>
      <c r="M94" s="19"/>
      <c r="N94" s="19"/>
      <c r="O94" s="19"/>
      <c r="P94" s="19"/>
      <c r="Q94" s="19"/>
      <c r="R94" s="19"/>
      <c r="S94" s="19"/>
      <c r="T94" s="18"/>
      <c r="U94" s="19"/>
      <c r="V94" s="21"/>
      <c r="W94" s="19"/>
      <c r="X94" s="21"/>
      <c r="Y94" s="19"/>
      <c r="Z94" s="21"/>
      <c r="AA94" s="19"/>
      <c r="AB94" s="21"/>
    </row>
    <row r="95" spans="2:28" ht="12.75">
      <c r="B95" s="16" t="s">
        <v>61</v>
      </c>
      <c r="D95" s="16" t="s">
        <v>59</v>
      </c>
      <c r="E95" s="38">
        <f>(E90*F90+E88*F88)/F95</f>
        <v>100.00000000000001</v>
      </c>
      <c r="F95" s="20">
        <f>(F90+F88)</f>
        <v>3.119466271832915</v>
      </c>
      <c r="G95" s="38">
        <f>(G90*H90+G88*H88)/H95</f>
        <v>100.00000000000001</v>
      </c>
      <c r="H95" s="20">
        <f>(H90+H88)</f>
        <v>3.1681665767724407</v>
      </c>
      <c r="I95" s="38">
        <f>(I90*J90+I88*J88)/J95</f>
        <v>100</v>
      </c>
      <c r="J95" s="20">
        <f>(J90+J88)</f>
        <v>3.1682327456650228</v>
      </c>
      <c r="K95" s="38">
        <f>(K90*L90+K88*L88)/L95</f>
        <v>100.00000000000001</v>
      </c>
      <c r="L95" s="20">
        <f>AVERAGE(F95,H95,J95)</f>
        <v>3.151955198090126</v>
      </c>
      <c r="U95" s="38">
        <f>(U90*V90+U88*V88)/V95</f>
        <v>100.00000000000001</v>
      </c>
      <c r="V95" s="21">
        <f>F95</f>
        <v>3.119466271832915</v>
      </c>
      <c r="W95" s="38">
        <f>(W90*X90+W88*X88)/X95</f>
        <v>100.00000000000001</v>
      </c>
      <c r="X95" s="21">
        <f>H95</f>
        <v>3.1681665767724407</v>
      </c>
      <c r="Y95" s="38">
        <f>(Y90*Z90+Y88*Z88)/Z95</f>
        <v>100</v>
      </c>
      <c r="Z95" s="21">
        <f>J95</f>
        <v>3.1682327456650228</v>
      </c>
      <c r="AA95" s="38">
        <f>(AA90*AB90+AA88*AB88)/AB95</f>
        <v>100.00000000000001</v>
      </c>
      <c r="AB95" s="21">
        <f>AVERAGE(Z95,X95,V95)</f>
        <v>3.151955198090126</v>
      </c>
    </row>
    <row r="96" spans="2:28" ht="12.75">
      <c r="B96" s="16" t="s">
        <v>62</v>
      </c>
      <c r="D96" s="16" t="s">
        <v>59</v>
      </c>
      <c r="E96" s="38">
        <f>(E85*F85+E87*F87+E89*F89)/F96</f>
        <v>9.022556390977448</v>
      </c>
      <c r="F96" s="20">
        <f>(F85+F87+F89)</f>
        <v>86.43521128203699</v>
      </c>
      <c r="G96" s="38">
        <f>(G85*H85+G87*H87+G89*H89)/H96</f>
        <v>9.16030534351145</v>
      </c>
      <c r="H96" s="20">
        <f>(H85+H87+H89)</f>
        <v>86.46454615774786</v>
      </c>
      <c r="I96" s="38">
        <f>(I85*J85+I87*J87+I89*J89)/J96</f>
        <v>9.022556390977446</v>
      </c>
      <c r="J96" s="20">
        <f>(J85+J87+J89)</f>
        <v>87.78644899446832</v>
      </c>
      <c r="K96" s="38">
        <f>(K85*L85+K87*L87+K89*L89)/L96</f>
        <v>9.068245040282957</v>
      </c>
      <c r="L96" s="20">
        <f>AVERAGE(F96,H96,J96)</f>
        <v>86.89540214475106</v>
      </c>
      <c r="U96" s="38">
        <f>(U85*V85+U87*V87+U89*V89)/V96</f>
        <v>9.022556390977448</v>
      </c>
      <c r="V96" s="21">
        <f>F96</f>
        <v>86.43521128203699</v>
      </c>
      <c r="W96" s="38">
        <f>(W85*X85+W87*X87+W89*X89)/X96</f>
        <v>9.16030534351145</v>
      </c>
      <c r="X96" s="21">
        <f>H96</f>
        <v>86.46454615774786</v>
      </c>
      <c r="Y96" s="38">
        <f>(Y85*Z85+Y87*Z87+Y89*Z89)/Z96</f>
        <v>9.022556390977446</v>
      </c>
      <c r="Z96" s="21">
        <f>J96</f>
        <v>87.78644899446832</v>
      </c>
      <c r="AA96" s="38">
        <f>(AA85*AB85+AA87*AB87+AA89*AB89)/AB96</f>
        <v>9.068245040282957</v>
      </c>
      <c r="AB96" s="21">
        <f>AVERAGE(Z96,X96,V96)</f>
        <v>86.89540214475106</v>
      </c>
    </row>
    <row r="97" spans="5:28" ht="12.75">
      <c r="E97" s="19"/>
      <c r="F97" s="19"/>
      <c r="G97" s="19"/>
      <c r="H97" s="19"/>
      <c r="I97" s="19"/>
      <c r="J97" s="19"/>
      <c r="K97" s="19"/>
      <c r="M97" s="19"/>
      <c r="N97" s="19"/>
      <c r="O97" s="19"/>
      <c r="P97" s="19"/>
      <c r="Q97" s="19"/>
      <c r="R97" s="19"/>
      <c r="S97" s="19"/>
      <c r="T97" s="18"/>
      <c r="U97" s="19"/>
      <c r="V97" s="19"/>
      <c r="W97" s="19"/>
      <c r="X97" s="19"/>
      <c r="Y97" s="19"/>
      <c r="Z97" s="19"/>
      <c r="AA97" s="19"/>
      <c r="AB97" s="19"/>
    </row>
    <row r="98" spans="4:12" ht="12.75">
      <c r="D98" s="17"/>
      <c r="K98" s="18"/>
      <c r="L98" s="17"/>
    </row>
    <row r="99" spans="4:12" ht="12.75">
      <c r="D99" s="17"/>
      <c r="K99" s="18"/>
      <c r="L99" s="17"/>
    </row>
    <row r="100" spans="2:52" ht="12.75">
      <c r="B100" s="15" t="s">
        <v>133</v>
      </c>
      <c r="C100" s="15"/>
      <c r="F100" s="17" t="s">
        <v>105</v>
      </c>
      <c r="H100" s="17" t="s">
        <v>106</v>
      </c>
      <c r="J100" s="17" t="s">
        <v>107</v>
      </c>
      <c r="L100" s="18" t="s">
        <v>30</v>
      </c>
      <c r="N100" s="17" t="s">
        <v>105</v>
      </c>
      <c r="P100" s="17" t="s">
        <v>106</v>
      </c>
      <c r="R100" s="17" t="s">
        <v>107</v>
      </c>
      <c r="T100" s="18" t="s">
        <v>30</v>
      </c>
      <c r="V100" s="17" t="s">
        <v>105</v>
      </c>
      <c r="X100" s="17" t="s">
        <v>106</v>
      </c>
      <c r="Z100" s="17" t="s">
        <v>107</v>
      </c>
      <c r="AB100" s="18" t="s">
        <v>30</v>
      </c>
      <c r="AD100" s="17" t="s">
        <v>105</v>
      </c>
      <c r="AF100" s="17" t="s">
        <v>106</v>
      </c>
      <c r="AH100" s="17" t="s">
        <v>107</v>
      </c>
      <c r="AJ100" s="18" t="s">
        <v>30</v>
      </c>
      <c r="AL100" s="17" t="s">
        <v>105</v>
      </c>
      <c r="AN100" s="17" t="s">
        <v>106</v>
      </c>
      <c r="AP100" s="17" t="s">
        <v>107</v>
      </c>
      <c r="AR100" s="18" t="s">
        <v>30</v>
      </c>
      <c r="AT100" s="17" t="s">
        <v>105</v>
      </c>
      <c r="AV100" s="17" t="s">
        <v>106</v>
      </c>
      <c r="AX100" s="17" t="s">
        <v>107</v>
      </c>
      <c r="AZ100" s="18" t="s">
        <v>30</v>
      </c>
    </row>
    <row r="101" spans="2:28" ht="12.75">
      <c r="B101" s="15"/>
      <c r="C101" s="15"/>
      <c r="T101" s="18"/>
      <c r="AB101" s="18"/>
    </row>
    <row r="102" spans="2:44" ht="12.75">
      <c r="B102" s="16" t="s">
        <v>141</v>
      </c>
      <c r="F102" s="17" t="s">
        <v>142</v>
      </c>
      <c r="H102" s="17" t="s">
        <v>142</v>
      </c>
      <c r="J102" s="17" t="s">
        <v>142</v>
      </c>
      <c r="L102" s="17" t="s">
        <v>142</v>
      </c>
      <c r="N102" s="17" t="s">
        <v>143</v>
      </c>
      <c r="P102" s="17" t="s">
        <v>143</v>
      </c>
      <c r="R102" s="17" t="s">
        <v>143</v>
      </c>
      <c r="T102" s="17" t="s">
        <v>143</v>
      </c>
      <c r="V102" s="17" t="s">
        <v>142</v>
      </c>
      <c r="X102" s="17" t="s">
        <v>142</v>
      </c>
      <c r="Z102" s="17" t="s">
        <v>142</v>
      </c>
      <c r="AB102" s="17" t="s">
        <v>142</v>
      </c>
      <c r="AD102" s="17" t="s">
        <v>143</v>
      </c>
      <c r="AF102" s="17" t="s">
        <v>143</v>
      </c>
      <c r="AH102" s="17" t="s">
        <v>143</v>
      </c>
      <c r="AJ102" s="17" t="s">
        <v>143</v>
      </c>
      <c r="AL102" s="17" t="s">
        <v>146</v>
      </c>
      <c r="AN102" s="17" t="s">
        <v>146</v>
      </c>
      <c r="AP102" s="17" t="s">
        <v>146</v>
      </c>
      <c r="AR102" s="17" t="s">
        <v>146</v>
      </c>
    </row>
    <row r="103" spans="2:44" ht="12.75">
      <c r="B103" s="16" t="s">
        <v>118</v>
      </c>
      <c r="F103" s="17" t="s">
        <v>120</v>
      </c>
      <c r="H103" s="17" t="s">
        <v>120</v>
      </c>
      <c r="J103" s="17" t="s">
        <v>120</v>
      </c>
      <c r="L103" s="17" t="s">
        <v>120</v>
      </c>
      <c r="N103" s="17" t="s">
        <v>122</v>
      </c>
      <c r="P103" s="17" t="s">
        <v>122</v>
      </c>
      <c r="R103" s="17" t="s">
        <v>122</v>
      </c>
      <c r="T103" s="17" t="s">
        <v>122</v>
      </c>
      <c r="V103" s="17" t="s">
        <v>124</v>
      </c>
      <c r="X103" s="17" t="s">
        <v>124</v>
      </c>
      <c r="Z103" s="17" t="s">
        <v>124</v>
      </c>
      <c r="AB103" s="17" t="s">
        <v>124</v>
      </c>
      <c r="AD103" s="17" t="s">
        <v>145</v>
      </c>
      <c r="AF103" s="17" t="s">
        <v>145</v>
      </c>
      <c r="AH103" s="17" t="s">
        <v>145</v>
      </c>
      <c r="AJ103" s="17" t="s">
        <v>145</v>
      </c>
      <c r="AL103" s="17" t="s">
        <v>144</v>
      </c>
      <c r="AN103" s="17" t="s">
        <v>144</v>
      </c>
      <c r="AP103" s="17" t="s">
        <v>144</v>
      </c>
      <c r="AR103" s="17" t="s">
        <v>144</v>
      </c>
    </row>
    <row r="104" spans="2:44" ht="12.75">
      <c r="B104" s="16" t="s">
        <v>119</v>
      </c>
      <c r="F104" s="17" t="s">
        <v>121</v>
      </c>
      <c r="H104" s="17" t="s">
        <v>121</v>
      </c>
      <c r="J104" s="17" t="s">
        <v>121</v>
      </c>
      <c r="L104" s="17" t="s">
        <v>121</v>
      </c>
      <c r="N104" s="17" t="s">
        <v>121</v>
      </c>
      <c r="P104" s="17" t="s">
        <v>121</v>
      </c>
      <c r="R104" s="17" t="s">
        <v>121</v>
      </c>
      <c r="T104" s="17" t="s">
        <v>121</v>
      </c>
      <c r="V104" s="18" t="s">
        <v>66</v>
      </c>
      <c r="W104" s="18"/>
      <c r="X104" s="18" t="s">
        <v>66</v>
      </c>
      <c r="Y104" s="18"/>
      <c r="Z104" s="18" t="s">
        <v>66</v>
      </c>
      <c r="AA104" s="18"/>
      <c r="AB104" s="18" t="s">
        <v>66</v>
      </c>
      <c r="AD104" s="18" t="s">
        <v>66</v>
      </c>
      <c r="AE104" s="18"/>
      <c r="AF104" s="18" t="s">
        <v>66</v>
      </c>
      <c r="AG104" s="18"/>
      <c r="AH104" s="18" t="s">
        <v>66</v>
      </c>
      <c r="AI104" s="18"/>
      <c r="AJ104" s="18" t="s">
        <v>66</v>
      </c>
      <c r="AL104" s="17" t="s">
        <v>56</v>
      </c>
      <c r="AN104" s="17" t="s">
        <v>56</v>
      </c>
      <c r="AP104" s="17" t="s">
        <v>56</v>
      </c>
      <c r="AR104" s="17" t="s">
        <v>56</v>
      </c>
    </row>
    <row r="105" spans="2:52" ht="12.75">
      <c r="B105" s="16" t="s">
        <v>125</v>
      </c>
      <c r="F105" s="8"/>
      <c r="H105" s="8"/>
      <c r="J105" s="8"/>
      <c r="L105" s="8"/>
      <c r="N105" s="8"/>
      <c r="P105" s="8"/>
      <c r="R105" s="8"/>
      <c r="T105" s="8"/>
      <c r="V105" s="18" t="s">
        <v>66</v>
      </c>
      <c r="W105" s="18"/>
      <c r="X105" s="18" t="s">
        <v>66</v>
      </c>
      <c r="Y105" s="18"/>
      <c r="Z105" s="18" t="s">
        <v>66</v>
      </c>
      <c r="AA105" s="18"/>
      <c r="AB105" s="18" t="s">
        <v>66</v>
      </c>
      <c r="AD105" s="18" t="s">
        <v>66</v>
      </c>
      <c r="AE105" s="18"/>
      <c r="AF105" s="18" t="s">
        <v>66</v>
      </c>
      <c r="AG105" s="18"/>
      <c r="AH105" s="18" t="s">
        <v>66</v>
      </c>
      <c r="AI105" s="18"/>
      <c r="AJ105" s="18" t="s">
        <v>66</v>
      </c>
      <c r="AL105" s="8" t="s">
        <v>56</v>
      </c>
      <c r="AN105" s="8" t="s">
        <v>56</v>
      </c>
      <c r="AP105" s="8" t="s">
        <v>56</v>
      </c>
      <c r="AR105" s="8" t="s">
        <v>56</v>
      </c>
      <c r="AT105" s="17" t="s">
        <v>65</v>
      </c>
      <c r="AV105" s="17" t="s">
        <v>65</v>
      </c>
      <c r="AX105" s="17" t="s">
        <v>65</v>
      </c>
      <c r="AZ105" s="17" t="s">
        <v>65</v>
      </c>
    </row>
    <row r="106" spans="2:44" ht="12.75">
      <c r="B106" s="16" t="s">
        <v>31</v>
      </c>
      <c r="F106" s="18" t="s">
        <v>127</v>
      </c>
      <c r="H106" s="18" t="s">
        <v>127</v>
      </c>
      <c r="J106" s="18" t="s">
        <v>127</v>
      </c>
      <c r="L106" s="18" t="s">
        <v>127</v>
      </c>
      <c r="N106" s="18" t="s">
        <v>127</v>
      </c>
      <c r="P106" s="18" t="s">
        <v>127</v>
      </c>
      <c r="R106" s="18" t="s">
        <v>127</v>
      </c>
      <c r="T106" s="18" t="s">
        <v>127</v>
      </c>
      <c r="V106" s="18" t="s">
        <v>66</v>
      </c>
      <c r="W106" s="18"/>
      <c r="X106" s="18" t="s">
        <v>66</v>
      </c>
      <c r="Y106" s="18"/>
      <c r="Z106" s="18" t="s">
        <v>66</v>
      </c>
      <c r="AA106" s="18"/>
      <c r="AB106" s="18" t="s">
        <v>66</v>
      </c>
      <c r="AD106" s="18" t="s">
        <v>66</v>
      </c>
      <c r="AE106" s="18"/>
      <c r="AF106" s="18" t="s">
        <v>66</v>
      </c>
      <c r="AG106" s="18"/>
      <c r="AH106" s="18" t="s">
        <v>66</v>
      </c>
      <c r="AI106" s="18"/>
      <c r="AJ106" s="18" t="s">
        <v>66</v>
      </c>
      <c r="AL106" s="18" t="s">
        <v>56</v>
      </c>
      <c r="AN106" s="18" t="s">
        <v>56</v>
      </c>
      <c r="AP106" s="18" t="s">
        <v>56</v>
      </c>
      <c r="AR106" s="18" t="s">
        <v>56</v>
      </c>
    </row>
    <row r="107" spans="2:20" ht="12.75">
      <c r="B107" s="16" t="s">
        <v>96</v>
      </c>
      <c r="D107" s="16" t="s">
        <v>49</v>
      </c>
      <c r="F107" s="18">
        <v>4722</v>
      </c>
      <c r="G107" s="18"/>
      <c r="H107" s="18">
        <v>4743</v>
      </c>
      <c r="I107" s="18"/>
      <c r="J107" s="18">
        <v>4742</v>
      </c>
      <c r="L107" s="13">
        <f aca="true" t="shared" si="16" ref="L107:L122">AVERAGE(J107,H107,F107)</f>
        <v>4735.666666666667</v>
      </c>
      <c r="N107" s="17">
        <v>4764</v>
      </c>
      <c r="P107" s="17">
        <v>4771</v>
      </c>
      <c r="R107" s="17">
        <v>4772</v>
      </c>
      <c r="T107" s="13">
        <f>AVERAGE(R107,P107,N107)</f>
        <v>4769</v>
      </c>
    </row>
    <row r="108" spans="2:44" ht="12.75">
      <c r="B108" s="16" t="s">
        <v>33</v>
      </c>
      <c r="D108" s="16" t="s">
        <v>34</v>
      </c>
      <c r="L108" s="17"/>
      <c r="T108" s="36"/>
      <c r="AR108" s="12"/>
    </row>
    <row r="109" spans="2:52" ht="12.75">
      <c r="B109" s="16" t="s">
        <v>35</v>
      </c>
      <c r="D109" s="16" t="s">
        <v>36</v>
      </c>
      <c r="E109" s="19"/>
      <c r="F109" s="18">
        <v>72.7</v>
      </c>
      <c r="G109" s="18"/>
      <c r="H109" s="18">
        <v>73.1</v>
      </c>
      <c r="I109" s="18"/>
      <c r="J109" s="18">
        <v>73.1</v>
      </c>
      <c r="L109" s="12">
        <f>AVERAGE(J109,H109,F109)</f>
        <v>72.96666666666665</v>
      </c>
      <c r="N109" s="17">
        <v>73.4</v>
      </c>
      <c r="O109" s="19"/>
      <c r="P109" s="19">
        <v>73.5</v>
      </c>
      <c r="Q109" s="19"/>
      <c r="R109" s="19">
        <v>73.5</v>
      </c>
      <c r="S109" s="19"/>
      <c r="T109" s="12">
        <f>AVERAGE(R109,P109,N109)</f>
        <v>73.46666666666667</v>
      </c>
      <c r="U109" s="19"/>
      <c r="V109" s="19"/>
      <c r="W109" s="19"/>
      <c r="X109" s="19"/>
      <c r="Y109" s="19"/>
      <c r="Z109" s="19"/>
      <c r="AA109" s="19"/>
      <c r="AL109" s="21">
        <f>F109+N109</f>
        <v>146.10000000000002</v>
      </c>
      <c r="AN109" s="21">
        <f>H109+P109</f>
        <v>146.6</v>
      </c>
      <c r="AP109" s="21">
        <f>J109+R109</f>
        <v>146.6</v>
      </c>
      <c r="AR109" s="12">
        <f>AVERAGE(AP109,AN109,AL109)</f>
        <v>146.43333333333334</v>
      </c>
      <c r="AT109" s="17">
        <f>F109+N109</f>
        <v>146.10000000000002</v>
      </c>
      <c r="AV109" s="17">
        <f>H109+P109</f>
        <v>146.6</v>
      </c>
      <c r="AX109" s="17">
        <f>J109+R109</f>
        <v>146.6</v>
      </c>
      <c r="AZ109" s="17">
        <f>L109+T109</f>
        <v>146.43333333333334</v>
      </c>
    </row>
    <row r="110" spans="2:44" ht="12.75">
      <c r="B110" s="16" t="s">
        <v>37</v>
      </c>
      <c r="D110" s="16" t="s">
        <v>128</v>
      </c>
      <c r="E110" s="19"/>
      <c r="F110" s="18">
        <v>0.0475</v>
      </c>
      <c r="G110" s="18"/>
      <c r="H110" s="18">
        <v>0.042</v>
      </c>
      <c r="I110" s="18"/>
      <c r="J110" s="18">
        <v>0.039</v>
      </c>
      <c r="K110" s="19"/>
      <c r="L110" s="36">
        <f t="shared" si="16"/>
        <v>0.042833333333333334</v>
      </c>
      <c r="M110" s="19"/>
      <c r="N110" s="18">
        <v>0.0475</v>
      </c>
      <c r="O110" s="18"/>
      <c r="P110" s="18">
        <v>0.042</v>
      </c>
      <c r="Q110" s="18"/>
      <c r="R110" s="18">
        <v>0.039</v>
      </c>
      <c r="S110" s="19"/>
      <c r="T110" s="36">
        <f aca="true" t="shared" si="17" ref="T110:T122">AVERAGE(R110,P110,N110)</f>
        <v>0.042833333333333334</v>
      </c>
      <c r="U110" s="19"/>
      <c r="V110" s="19"/>
      <c r="W110" s="19"/>
      <c r="X110" s="19"/>
      <c r="Y110" s="19"/>
      <c r="Z110" s="19"/>
      <c r="AA110" s="19"/>
      <c r="AR110" s="12"/>
    </row>
    <row r="111" spans="2:44" ht="12.75">
      <c r="B111" s="16" t="s">
        <v>51</v>
      </c>
      <c r="D111" s="16" t="s">
        <v>49</v>
      </c>
      <c r="E111" s="19"/>
      <c r="F111" s="20">
        <f>F110*F107/100</f>
        <v>2.24295</v>
      </c>
      <c r="G111" s="18"/>
      <c r="H111" s="20">
        <f>H110*H107/100</f>
        <v>1.9920600000000002</v>
      </c>
      <c r="I111" s="18"/>
      <c r="J111" s="20">
        <f>J110*J107/100</f>
        <v>1.8493799999999998</v>
      </c>
      <c r="K111" s="19"/>
      <c r="L111" s="13">
        <f t="shared" si="16"/>
        <v>2.02813</v>
      </c>
      <c r="M111" s="19"/>
      <c r="N111" s="20">
        <f>N110*N107/100</f>
        <v>2.2629</v>
      </c>
      <c r="O111" s="19"/>
      <c r="P111" s="20">
        <f>P110*P107/100</f>
        <v>2.00382</v>
      </c>
      <c r="Q111" s="19"/>
      <c r="R111" s="20">
        <f>R110*R107/100</f>
        <v>1.86108</v>
      </c>
      <c r="S111" s="19"/>
      <c r="T111" s="13">
        <f t="shared" si="17"/>
        <v>2.0426</v>
      </c>
      <c r="U111" s="19"/>
      <c r="V111" s="29">
        <f>2966/453.6</f>
        <v>6.538800705467372</v>
      </c>
      <c r="W111" s="19"/>
      <c r="X111" s="29">
        <f>2967/453.6</f>
        <v>6.54100529100529</v>
      </c>
      <c r="Y111" s="19"/>
      <c r="Z111" s="29">
        <f>2966/453.6</f>
        <v>6.538800705467372</v>
      </c>
      <c r="AA111" s="19"/>
      <c r="AB111" s="12">
        <f>AVERAGE(Z111,X111,V111)</f>
        <v>6.539535567313344</v>
      </c>
      <c r="AD111" s="29">
        <f>2966/453.6</f>
        <v>6.538800705467372</v>
      </c>
      <c r="AE111" s="19"/>
      <c r="AF111" s="29">
        <f>2967/453.6</f>
        <v>6.54100529100529</v>
      </c>
      <c r="AG111" s="19"/>
      <c r="AH111" s="29">
        <f>2966/453.6</f>
        <v>6.538800705467372</v>
      </c>
      <c r="AI111" s="19"/>
      <c r="AJ111" s="12">
        <f>AVERAGE(AH111,AF111,AD111)</f>
        <v>6.539535567313344</v>
      </c>
      <c r="AL111" s="21">
        <f>F111+N111+V111+AD111</f>
        <v>17.583451410934742</v>
      </c>
      <c r="AN111" s="21">
        <f>H111+P111+X111+AF111</f>
        <v>17.077890582010582</v>
      </c>
      <c r="AP111" s="21">
        <f>J111+R111+Z111+AH111</f>
        <v>16.788061410934745</v>
      </c>
      <c r="AR111" s="12">
        <f>AVERAGE(AP111,AN111,AL111)</f>
        <v>17.14980113462669</v>
      </c>
    </row>
    <row r="112" spans="2:27" ht="12.75">
      <c r="B112" s="16" t="s">
        <v>38</v>
      </c>
      <c r="D112" s="16" t="s">
        <v>39</v>
      </c>
      <c r="E112" s="19" t="s">
        <v>40</v>
      </c>
      <c r="F112" s="18">
        <v>500</v>
      </c>
      <c r="G112" s="18" t="s">
        <v>40</v>
      </c>
      <c r="H112" s="18">
        <v>500</v>
      </c>
      <c r="I112" s="18" t="s">
        <v>40</v>
      </c>
      <c r="J112" s="18">
        <v>500</v>
      </c>
      <c r="K112" s="19"/>
      <c r="L112" s="13">
        <f t="shared" si="16"/>
        <v>500</v>
      </c>
      <c r="M112" s="19" t="s">
        <v>40</v>
      </c>
      <c r="N112" s="18">
        <v>500</v>
      </c>
      <c r="O112" s="19" t="s">
        <v>40</v>
      </c>
      <c r="P112" s="18">
        <v>500</v>
      </c>
      <c r="Q112" s="19" t="s">
        <v>40</v>
      </c>
      <c r="R112" s="18">
        <v>500</v>
      </c>
      <c r="S112" s="19"/>
      <c r="T112" s="13">
        <f t="shared" si="17"/>
        <v>500</v>
      </c>
      <c r="U112" s="19"/>
      <c r="V112" s="19"/>
      <c r="W112" s="19"/>
      <c r="X112" s="19"/>
      <c r="Y112" s="19"/>
      <c r="Z112" s="19"/>
      <c r="AA112" s="19"/>
    </row>
    <row r="113" spans="2:27" ht="12.75">
      <c r="B113" s="16" t="s">
        <v>88</v>
      </c>
      <c r="D113" s="16" t="s">
        <v>39</v>
      </c>
      <c r="E113" s="19" t="s">
        <v>40</v>
      </c>
      <c r="F113" s="18">
        <v>0.3</v>
      </c>
      <c r="G113" s="18" t="s">
        <v>40</v>
      </c>
      <c r="H113" s="18">
        <v>0.3</v>
      </c>
      <c r="I113" s="18" t="s">
        <v>40</v>
      </c>
      <c r="J113" s="18">
        <v>0.3</v>
      </c>
      <c r="K113" s="19"/>
      <c r="L113" s="12">
        <f t="shared" si="16"/>
        <v>0.3</v>
      </c>
      <c r="M113" s="19" t="s">
        <v>40</v>
      </c>
      <c r="N113" s="18">
        <v>0.3</v>
      </c>
      <c r="O113" s="19" t="s">
        <v>40</v>
      </c>
      <c r="P113" s="18">
        <v>0.3</v>
      </c>
      <c r="Q113" s="19" t="s">
        <v>40</v>
      </c>
      <c r="R113" s="18">
        <v>0.3</v>
      </c>
      <c r="S113" s="19"/>
      <c r="T113" s="12">
        <f t="shared" si="17"/>
        <v>0.3</v>
      </c>
      <c r="U113" s="19"/>
      <c r="V113" s="19"/>
      <c r="W113" s="19"/>
      <c r="X113" s="19"/>
      <c r="Y113" s="19"/>
      <c r="Z113" s="19"/>
      <c r="AA113" s="19"/>
    </row>
    <row r="114" spans="2:27" ht="12.75">
      <c r="B114" s="16" t="s">
        <v>84</v>
      </c>
      <c r="D114" s="16" t="s">
        <v>39</v>
      </c>
      <c r="E114" s="19" t="s">
        <v>40</v>
      </c>
      <c r="F114" s="18">
        <v>0.3</v>
      </c>
      <c r="G114" s="18" t="s">
        <v>40</v>
      </c>
      <c r="H114" s="18">
        <v>0.3</v>
      </c>
      <c r="I114" s="18" t="s">
        <v>40</v>
      </c>
      <c r="J114" s="18">
        <v>0.3</v>
      </c>
      <c r="K114" s="19"/>
      <c r="L114" s="37">
        <f t="shared" si="16"/>
        <v>0.3</v>
      </c>
      <c r="M114" s="19" t="s">
        <v>40</v>
      </c>
      <c r="N114" s="18">
        <v>0.3</v>
      </c>
      <c r="O114" s="19" t="s">
        <v>40</v>
      </c>
      <c r="P114" s="18">
        <v>0.3</v>
      </c>
      <c r="Q114" s="19" t="s">
        <v>40</v>
      </c>
      <c r="R114" s="18">
        <v>0.3</v>
      </c>
      <c r="S114" s="19"/>
      <c r="T114" s="37">
        <f t="shared" si="17"/>
        <v>0.3</v>
      </c>
      <c r="U114" s="19"/>
      <c r="V114" s="19"/>
      <c r="W114" s="19"/>
      <c r="X114" s="19"/>
      <c r="Y114" s="19"/>
      <c r="Z114" s="19"/>
      <c r="AA114" s="19"/>
    </row>
    <row r="115" spans="2:27" ht="12.75">
      <c r="B115" s="16" t="s">
        <v>85</v>
      </c>
      <c r="D115" s="16" t="s">
        <v>39</v>
      </c>
      <c r="E115" s="19"/>
      <c r="F115" s="18">
        <v>0.15</v>
      </c>
      <c r="G115" s="18"/>
      <c r="H115" s="18">
        <v>0.1</v>
      </c>
      <c r="I115" s="18"/>
      <c r="J115" s="18">
        <v>0.2</v>
      </c>
      <c r="K115" s="19"/>
      <c r="L115" s="37">
        <f t="shared" si="16"/>
        <v>0.15000000000000002</v>
      </c>
      <c r="M115" s="19"/>
      <c r="N115" s="18">
        <v>0.15</v>
      </c>
      <c r="O115" s="18"/>
      <c r="P115" s="18">
        <v>0.1</v>
      </c>
      <c r="Q115" s="18"/>
      <c r="R115" s="18">
        <v>0.2</v>
      </c>
      <c r="S115" s="19"/>
      <c r="T115" s="37">
        <f t="shared" si="17"/>
        <v>0.15000000000000002</v>
      </c>
      <c r="U115" s="19"/>
      <c r="V115" s="19"/>
      <c r="W115" s="19"/>
      <c r="X115" s="19"/>
      <c r="Y115" s="19"/>
      <c r="Z115" s="19"/>
      <c r="AA115" s="19"/>
    </row>
    <row r="116" spans="2:27" ht="12.75">
      <c r="B116" s="16" t="s">
        <v>86</v>
      </c>
      <c r="D116" s="16" t="s">
        <v>39</v>
      </c>
      <c r="E116" s="19" t="s">
        <v>40</v>
      </c>
      <c r="F116" s="18">
        <v>0.1</v>
      </c>
      <c r="G116" s="18" t="s">
        <v>40</v>
      </c>
      <c r="H116" s="18">
        <v>0.1</v>
      </c>
      <c r="I116" s="18" t="s">
        <v>40</v>
      </c>
      <c r="J116" s="18">
        <v>0.1</v>
      </c>
      <c r="K116" s="19"/>
      <c r="L116" s="37">
        <f t="shared" si="16"/>
        <v>0.10000000000000002</v>
      </c>
      <c r="M116" s="19" t="s">
        <v>40</v>
      </c>
      <c r="N116" s="18">
        <v>0.1</v>
      </c>
      <c r="O116" s="18" t="s">
        <v>40</v>
      </c>
      <c r="P116" s="18">
        <v>0.1</v>
      </c>
      <c r="Q116" s="18" t="s">
        <v>40</v>
      </c>
      <c r="R116" s="18">
        <v>0.1</v>
      </c>
      <c r="S116" s="19"/>
      <c r="T116" s="37">
        <f t="shared" si="17"/>
        <v>0.10000000000000002</v>
      </c>
      <c r="U116" s="19"/>
      <c r="V116" s="19"/>
      <c r="W116" s="19"/>
      <c r="X116" s="19"/>
      <c r="Y116" s="19"/>
      <c r="Z116" s="19"/>
      <c r="AA116" s="19"/>
    </row>
    <row r="117" spans="2:27" ht="12.75">
      <c r="B117" s="16" t="s">
        <v>90</v>
      </c>
      <c r="D117" s="16" t="s">
        <v>39</v>
      </c>
      <c r="E117" s="19" t="s">
        <v>40</v>
      </c>
      <c r="F117" s="18">
        <v>0.1</v>
      </c>
      <c r="G117" s="18" t="s">
        <v>40</v>
      </c>
      <c r="H117" s="18">
        <v>0.1</v>
      </c>
      <c r="I117" s="18" t="s">
        <v>40</v>
      </c>
      <c r="J117" s="18">
        <v>0.1</v>
      </c>
      <c r="K117" s="19"/>
      <c r="L117" s="37">
        <f t="shared" si="16"/>
        <v>0.10000000000000002</v>
      </c>
      <c r="M117" s="19" t="s">
        <v>40</v>
      </c>
      <c r="N117" s="18">
        <v>0.1</v>
      </c>
      <c r="O117" s="18" t="s">
        <v>40</v>
      </c>
      <c r="P117" s="18">
        <v>0.1</v>
      </c>
      <c r="Q117" s="18" t="s">
        <v>40</v>
      </c>
      <c r="R117" s="18">
        <v>0.1</v>
      </c>
      <c r="S117" s="19"/>
      <c r="T117" s="37">
        <f t="shared" si="17"/>
        <v>0.10000000000000002</v>
      </c>
      <c r="U117" s="19"/>
      <c r="V117" s="19"/>
      <c r="W117" s="19"/>
      <c r="X117" s="19"/>
      <c r="Y117" s="19"/>
      <c r="Z117" s="19"/>
      <c r="AA117" s="19"/>
    </row>
    <row r="118" spans="2:27" ht="12.75">
      <c r="B118" s="16" t="s">
        <v>92</v>
      </c>
      <c r="D118" s="16" t="s">
        <v>39</v>
      </c>
      <c r="E118" s="19"/>
      <c r="F118" s="18">
        <v>0.2</v>
      </c>
      <c r="G118" s="18"/>
      <c r="H118" s="18">
        <v>0.2</v>
      </c>
      <c r="I118" s="18"/>
      <c r="J118" s="18">
        <v>0.2</v>
      </c>
      <c r="K118" s="19"/>
      <c r="L118" s="37">
        <f t="shared" si="16"/>
        <v>0.20000000000000004</v>
      </c>
      <c r="M118" s="19"/>
      <c r="N118" s="18">
        <v>0.2</v>
      </c>
      <c r="O118" s="19"/>
      <c r="P118" s="18">
        <v>0.2</v>
      </c>
      <c r="Q118" s="19"/>
      <c r="R118" s="18">
        <v>0.2</v>
      </c>
      <c r="S118" s="19"/>
      <c r="T118" s="37">
        <f t="shared" si="17"/>
        <v>0.20000000000000004</v>
      </c>
      <c r="U118" s="19"/>
      <c r="V118" s="19"/>
      <c r="W118" s="19"/>
      <c r="X118" s="19"/>
      <c r="Y118" s="19"/>
      <c r="Z118" s="19"/>
      <c r="AA118" s="19"/>
    </row>
    <row r="119" spans="2:28" ht="12.75">
      <c r="B119" s="16" t="s">
        <v>89</v>
      </c>
      <c r="D119" s="16" t="s">
        <v>39</v>
      </c>
      <c r="E119" s="19" t="s">
        <v>40</v>
      </c>
      <c r="F119" s="18">
        <v>0.2</v>
      </c>
      <c r="G119" s="18" t="s">
        <v>40</v>
      </c>
      <c r="H119" s="18">
        <v>0.2</v>
      </c>
      <c r="I119" s="18" t="s">
        <v>40</v>
      </c>
      <c r="J119" s="18">
        <v>0.2</v>
      </c>
      <c r="K119" s="19"/>
      <c r="L119" s="37">
        <f t="shared" si="16"/>
        <v>0.20000000000000004</v>
      </c>
      <c r="M119" s="19" t="s">
        <v>40</v>
      </c>
      <c r="N119" s="18">
        <v>0.2</v>
      </c>
      <c r="O119" s="18" t="s">
        <v>40</v>
      </c>
      <c r="P119" s="18">
        <v>0.2</v>
      </c>
      <c r="Q119" s="18" t="s">
        <v>40</v>
      </c>
      <c r="R119" s="18">
        <v>0.2</v>
      </c>
      <c r="S119" s="19"/>
      <c r="T119" s="37">
        <f t="shared" si="17"/>
        <v>0.20000000000000004</v>
      </c>
      <c r="U119" s="19"/>
      <c r="V119" s="19"/>
      <c r="W119" s="19"/>
      <c r="X119" s="19"/>
      <c r="Y119" s="19"/>
      <c r="Z119" s="19"/>
      <c r="AA119" s="19"/>
      <c r="AB119" s="19"/>
    </row>
    <row r="120" spans="2:28" ht="12.75">
      <c r="B120" s="16" t="s">
        <v>95</v>
      </c>
      <c r="D120" s="16" t="s">
        <v>39</v>
      </c>
      <c r="E120" s="19" t="s">
        <v>40</v>
      </c>
      <c r="F120" s="18">
        <v>0.02</v>
      </c>
      <c r="G120" s="18" t="s">
        <v>40</v>
      </c>
      <c r="H120" s="18">
        <v>0.02</v>
      </c>
      <c r="I120" s="18" t="s">
        <v>40</v>
      </c>
      <c r="J120" s="18">
        <v>0.02</v>
      </c>
      <c r="K120" s="19"/>
      <c r="L120" s="37">
        <f t="shared" si="16"/>
        <v>0.02</v>
      </c>
      <c r="M120" s="19" t="s">
        <v>40</v>
      </c>
      <c r="N120" s="18">
        <v>0.02</v>
      </c>
      <c r="O120" s="18" t="s">
        <v>40</v>
      </c>
      <c r="P120" s="18">
        <v>0.02</v>
      </c>
      <c r="Q120" s="18" t="s">
        <v>40</v>
      </c>
      <c r="R120" s="18">
        <v>0.02</v>
      </c>
      <c r="S120" s="19"/>
      <c r="T120" s="37">
        <f t="shared" si="17"/>
        <v>0.02</v>
      </c>
      <c r="U120" s="19"/>
      <c r="V120" s="19"/>
      <c r="W120" s="19"/>
      <c r="X120" s="19"/>
      <c r="Y120" s="19"/>
      <c r="Z120" s="19"/>
      <c r="AA120" s="19"/>
      <c r="AB120" s="19"/>
    </row>
    <row r="121" spans="2:28" ht="12.75">
      <c r="B121" s="16" t="s">
        <v>91</v>
      </c>
      <c r="D121" s="16" t="s">
        <v>39</v>
      </c>
      <c r="E121" s="19" t="s">
        <v>40</v>
      </c>
      <c r="F121" s="18">
        <v>0.1</v>
      </c>
      <c r="G121" s="18" t="s">
        <v>40</v>
      </c>
      <c r="H121" s="18">
        <v>0.1</v>
      </c>
      <c r="I121" s="18" t="s">
        <v>40</v>
      </c>
      <c r="J121" s="18">
        <v>0.1</v>
      </c>
      <c r="K121" s="19"/>
      <c r="L121" s="37">
        <f t="shared" si="16"/>
        <v>0.10000000000000002</v>
      </c>
      <c r="M121" s="19" t="s">
        <v>40</v>
      </c>
      <c r="N121" s="18">
        <v>0.1</v>
      </c>
      <c r="O121" s="18" t="s">
        <v>40</v>
      </c>
      <c r="P121" s="18">
        <v>0.1</v>
      </c>
      <c r="Q121" s="18" t="s">
        <v>40</v>
      </c>
      <c r="R121" s="18">
        <v>0.1</v>
      </c>
      <c r="S121" s="19"/>
      <c r="T121" s="37">
        <f t="shared" si="17"/>
        <v>0.10000000000000002</v>
      </c>
      <c r="U121" s="19"/>
      <c r="V121" s="19"/>
      <c r="W121" s="19"/>
      <c r="X121" s="19"/>
      <c r="Y121" s="19"/>
      <c r="Z121" s="19"/>
      <c r="AA121" s="19"/>
      <c r="AB121" s="19"/>
    </row>
    <row r="122" spans="2:28" ht="12.75">
      <c r="B122" s="16" t="s">
        <v>87</v>
      </c>
      <c r="D122" s="16" t="s">
        <v>39</v>
      </c>
      <c r="E122" s="19" t="s">
        <v>40</v>
      </c>
      <c r="F122" s="18">
        <v>0.4</v>
      </c>
      <c r="G122" s="18" t="s">
        <v>40</v>
      </c>
      <c r="H122" s="18">
        <v>0.4</v>
      </c>
      <c r="I122" s="18" t="s">
        <v>40</v>
      </c>
      <c r="J122" s="18">
        <v>0.4</v>
      </c>
      <c r="K122" s="19"/>
      <c r="L122" s="37">
        <f t="shared" si="16"/>
        <v>0.4000000000000001</v>
      </c>
      <c r="M122" s="19" t="s">
        <v>40</v>
      </c>
      <c r="N122" s="18">
        <v>0.4</v>
      </c>
      <c r="O122" s="18" t="s">
        <v>40</v>
      </c>
      <c r="P122" s="18">
        <v>0.4</v>
      </c>
      <c r="Q122" s="18" t="s">
        <v>40</v>
      </c>
      <c r="R122" s="18">
        <v>0.4</v>
      </c>
      <c r="S122" s="19"/>
      <c r="T122" s="37">
        <f t="shared" si="17"/>
        <v>0.4000000000000001</v>
      </c>
      <c r="U122" s="19"/>
      <c r="V122" s="19"/>
      <c r="W122" s="19"/>
      <c r="X122" s="19"/>
      <c r="Y122" s="19"/>
      <c r="Z122" s="19"/>
      <c r="AA122" s="19"/>
      <c r="AB122" s="19"/>
    </row>
    <row r="123" spans="5:28" ht="12.75">
      <c r="E123" s="19"/>
      <c r="F123" s="19"/>
      <c r="G123" s="19"/>
      <c r="H123" s="19"/>
      <c r="I123" s="19"/>
      <c r="J123" s="19"/>
      <c r="K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</row>
    <row r="124" spans="2:44" ht="12.75">
      <c r="B124" s="16" t="s">
        <v>52</v>
      </c>
      <c r="D124" s="16" t="s">
        <v>53</v>
      </c>
      <c r="F124" s="11">
        <v>36383</v>
      </c>
      <c r="G124" s="8"/>
      <c r="H124" s="11">
        <v>38759</v>
      </c>
      <c r="I124" s="8"/>
      <c r="J124" s="11">
        <v>40711</v>
      </c>
      <c r="K124" s="8"/>
      <c r="L124" s="13">
        <f>AVERAGE(J124,H124,F124)</f>
        <v>38617.666666666664</v>
      </c>
      <c r="N124" s="11">
        <v>36383</v>
      </c>
      <c r="O124" s="8"/>
      <c r="P124" s="11">
        <v>38759</v>
      </c>
      <c r="Q124" s="8"/>
      <c r="R124" s="11">
        <v>40711</v>
      </c>
      <c r="S124" s="8"/>
      <c r="T124" s="13">
        <f>AVERAGE(R124,P124,N124)</f>
        <v>38617.666666666664</v>
      </c>
      <c r="V124" s="11">
        <v>36383</v>
      </c>
      <c r="W124" s="8"/>
      <c r="X124" s="11">
        <v>38759</v>
      </c>
      <c r="Y124" s="8"/>
      <c r="Z124" s="11">
        <v>40711</v>
      </c>
      <c r="AA124" s="8"/>
      <c r="AB124" s="13">
        <f>AVERAGE(Z124,X124,V124)</f>
        <v>38617.666666666664</v>
      </c>
      <c r="AD124" s="11">
        <v>36383</v>
      </c>
      <c r="AE124" s="8"/>
      <c r="AF124" s="11">
        <v>38759</v>
      </c>
      <c r="AG124" s="8"/>
      <c r="AH124" s="11">
        <v>40711</v>
      </c>
      <c r="AI124" s="8"/>
      <c r="AJ124" s="13">
        <f>AVERAGE(AH124,AF124,AD124)</f>
        <v>38617.666666666664</v>
      </c>
      <c r="AL124" s="11">
        <v>36383</v>
      </c>
      <c r="AM124" s="8"/>
      <c r="AN124" s="11">
        <v>38759</v>
      </c>
      <c r="AO124" s="8"/>
      <c r="AP124" s="11">
        <v>40711</v>
      </c>
      <c r="AQ124" s="8"/>
      <c r="AR124" s="13">
        <f>AVERAGE(AP124,AN124,AL124)</f>
        <v>38617.666666666664</v>
      </c>
    </row>
    <row r="125" spans="2:44" ht="12.75">
      <c r="B125" s="16" t="s">
        <v>54</v>
      </c>
      <c r="D125" s="16" t="s">
        <v>55</v>
      </c>
      <c r="F125" s="8">
        <v>5</v>
      </c>
      <c r="G125" s="8"/>
      <c r="H125" s="8">
        <v>5</v>
      </c>
      <c r="I125" s="8"/>
      <c r="J125" s="8">
        <v>5</v>
      </c>
      <c r="K125" s="8"/>
      <c r="L125" s="12">
        <f>AVERAGE(J125,H125,F125)</f>
        <v>5</v>
      </c>
      <c r="N125" s="8">
        <v>5</v>
      </c>
      <c r="O125" s="8"/>
      <c r="P125" s="8">
        <v>5</v>
      </c>
      <c r="Q125" s="8"/>
      <c r="R125" s="8">
        <v>5</v>
      </c>
      <c r="S125" s="8"/>
      <c r="T125" s="12">
        <f>AVERAGE(R125,P125,N125)</f>
        <v>5</v>
      </c>
      <c r="V125" s="8">
        <v>5</v>
      </c>
      <c r="W125" s="8"/>
      <c r="X125" s="8">
        <v>5</v>
      </c>
      <c r="Y125" s="8"/>
      <c r="Z125" s="8">
        <v>5</v>
      </c>
      <c r="AA125" s="8"/>
      <c r="AB125" s="12">
        <f>AVERAGE(Z125,X125,V125)</f>
        <v>5</v>
      </c>
      <c r="AD125" s="8">
        <v>5</v>
      </c>
      <c r="AE125" s="8"/>
      <c r="AF125" s="8">
        <v>5</v>
      </c>
      <c r="AG125" s="8"/>
      <c r="AH125" s="8">
        <v>5</v>
      </c>
      <c r="AI125" s="8"/>
      <c r="AJ125" s="12">
        <f>AVERAGE(AH125,AF125,AD125)</f>
        <v>5</v>
      </c>
      <c r="AL125" s="8">
        <v>5</v>
      </c>
      <c r="AM125" s="8"/>
      <c r="AN125" s="8">
        <v>5</v>
      </c>
      <c r="AO125" s="8"/>
      <c r="AP125" s="8">
        <v>5</v>
      </c>
      <c r="AQ125" s="8"/>
      <c r="AR125" s="12">
        <f>AVERAGE(AP125,AN125,AL125)</f>
        <v>5</v>
      </c>
    </row>
    <row r="126" spans="3:4" ht="12.75">
      <c r="C126" s="17"/>
      <c r="D126" s="17" t="s">
        <v>57</v>
      </c>
    </row>
    <row r="127" spans="2:3" ht="12.75">
      <c r="B127" s="15"/>
      <c r="C127" s="15"/>
    </row>
    <row r="128" spans="6:28" ht="12.75">
      <c r="F128" s="20"/>
      <c r="H128" s="20"/>
      <c r="J128" s="20"/>
      <c r="L128" s="20"/>
      <c r="AB128" s="21"/>
    </row>
    <row r="129" spans="2:28" ht="12.75">
      <c r="B129" s="25" t="s">
        <v>73</v>
      </c>
      <c r="C129" s="25"/>
      <c r="F129" s="20"/>
      <c r="H129" s="20"/>
      <c r="J129" s="20"/>
      <c r="L129" s="20"/>
      <c r="AB129" s="21"/>
    </row>
    <row r="130" spans="2:52" ht="12.75">
      <c r="B130" s="16" t="s">
        <v>37</v>
      </c>
      <c r="D130" s="16" t="s">
        <v>58</v>
      </c>
      <c r="F130" s="20">
        <f>F111*454/F124/60/0.0283*1000*(21-7)/(21-F125)</f>
        <v>14.422724437664504</v>
      </c>
      <c r="G130" s="21"/>
      <c r="H130" s="20">
        <f>H111*454/H124/60/0.0283*1000*(21-7)/(21-H125)</f>
        <v>12.024196682644416</v>
      </c>
      <c r="I130" s="21"/>
      <c r="J130" s="20">
        <f>J111*454/J124/60/0.0283*1000*(21-7)/(21-J125)</f>
        <v>10.627732296937833</v>
      </c>
      <c r="K130" s="21"/>
      <c r="L130" s="20">
        <f>AVERAGE(F130,H130,J130)</f>
        <v>12.358217805748916</v>
      </c>
      <c r="N130" s="20">
        <f>N111*454/N124/60/0.0283*1000*(21-7)/(21-N125)</f>
        <v>14.551007882472197</v>
      </c>
      <c r="O130" s="21"/>
      <c r="P130" s="20">
        <f>P111*454/P124/60/0.0283*1000*(21-7)/(21-P125)</f>
        <v>12.095180765949085</v>
      </c>
      <c r="Q130" s="21"/>
      <c r="R130" s="20">
        <f>R111*454/R124/60/0.0283*1000*(21-7)/(21-R125)</f>
        <v>10.694968055880924</v>
      </c>
      <c r="S130" s="21"/>
      <c r="T130" s="20">
        <f>AVERAGE(N130,P130,R130)</f>
        <v>12.447052234767403</v>
      </c>
      <c r="U130" s="20"/>
      <c r="V130" s="20">
        <f>V111*454/V124/60/0.0283*1000*(21-7)/(21-V125)</f>
        <v>42.046109243524015</v>
      </c>
      <c r="W130" s="21"/>
      <c r="X130" s="20">
        <f>X111*454/X124/60/0.0283*1000*(21-7)/(21-X125)</f>
        <v>39.48191024430257</v>
      </c>
      <c r="Y130" s="21"/>
      <c r="Z130" s="20">
        <f>Z111*454/Z124/60/0.0283*1000*(21-7)/(21-Z125)</f>
        <v>37.5761733341636</v>
      </c>
      <c r="AA130" s="21"/>
      <c r="AB130" s="20">
        <f>AVERAGE(V130,X130,Z130)</f>
        <v>39.70139760733006</v>
      </c>
      <c r="AD130" s="20">
        <f>AD111*454/AD124/60/0.0283*1000*(21-7)/(21-AD125)</f>
        <v>42.046109243524015</v>
      </c>
      <c r="AE130" s="21"/>
      <c r="AF130" s="20">
        <f>AF111*454/AF124/60/0.0283*1000*(21-7)/(21-AF125)</f>
        <v>39.48191024430257</v>
      </c>
      <c r="AG130" s="21"/>
      <c r="AH130" s="20">
        <f>AH111*454/AH124/60/0.0283*1000*(21-7)/(21-AH125)</f>
        <v>37.5761733341636</v>
      </c>
      <c r="AI130" s="21"/>
      <c r="AJ130" s="20">
        <f>AVERAGE(AD130,AF130,AH130)</f>
        <v>39.70139760733006</v>
      </c>
      <c r="AL130" s="35">
        <f>F130+N130+V130+AD130</f>
        <v>113.06595080718473</v>
      </c>
      <c r="AM130" s="35"/>
      <c r="AN130" s="35">
        <f>H130+P130+X130+AF130</f>
        <v>103.08319793719863</v>
      </c>
      <c r="AO130" s="35"/>
      <c r="AP130" s="35">
        <f>J130+R130+Z130+AH130</f>
        <v>96.47504702114595</v>
      </c>
      <c r="AQ130" s="35"/>
      <c r="AR130" s="13">
        <f>AVERAGE(AP130,AN130,AL130)</f>
        <v>104.20806525517644</v>
      </c>
      <c r="AT130" s="21">
        <f>SUM(F130,N130)</f>
        <v>28.9737323201367</v>
      </c>
      <c r="AV130" s="21">
        <f>SUM(H130,P130)</f>
        <v>24.1193774485935</v>
      </c>
      <c r="AX130" s="21">
        <f>SUM(J130,R130)</f>
        <v>21.322700352818757</v>
      </c>
      <c r="AZ130" s="21">
        <f>SUM(L130,T130)</f>
        <v>24.80527004051632</v>
      </c>
    </row>
    <row r="131" spans="2:52" ht="12.75">
      <c r="B131" s="16" t="s">
        <v>37</v>
      </c>
      <c r="D131" s="16" t="s">
        <v>27</v>
      </c>
      <c r="F131" s="27">
        <f>F130/454/1000*7000*0.0283</f>
        <v>0.0062932636808399525</v>
      </c>
      <c r="G131" s="32"/>
      <c r="H131" s="27">
        <f>H130/454/1000*7000*0.0283</f>
        <v>0.005246681415929204</v>
      </c>
      <c r="I131" s="32"/>
      <c r="J131" s="27">
        <f>J130/454/1000*7000*0.0283</f>
        <v>0.0046373431013730934</v>
      </c>
      <c r="K131" s="32"/>
      <c r="L131" s="27">
        <f>AVERAGE(F131,H131,J131)</f>
        <v>0.0053924293993807505</v>
      </c>
      <c r="M131" s="32"/>
      <c r="N131" s="27">
        <f>N130/454/1000*7000*0.0283</f>
        <v>0.006349239342550093</v>
      </c>
      <c r="O131" s="32"/>
      <c r="P131" s="27">
        <f>P130/454/1000*7000*0.0283</f>
        <v>0.005277654867256638</v>
      </c>
      <c r="Q131" s="32"/>
      <c r="R131" s="27">
        <f>R130/454/1000*7000*0.0283</f>
        <v>0.004666680995308394</v>
      </c>
      <c r="S131" s="32"/>
      <c r="T131" s="27">
        <f>AVERAGE(N131,P131,R131)</f>
        <v>0.005431191735038375</v>
      </c>
      <c r="U131" s="27"/>
      <c r="V131" s="27">
        <f>V130/454/1000*7000*0.0283</f>
        <v>0.018346551191942968</v>
      </c>
      <c r="W131" s="32"/>
      <c r="X131" s="27">
        <f>X130/454/1000*7000*0.0283</f>
        <v>0.0172276793378774</v>
      </c>
      <c r="Y131" s="32"/>
      <c r="Z131" s="27">
        <f>Z130/454/1000*7000*0.0283</f>
        <v>0.016396123210347596</v>
      </c>
      <c r="AA131" s="32"/>
      <c r="AB131" s="27">
        <f>AVERAGE(V131,X131,Z131)</f>
        <v>0.017323451246722656</v>
      </c>
      <c r="AC131" s="32"/>
      <c r="AD131" s="27">
        <f>AD130/454/1000*7000*0.0283</f>
        <v>0.018346551191942968</v>
      </c>
      <c r="AE131" s="32"/>
      <c r="AF131" s="27">
        <f>AF130/454/1000*7000*0.0283</f>
        <v>0.0172276793378774</v>
      </c>
      <c r="AG131" s="32"/>
      <c r="AH131" s="27">
        <f>AH130/454/1000*7000*0.0283</f>
        <v>0.016396123210347596</v>
      </c>
      <c r="AI131" s="34"/>
      <c r="AJ131" s="27">
        <f>AVERAGE(AD131,AF131,AH131)</f>
        <v>0.017323451246722656</v>
      </c>
      <c r="AL131" s="32">
        <f>F131+N131+V131+AD131</f>
        <v>0.04933560540727598</v>
      </c>
      <c r="AN131" s="32">
        <f>H131+P131+X131+AF131</f>
        <v>0.044979694958940636</v>
      </c>
      <c r="AP131" s="32">
        <f>J131+R131+Z131+AH131</f>
        <v>0.042096270517376674</v>
      </c>
      <c r="AR131" s="36">
        <f>AVERAGE(AP131,AN131,AL131)</f>
        <v>0.04547052362786443</v>
      </c>
      <c r="AT131" s="21">
        <f aca="true" t="shared" si="18" ref="AT131:AZ144">SUM(F131,N131)</f>
        <v>0.012642503023390046</v>
      </c>
      <c r="AV131" s="21">
        <f t="shared" si="18"/>
        <v>0.010524336283185842</v>
      </c>
      <c r="AX131" s="21">
        <f t="shared" si="18"/>
        <v>0.009304024096681487</v>
      </c>
      <c r="AZ131" s="21">
        <f t="shared" si="18"/>
        <v>0.010823621134419125</v>
      </c>
    </row>
    <row r="132" spans="2:52" ht="12.75">
      <c r="B132" s="16" t="s">
        <v>38</v>
      </c>
      <c r="D132" s="16" t="s">
        <v>59</v>
      </c>
      <c r="E132" s="19">
        <v>100</v>
      </c>
      <c r="F132" s="38">
        <f>(F112*F$107/1000000*454)/F$124/60/0.0283*1000000*(21-7)/(21-F$125)</f>
        <v>15181.815197541588</v>
      </c>
      <c r="G132" s="19">
        <v>100</v>
      </c>
      <c r="H132" s="38">
        <f>(H112*H$107/1000000*454)/H$124/60/0.0283*1000000*(21-7)/(21-H$125)</f>
        <v>14314.51986029097</v>
      </c>
      <c r="I132" s="19">
        <v>100</v>
      </c>
      <c r="J132" s="38">
        <f>(J112*J$107/1000000*454)/J$124/60/0.0283*1000000*(21-7)/(21-J$125)</f>
        <v>13625.297816586963</v>
      </c>
      <c r="K132" s="19">
        <v>100</v>
      </c>
      <c r="L132" s="38">
        <f>AVERAGE(F132,H132,J132)</f>
        <v>14373.877624806506</v>
      </c>
      <c r="M132" s="19">
        <v>100</v>
      </c>
      <c r="N132" s="38">
        <f>(N112*N$107/1000000*454)/N$124/60/0.0283*1000000*(21-7)/(21-N$125)</f>
        <v>15316.850402602315</v>
      </c>
      <c r="O132" s="19">
        <v>100</v>
      </c>
      <c r="P132" s="38">
        <f>(P112*P$107/1000000*454)/P$124/60/0.0283*1000000*(21-7)/(21-P$125)</f>
        <v>14399.024721367956</v>
      </c>
      <c r="Q132" s="19">
        <v>100</v>
      </c>
      <c r="R132" s="38">
        <f>(R112*R$107/1000000*454)/R$124/60/0.0283*1000000*(21-7)/(21-R$125)</f>
        <v>13711.497507539643</v>
      </c>
      <c r="S132" s="19">
        <v>100</v>
      </c>
      <c r="T132" s="38">
        <f>AVERAGE(N132,P132,R132)</f>
        <v>14475.790877169971</v>
      </c>
      <c r="U132" s="38"/>
      <c r="V132" s="35"/>
      <c r="W132" s="35"/>
      <c r="X132" s="35"/>
      <c r="Y132" s="35"/>
      <c r="Z132" s="35"/>
      <c r="AB132" s="21"/>
      <c r="AK132" s="17">
        <f>AS132</f>
        <v>100</v>
      </c>
      <c r="AL132" s="35">
        <f>(F132+N132)/2</f>
        <v>15249.332800071952</v>
      </c>
      <c r="AM132" s="17">
        <f>AU132</f>
        <v>100</v>
      </c>
      <c r="AN132" s="35">
        <f>(H132+P132)/2</f>
        <v>14356.772290829464</v>
      </c>
      <c r="AO132" s="17">
        <f>AW132</f>
        <v>100</v>
      </c>
      <c r="AP132" s="35">
        <f>(J132+R132)/2</f>
        <v>13668.397662063304</v>
      </c>
      <c r="AQ132" s="17">
        <f>AY132</f>
        <v>100</v>
      </c>
      <c r="AR132" s="13">
        <f aca="true" t="shared" si="19" ref="AR132:AR144">AVERAGE(AP132,AN132,AL132)</f>
        <v>14424.83425098824</v>
      </c>
      <c r="AS132" s="19">
        <v>100</v>
      </c>
      <c r="AT132" s="21">
        <f t="shared" si="18"/>
        <v>30498.665600143904</v>
      </c>
      <c r="AU132" s="19">
        <v>100</v>
      </c>
      <c r="AV132" s="21">
        <f t="shared" si="18"/>
        <v>28713.544581658927</v>
      </c>
      <c r="AW132" s="19">
        <v>100</v>
      </c>
      <c r="AX132" s="21">
        <f t="shared" si="18"/>
        <v>27336.795324126608</v>
      </c>
      <c r="AY132" s="19">
        <v>100</v>
      </c>
      <c r="AZ132" s="21">
        <f t="shared" si="18"/>
        <v>28849.668501976477</v>
      </c>
    </row>
    <row r="133" spans="2:52" ht="12.75">
      <c r="B133" s="16" t="s">
        <v>88</v>
      </c>
      <c r="D133" s="16" t="s">
        <v>59</v>
      </c>
      <c r="E133" s="19">
        <v>100</v>
      </c>
      <c r="F133" s="38">
        <f aca="true" t="shared" si="20" ref="F133:F142">(F113*F$107/1000000*454)/F$124/60/0.0283*1000000*(21-7)/(21-F$125)</f>
        <v>9.10908911852495</v>
      </c>
      <c r="G133" s="19">
        <v>100</v>
      </c>
      <c r="H133" s="38">
        <f aca="true" t="shared" si="21" ref="H133:H142">(H113*H$107/1000000*454)/H$124/60/0.0283*1000000*(21-7)/(21-H$125)</f>
        <v>8.588711916174582</v>
      </c>
      <c r="I133" s="19">
        <v>100</v>
      </c>
      <c r="J133" s="38">
        <f aca="true" t="shared" si="22" ref="J133:J142">(J113*J$107/1000000*454)/J$124/60/0.0283*1000000*(21-7)/(21-J$125)</f>
        <v>8.175178689952178</v>
      </c>
      <c r="K133" s="19">
        <v>100</v>
      </c>
      <c r="L133" s="20">
        <f>AVERAGE(F133,H133,J133)</f>
        <v>8.624326574883902</v>
      </c>
      <c r="M133" s="19">
        <v>100</v>
      </c>
      <c r="N133" s="38">
        <f aca="true" t="shared" si="23" ref="N133:N142">(N113*N$107/1000000*454)/N$124/60/0.0283*1000000*(21-7)/(21-N$125)</f>
        <v>9.190110241561387</v>
      </c>
      <c r="O133" s="19">
        <v>100</v>
      </c>
      <c r="P133" s="38">
        <f aca="true" t="shared" si="24" ref="P133:P142">(P113*P$107/1000000*454)/P$124/60/0.0283*1000000*(21-7)/(21-P$125)</f>
        <v>8.639414832820773</v>
      </c>
      <c r="Q133" s="19">
        <v>100</v>
      </c>
      <c r="R133" s="38">
        <f aca="true" t="shared" si="25" ref="R133:R142">(R113*R$107/1000000*454)/R$124/60/0.0283*1000000*(21-7)/(21-R$125)</f>
        <v>8.226898504523785</v>
      </c>
      <c r="S133" s="19">
        <v>100</v>
      </c>
      <c r="T133" s="20">
        <f>AVERAGE(N133,P133,R133)</f>
        <v>8.685474526301983</v>
      </c>
      <c r="U133" s="20"/>
      <c r="V133" s="35"/>
      <c r="X133" s="35"/>
      <c r="Z133" s="35"/>
      <c r="AB133" s="21"/>
      <c r="AK133" s="17">
        <f>AS133</f>
        <v>100</v>
      </c>
      <c r="AL133" s="21">
        <f>(F133+N133)/2</f>
        <v>9.149599680043169</v>
      </c>
      <c r="AM133" s="17">
        <f>AU133</f>
        <v>100</v>
      </c>
      <c r="AN133" s="21">
        <f>(H133+P133)/2</f>
        <v>8.614063374497677</v>
      </c>
      <c r="AO133" s="17">
        <f>AW133</f>
        <v>100</v>
      </c>
      <c r="AP133" s="21">
        <f>(J133+R133)/2</f>
        <v>8.201038597237982</v>
      </c>
      <c r="AQ133" s="17">
        <f>AY133</f>
        <v>100</v>
      </c>
      <c r="AR133" s="12">
        <f t="shared" si="19"/>
        <v>8.654900550592941</v>
      </c>
      <c r="AS133" s="19">
        <v>100</v>
      </c>
      <c r="AT133" s="21">
        <f t="shared" si="18"/>
        <v>18.299199360086337</v>
      </c>
      <c r="AU133" s="19">
        <v>100</v>
      </c>
      <c r="AV133" s="21">
        <f t="shared" si="18"/>
        <v>17.228126748995354</v>
      </c>
      <c r="AW133" s="19">
        <v>100</v>
      </c>
      <c r="AX133" s="21">
        <f t="shared" si="18"/>
        <v>16.402077194475964</v>
      </c>
      <c r="AY133" s="19">
        <v>100</v>
      </c>
      <c r="AZ133" s="21">
        <f t="shared" si="18"/>
        <v>17.309801101185883</v>
      </c>
    </row>
    <row r="134" spans="2:52" ht="12.75">
      <c r="B134" s="16" t="s">
        <v>84</v>
      </c>
      <c r="D134" s="16" t="s">
        <v>59</v>
      </c>
      <c r="E134" s="19">
        <v>100</v>
      </c>
      <c r="F134" s="38">
        <f t="shared" si="20"/>
        <v>9.10908911852495</v>
      </c>
      <c r="G134" s="19">
        <v>100</v>
      </c>
      <c r="H134" s="38">
        <f t="shared" si="21"/>
        <v>8.588711916174582</v>
      </c>
      <c r="I134" s="19">
        <v>100</v>
      </c>
      <c r="J134" s="38">
        <f t="shared" si="22"/>
        <v>8.175178689952178</v>
      </c>
      <c r="K134" s="19">
        <v>100</v>
      </c>
      <c r="L134" s="20">
        <f aca="true" t="shared" si="26" ref="L134:L142">AVERAGE(F134,H134,J134)</f>
        <v>8.624326574883902</v>
      </c>
      <c r="M134" s="19">
        <v>100</v>
      </c>
      <c r="N134" s="38">
        <f t="shared" si="23"/>
        <v>9.190110241561387</v>
      </c>
      <c r="O134" s="19">
        <v>100</v>
      </c>
      <c r="P134" s="38">
        <f t="shared" si="24"/>
        <v>8.639414832820773</v>
      </c>
      <c r="Q134" s="19">
        <v>100</v>
      </c>
      <c r="R134" s="38">
        <f t="shared" si="25"/>
        <v>8.226898504523785</v>
      </c>
      <c r="S134" s="19">
        <v>100</v>
      </c>
      <c r="T134" s="20">
        <f aca="true" t="shared" si="27" ref="T134:T142">AVERAGE(N134,P134,R134)</f>
        <v>8.685474526301983</v>
      </c>
      <c r="U134" s="20"/>
      <c r="V134" s="21"/>
      <c r="W134" s="19"/>
      <c r="X134" s="21"/>
      <c r="Y134" s="19"/>
      <c r="Z134" s="21"/>
      <c r="AA134" s="19"/>
      <c r="AB134" s="21"/>
      <c r="AK134" s="17">
        <f>AS134</f>
        <v>100</v>
      </c>
      <c r="AL134" s="21">
        <f>(F134+N134)/2</f>
        <v>9.149599680043169</v>
      </c>
      <c r="AM134" s="17">
        <f>AU134</f>
        <v>100</v>
      </c>
      <c r="AN134" s="21">
        <f>(H134+P134)/2</f>
        <v>8.614063374497677</v>
      </c>
      <c r="AO134" s="17">
        <f>AW134</f>
        <v>100</v>
      </c>
      <c r="AP134" s="21">
        <f>(J134+R134)/2</f>
        <v>8.201038597237982</v>
      </c>
      <c r="AQ134" s="17">
        <f>AY134</f>
        <v>100</v>
      </c>
      <c r="AR134" s="12">
        <f t="shared" si="19"/>
        <v>8.654900550592941</v>
      </c>
      <c r="AS134" s="19">
        <v>100</v>
      </c>
      <c r="AT134" s="21">
        <f t="shared" si="18"/>
        <v>18.299199360086337</v>
      </c>
      <c r="AU134" s="19">
        <v>100</v>
      </c>
      <c r="AV134" s="21">
        <f t="shared" si="18"/>
        <v>17.228126748995354</v>
      </c>
      <c r="AW134" s="19">
        <v>100</v>
      </c>
      <c r="AX134" s="21">
        <f t="shared" si="18"/>
        <v>16.402077194475964</v>
      </c>
      <c r="AY134" s="19">
        <v>100</v>
      </c>
      <c r="AZ134" s="21">
        <f t="shared" si="18"/>
        <v>17.309801101185883</v>
      </c>
    </row>
    <row r="135" spans="2:52" ht="12.75">
      <c r="B135" s="16" t="s">
        <v>85</v>
      </c>
      <c r="D135" s="16" t="s">
        <v>59</v>
      </c>
      <c r="E135" s="19"/>
      <c r="F135" s="38">
        <f t="shared" si="20"/>
        <v>4.554544559262475</v>
      </c>
      <c r="G135" s="19"/>
      <c r="H135" s="38">
        <f t="shared" si="21"/>
        <v>2.862903972058194</v>
      </c>
      <c r="I135" s="19"/>
      <c r="J135" s="38">
        <f t="shared" si="22"/>
        <v>5.450119126634785</v>
      </c>
      <c r="K135" s="19"/>
      <c r="L135" s="20">
        <f t="shared" si="26"/>
        <v>4.289189219318485</v>
      </c>
      <c r="M135" s="19"/>
      <c r="N135" s="38">
        <f t="shared" si="23"/>
        <v>4.595055120780693</v>
      </c>
      <c r="O135" s="19"/>
      <c r="P135" s="38">
        <f t="shared" si="24"/>
        <v>2.8798049442735913</v>
      </c>
      <c r="Q135" s="19"/>
      <c r="R135" s="38">
        <f t="shared" si="25"/>
        <v>5.484599003015859</v>
      </c>
      <c r="S135" s="19"/>
      <c r="T135" s="20">
        <f t="shared" si="27"/>
        <v>4.319819689356715</v>
      </c>
      <c r="U135" s="20"/>
      <c r="V135" s="21"/>
      <c r="W135" s="19"/>
      <c r="X135" s="21"/>
      <c r="Y135" s="19"/>
      <c r="Z135" s="21"/>
      <c r="AA135" s="19"/>
      <c r="AB135" s="21"/>
      <c r="AL135" s="21">
        <f>(F135+N135)</f>
        <v>9.149599680043169</v>
      </c>
      <c r="AN135" s="21">
        <f>(H135+P135)</f>
        <v>5.742708916331786</v>
      </c>
      <c r="AP135" s="21">
        <f>(J135+R135)</f>
        <v>10.934718129650644</v>
      </c>
      <c r="AR135" s="12">
        <f t="shared" si="19"/>
        <v>8.6090089086752</v>
      </c>
      <c r="AS135" s="19"/>
      <c r="AT135" s="21">
        <f t="shared" si="18"/>
        <v>9.149599680043169</v>
      </c>
      <c r="AU135" s="19"/>
      <c r="AV135" s="21">
        <f t="shared" si="18"/>
        <v>5.742708916331786</v>
      </c>
      <c r="AW135" s="19"/>
      <c r="AX135" s="21">
        <f t="shared" si="18"/>
        <v>10.934718129650644</v>
      </c>
      <c r="AY135" s="19"/>
      <c r="AZ135" s="21">
        <f t="shared" si="18"/>
        <v>8.6090089086752</v>
      </c>
    </row>
    <row r="136" spans="2:52" ht="12.75">
      <c r="B136" s="16" t="s">
        <v>86</v>
      </c>
      <c r="D136" s="16" t="s">
        <v>59</v>
      </c>
      <c r="E136" s="19">
        <v>100</v>
      </c>
      <c r="F136" s="38">
        <f t="shared" si="20"/>
        <v>3.036363039508317</v>
      </c>
      <c r="G136" s="19">
        <v>100</v>
      </c>
      <c r="H136" s="38">
        <f t="shared" si="21"/>
        <v>2.862903972058194</v>
      </c>
      <c r="I136" s="19">
        <v>100</v>
      </c>
      <c r="J136" s="38">
        <f t="shared" si="22"/>
        <v>2.7250595633173926</v>
      </c>
      <c r="K136" s="19">
        <v>100</v>
      </c>
      <c r="L136" s="20">
        <f t="shared" si="26"/>
        <v>2.874775524961301</v>
      </c>
      <c r="M136" s="19">
        <v>100</v>
      </c>
      <c r="N136" s="38">
        <f t="shared" si="23"/>
        <v>3.0633700805204622</v>
      </c>
      <c r="O136" s="19">
        <v>100</v>
      </c>
      <c r="P136" s="38">
        <f t="shared" si="24"/>
        <v>2.8798049442735913</v>
      </c>
      <c r="Q136" s="19">
        <v>100</v>
      </c>
      <c r="R136" s="38">
        <f t="shared" si="25"/>
        <v>2.7422995015079294</v>
      </c>
      <c r="S136" s="19">
        <v>100</v>
      </c>
      <c r="T136" s="20">
        <f t="shared" si="27"/>
        <v>2.8951581754339943</v>
      </c>
      <c r="U136" s="20"/>
      <c r="V136" s="21"/>
      <c r="W136" s="19"/>
      <c r="X136" s="21"/>
      <c r="Y136" s="19"/>
      <c r="Z136" s="21"/>
      <c r="AA136" s="19"/>
      <c r="AB136" s="21"/>
      <c r="AK136" s="17">
        <f>AS136</f>
        <v>100</v>
      </c>
      <c r="AL136" s="21">
        <f>(F136+N136)/2</f>
        <v>3.0498665600143897</v>
      </c>
      <c r="AM136" s="17">
        <f>AU136</f>
        <v>100</v>
      </c>
      <c r="AN136" s="21">
        <f>(H136+P136)/2</f>
        <v>2.871354458165893</v>
      </c>
      <c r="AO136" s="17">
        <f>AW136</f>
        <v>100</v>
      </c>
      <c r="AP136" s="21">
        <f>(J136+R136)/2</f>
        <v>2.733679532412661</v>
      </c>
      <c r="AQ136" s="17">
        <f>AY136</f>
        <v>100</v>
      </c>
      <c r="AR136" s="12">
        <f t="shared" si="19"/>
        <v>2.8849668501976478</v>
      </c>
      <c r="AS136" s="19">
        <v>100</v>
      </c>
      <c r="AT136" s="21">
        <f t="shared" si="18"/>
        <v>6.099733120028779</v>
      </c>
      <c r="AU136" s="19">
        <v>100</v>
      </c>
      <c r="AV136" s="21">
        <f t="shared" si="18"/>
        <v>5.742708916331786</v>
      </c>
      <c r="AW136" s="19">
        <v>100</v>
      </c>
      <c r="AX136" s="21">
        <f t="shared" si="18"/>
        <v>5.467359064825322</v>
      </c>
      <c r="AY136" s="19">
        <v>100</v>
      </c>
      <c r="AZ136" s="21">
        <f t="shared" si="18"/>
        <v>5.7699337003952955</v>
      </c>
    </row>
    <row r="137" spans="2:52" ht="12.75">
      <c r="B137" s="16" t="s">
        <v>90</v>
      </c>
      <c r="D137" s="16" t="s">
        <v>59</v>
      </c>
      <c r="E137" s="19">
        <v>100</v>
      </c>
      <c r="F137" s="38">
        <f t="shared" si="20"/>
        <v>3.036363039508317</v>
      </c>
      <c r="G137" s="19">
        <v>100</v>
      </c>
      <c r="H137" s="38">
        <f t="shared" si="21"/>
        <v>2.862903972058194</v>
      </c>
      <c r="I137" s="19">
        <v>100</v>
      </c>
      <c r="J137" s="38">
        <f t="shared" si="22"/>
        <v>2.7250595633173926</v>
      </c>
      <c r="K137" s="19">
        <v>100</v>
      </c>
      <c r="L137" s="20">
        <f t="shared" si="26"/>
        <v>2.874775524961301</v>
      </c>
      <c r="M137" s="19">
        <v>100</v>
      </c>
      <c r="N137" s="38">
        <f t="shared" si="23"/>
        <v>3.0633700805204622</v>
      </c>
      <c r="O137" s="19">
        <v>100</v>
      </c>
      <c r="P137" s="38">
        <f t="shared" si="24"/>
        <v>2.8798049442735913</v>
      </c>
      <c r="Q137" s="19">
        <v>100</v>
      </c>
      <c r="R137" s="38">
        <f t="shared" si="25"/>
        <v>2.7422995015079294</v>
      </c>
      <c r="S137" s="19">
        <v>100</v>
      </c>
      <c r="T137" s="20">
        <f t="shared" si="27"/>
        <v>2.8951581754339943</v>
      </c>
      <c r="U137" s="20"/>
      <c r="V137" s="21"/>
      <c r="W137" s="19"/>
      <c r="X137" s="21"/>
      <c r="Y137" s="19"/>
      <c r="Z137" s="21"/>
      <c r="AA137" s="19"/>
      <c r="AB137" s="21"/>
      <c r="AK137" s="17">
        <f>AS137</f>
        <v>100</v>
      </c>
      <c r="AL137" s="21">
        <f>(F137+N137)/2</f>
        <v>3.0498665600143897</v>
      </c>
      <c r="AM137" s="17">
        <f>AU137</f>
        <v>100</v>
      </c>
      <c r="AN137" s="21">
        <f>(H137+P137)/2</f>
        <v>2.871354458165893</v>
      </c>
      <c r="AO137" s="17">
        <f>AW137</f>
        <v>100</v>
      </c>
      <c r="AP137" s="21">
        <f>(J137+R137)/2</f>
        <v>2.733679532412661</v>
      </c>
      <c r="AQ137" s="17">
        <f>AY137</f>
        <v>100</v>
      </c>
      <c r="AR137" s="12">
        <f t="shared" si="19"/>
        <v>2.8849668501976478</v>
      </c>
      <c r="AS137" s="19">
        <v>100</v>
      </c>
      <c r="AT137" s="21">
        <f t="shared" si="18"/>
        <v>6.099733120028779</v>
      </c>
      <c r="AU137" s="19">
        <v>100</v>
      </c>
      <c r="AV137" s="21">
        <f t="shared" si="18"/>
        <v>5.742708916331786</v>
      </c>
      <c r="AW137" s="19">
        <v>100</v>
      </c>
      <c r="AX137" s="21">
        <f t="shared" si="18"/>
        <v>5.467359064825322</v>
      </c>
      <c r="AY137" s="19">
        <v>100</v>
      </c>
      <c r="AZ137" s="21">
        <f t="shared" si="18"/>
        <v>5.7699337003952955</v>
      </c>
    </row>
    <row r="138" spans="2:52" ht="12.75">
      <c r="B138" s="16" t="s">
        <v>92</v>
      </c>
      <c r="D138" s="16" t="s">
        <v>59</v>
      </c>
      <c r="E138" s="19"/>
      <c r="F138" s="38">
        <f t="shared" si="20"/>
        <v>6.072726079016634</v>
      </c>
      <c r="G138" s="19"/>
      <c r="H138" s="38">
        <f t="shared" si="21"/>
        <v>5.725807944116388</v>
      </c>
      <c r="I138" s="19"/>
      <c r="J138" s="38">
        <f t="shared" si="22"/>
        <v>5.450119126634785</v>
      </c>
      <c r="K138" s="19"/>
      <c r="L138" s="20">
        <f t="shared" si="26"/>
        <v>5.749551049922602</v>
      </c>
      <c r="M138" s="19"/>
      <c r="N138" s="38">
        <f t="shared" si="23"/>
        <v>6.1267401610409244</v>
      </c>
      <c r="O138" s="19"/>
      <c r="P138" s="38">
        <f t="shared" si="24"/>
        <v>5.759609888547183</v>
      </c>
      <c r="Q138" s="19"/>
      <c r="R138" s="38">
        <f t="shared" si="25"/>
        <v>5.484599003015859</v>
      </c>
      <c r="S138" s="19"/>
      <c r="T138" s="20">
        <f t="shared" si="27"/>
        <v>5.790316350867989</v>
      </c>
      <c r="U138" s="20"/>
      <c r="V138" s="35"/>
      <c r="W138" s="19"/>
      <c r="X138" s="35"/>
      <c r="Y138" s="19"/>
      <c r="Z138" s="35"/>
      <c r="AA138" s="19"/>
      <c r="AB138" s="21"/>
      <c r="AL138" s="21">
        <f>(F138+N138)</f>
        <v>12.199466240057559</v>
      </c>
      <c r="AN138" s="21">
        <f>(H138+P138)</f>
        <v>11.485417832663572</v>
      </c>
      <c r="AP138" s="21">
        <f>(J138+R138)</f>
        <v>10.934718129650644</v>
      </c>
      <c r="AR138" s="12">
        <f t="shared" si="19"/>
        <v>11.539867400790591</v>
      </c>
      <c r="AS138" s="19"/>
      <c r="AT138" s="21">
        <f t="shared" si="18"/>
        <v>12.199466240057559</v>
      </c>
      <c r="AU138" s="19"/>
      <c r="AV138" s="21">
        <f t="shared" si="18"/>
        <v>11.485417832663572</v>
      </c>
      <c r="AW138" s="19"/>
      <c r="AX138" s="21">
        <f t="shared" si="18"/>
        <v>10.934718129650644</v>
      </c>
      <c r="AY138" s="19"/>
      <c r="AZ138" s="21">
        <f t="shared" si="18"/>
        <v>11.539867400790591</v>
      </c>
    </row>
    <row r="139" spans="2:52" ht="12.75">
      <c r="B139" s="16" t="s">
        <v>89</v>
      </c>
      <c r="D139" s="16" t="s">
        <v>59</v>
      </c>
      <c r="E139" s="19">
        <v>100</v>
      </c>
      <c r="F139" s="38">
        <f t="shared" si="20"/>
        <v>6.072726079016634</v>
      </c>
      <c r="G139" s="19">
        <v>100</v>
      </c>
      <c r="H139" s="38">
        <f t="shared" si="21"/>
        <v>5.725807944116388</v>
      </c>
      <c r="I139" s="19">
        <v>100</v>
      </c>
      <c r="J139" s="38">
        <f t="shared" si="22"/>
        <v>5.450119126634785</v>
      </c>
      <c r="K139" s="19">
        <v>100</v>
      </c>
      <c r="L139" s="20">
        <f t="shared" si="26"/>
        <v>5.749551049922602</v>
      </c>
      <c r="M139" s="19">
        <v>100</v>
      </c>
      <c r="N139" s="38">
        <f t="shared" si="23"/>
        <v>6.1267401610409244</v>
      </c>
      <c r="O139" s="19">
        <v>100</v>
      </c>
      <c r="P139" s="38">
        <f t="shared" si="24"/>
        <v>5.759609888547183</v>
      </c>
      <c r="Q139" s="19">
        <v>100</v>
      </c>
      <c r="R139" s="38">
        <f t="shared" si="25"/>
        <v>5.484599003015859</v>
      </c>
      <c r="S139" s="19">
        <v>100</v>
      </c>
      <c r="T139" s="20">
        <f t="shared" si="27"/>
        <v>5.790316350867989</v>
      </c>
      <c r="U139" s="20"/>
      <c r="V139" s="21"/>
      <c r="W139" s="19"/>
      <c r="X139" s="21"/>
      <c r="Y139" s="19"/>
      <c r="Z139" s="21"/>
      <c r="AA139" s="19"/>
      <c r="AB139" s="21"/>
      <c r="AK139" s="17">
        <f aca="true" t="shared" si="28" ref="AK139:AK144">AS139</f>
        <v>100</v>
      </c>
      <c r="AL139" s="21">
        <f>(F139+N139)/2</f>
        <v>6.099733120028779</v>
      </c>
      <c r="AM139" s="17">
        <f aca="true" t="shared" si="29" ref="AM139:AM144">AU139</f>
        <v>100</v>
      </c>
      <c r="AN139" s="21">
        <f>(H139+P139)/2</f>
        <v>5.742708916331786</v>
      </c>
      <c r="AO139" s="17">
        <f aca="true" t="shared" si="30" ref="AO139:AO144">AW139</f>
        <v>100</v>
      </c>
      <c r="AP139" s="21">
        <f>(J139+R139)/2</f>
        <v>5.467359064825322</v>
      </c>
      <c r="AQ139" s="17">
        <f aca="true" t="shared" si="31" ref="AQ139:AQ144">AY139</f>
        <v>100</v>
      </c>
      <c r="AR139" s="12">
        <f t="shared" si="19"/>
        <v>5.7699337003952955</v>
      </c>
      <c r="AS139" s="19">
        <v>100</v>
      </c>
      <c r="AT139" s="21">
        <f t="shared" si="18"/>
        <v>12.199466240057559</v>
      </c>
      <c r="AU139" s="19">
        <v>100</v>
      </c>
      <c r="AV139" s="21">
        <f t="shared" si="18"/>
        <v>11.485417832663572</v>
      </c>
      <c r="AW139" s="19">
        <v>100</v>
      </c>
      <c r="AX139" s="21">
        <f t="shared" si="18"/>
        <v>10.934718129650644</v>
      </c>
      <c r="AY139" s="19">
        <v>100</v>
      </c>
      <c r="AZ139" s="21">
        <f t="shared" si="18"/>
        <v>11.539867400790591</v>
      </c>
    </row>
    <row r="140" spans="2:52" ht="12.75">
      <c r="B140" s="16" t="s">
        <v>95</v>
      </c>
      <c r="D140" s="16" t="s">
        <v>59</v>
      </c>
      <c r="E140" s="19">
        <v>100</v>
      </c>
      <c r="F140" s="38">
        <f t="shared" si="20"/>
        <v>0.6072726079016634</v>
      </c>
      <c r="G140" s="19">
        <v>100</v>
      </c>
      <c r="H140" s="38">
        <f t="shared" si="21"/>
        <v>0.5725807944116388</v>
      </c>
      <c r="I140" s="19">
        <v>100</v>
      </c>
      <c r="J140" s="38">
        <f t="shared" si="22"/>
        <v>0.5450119126634785</v>
      </c>
      <c r="K140" s="19">
        <v>100</v>
      </c>
      <c r="L140" s="20">
        <f t="shared" si="26"/>
        <v>0.5749551049922602</v>
      </c>
      <c r="M140" s="19">
        <v>100</v>
      </c>
      <c r="N140" s="38">
        <f t="shared" si="23"/>
        <v>0.6126740161040924</v>
      </c>
      <c r="O140" s="19">
        <v>100</v>
      </c>
      <c r="P140" s="38">
        <f t="shared" si="24"/>
        <v>0.5759609888547181</v>
      </c>
      <c r="Q140" s="19">
        <v>100</v>
      </c>
      <c r="R140" s="38">
        <f t="shared" si="25"/>
        <v>0.5484599003015856</v>
      </c>
      <c r="S140" s="19">
        <v>100</v>
      </c>
      <c r="T140" s="20">
        <f t="shared" si="27"/>
        <v>0.5790316350867988</v>
      </c>
      <c r="U140" s="20"/>
      <c r="V140" s="21"/>
      <c r="W140" s="19"/>
      <c r="X140" s="21"/>
      <c r="Y140" s="19"/>
      <c r="Z140" s="21"/>
      <c r="AA140" s="19"/>
      <c r="AB140" s="21"/>
      <c r="AK140" s="17">
        <f t="shared" si="28"/>
        <v>100</v>
      </c>
      <c r="AL140" s="21">
        <f>(F140+N140)/2</f>
        <v>0.6099733120028779</v>
      </c>
      <c r="AM140" s="17">
        <f t="shared" si="29"/>
        <v>100</v>
      </c>
      <c r="AN140" s="21">
        <f>(H140+P140)/2</f>
        <v>0.5742708916331785</v>
      </c>
      <c r="AO140" s="17">
        <f t="shared" si="30"/>
        <v>100</v>
      </c>
      <c r="AP140" s="21">
        <f>(J140+R140)/2</f>
        <v>0.5467359064825321</v>
      </c>
      <c r="AQ140" s="17">
        <f t="shared" si="31"/>
        <v>100</v>
      </c>
      <c r="AR140" s="12">
        <f t="shared" si="19"/>
        <v>0.5769933700395294</v>
      </c>
      <c r="AS140" s="19">
        <v>100</v>
      </c>
      <c r="AT140" s="21">
        <f t="shared" si="18"/>
        <v>1.2199466240057557</v>
      </c>
      <c r="AU140" s="19">
        <v>100</v>
      </c>
      <c r="AV140" s="21">
        <f t="shared" si="18"/>
        <v>1.148541783266357</v>
      </c>
      <c r="AW140" s="19">
        <v>100</v>
      </c>
      <c r="AX140" s="21">
        <f t="shared" si="18"/>
        <v>1.0934718129650642</v>
      </c>
      <c r="AY140" s="19">
        <v>100</v>
      </c>
      <c r="AZ140" s="21">
        <f t="shared" si="18"/>
        <v>1.153986740079059</v>
      </c>
    </row>
    <row r="141" spans="2:52" ht="12.75">
      <c r="B141" s="16" t="s">
        <v>91</v>
      </c>
      <c r="D141" s="16" t="s">
        <v>59</v>
      </c>
      <c r="E141" s="19">
        <v>100</v>
      </c>
      <c r="F141" s="38">
        <f t="shared" si="20"/>
        <v>3.036363039508317</v>
      </c>
      <c r="G141" s="19">
        <v>100</v>
      </c>
      <c r="H141" s="38">
        <f t="shared" si="21"/>
        <v>2.862903972058194</v>
      </c>
      <c r="I141" s="19">
        <v>100</v>
      </c>
      <c r="J141" s="38">
        <f t="shared" si="22"/>
        <v>2.7250595633173926</v>
      </c>
      <c r="K141" s="19">
        <v>100</v>
      </c>
      <c r="L141" s="20">
        <f t="shared" si="26"/>
        <v>2.874775524961301</v>
      </c>
      <c r="M141" s="19">
        <v>100</v>
      </c>
      <c r="N141" s="38">
        <f t="shared" si="23"/>
        <v>3.0633700805204622</v>
      </c>
      <c r="O141" s="19">
        <v>100</v>
      </c>
      <c r="P141" s="38">
        <f t="shared" si="24"/>
        <v>2.8798049442735913</v>
      </c>
      <c r="Q141" s="19">
        <v>100</v>
      </c>
      <c r="R141" s="38">
        <f t="shared" si="25"/>
        <v>2.7422995015079294</v>
      </c>
      <c r="S141" s="19">
        <v>100</v>
      </c>
      <c r="T141" s="20">
        <f t="shared" si="27"/>
        <v>2.8951581754339943</v>
      </c>
      <c r="U141" s="20"/>
      <c r="V141" s="21"/>
      <c r="W141" s="19"/>
      <c r="X141" s="21"/>
      <c r="Y141" s="19"/>
      <c r="Z141" s="21"/>
      <c r="AA141" s="19"/>
      <c r="AB141" s="21"/>
      <c r="AK141" s="17">
        <f t="shared" si="28"/>
        <v>100</v>
      </c>
      <c r="AL141" s="21">
        <f>(F141+N141)/2</f>
        <v>3.0498665600143897</v>
      </c>
      <c r="AM141" s="17">
        <f t="shared" si="29"/>
        <v>100</v>
      </c>
      <c r="AN141" s="21">
        <f>(H141+P141)/2</f>
        <v>2.871354458165893</v>
      </c>
      <c r="AO141" s="17">
        <f t="shared" si="30"/>
        <v>100</v>
      </c>
      <c r="AP141" s="21">
        <f>(J141+R141)/2</f>
        <v>2.733679532412661</v>
      </c>
      <c r="AQ141" s="17">
        <f t="shared" si="31"/>
        <v>100</v>
      </c>
      <c r="AR141" s="12">
        <f t="shared" si="19"/>
        <v>2.8849668501976478</v>
      </c>
      <c r="AS141" s="19">
        <v>100</v>
      </c>
      <c r="AT141" s="21">
        <f t="shared" si="18"/>
        <v>6.099733120028779</v>
      </c>
      <c r="AU141" s="19">
        <v>100</v>
      </c>
      <c r="AV141" s="21">
        <f t="shared" si="18"/>
        <v>5.742708916331786</v>
      </c>
      <c r="AW141" s="19">
        <v>100</v>
      </c>
      <c r="AX141" s="21">
        <f t="shared" si="18"/>
        <v>5.467359064825322</v>
      </c>
      <c r="AY141" s="19">
        <v>100</v>
      </c>
      <c r="AZ141" s="21">
        <f t="shared" si="18"/>
        <v>5.7699337003952955</v>
      </c>
    </row>
    <row r="142" spans="2:52" ht="12.75">
      <c r="B142" s="16" t="s">
        <v>87</v>
      </c>
      <c r="D142" s="16" t="s">
        <v>59</v>
      </c>
      <c r="E142" s="19">
        <v>100</v>
      </c>
      <c r="F142" s="38">
        <f t="shared" si="20"/>
        <v>12.145452158033269</v>
      </c>
      <c r="G142" s="19">
        <v>100</v>
      </c>
      <c r="H142" s="38">
        <f t="shared" si="21"/>
        <v>11.451615888232777</v>
      </c>
      <c r="I142" s="19">
        <v>100</v>
      </c>
      <c r="J142" s="38">
        <f t="shared" si="22"/>
        <v>10.90023825326957</v>
      </c>
      <c r="K142" s="19">
        <v>100</v>
      </c>
      <c r="L142" s="20">
        <f t="shared" si="26"/>
        <v>11.499102099845205</v>
      </c>
      <c r="M142" s="19">
        <v>100</v>
      </c>
      <c r="N142" s="38">
        <f t="shared" si="23"/>
        <v>12.253480322081849</v>
      </c>
      <c r="O142" s="19">
        <v>100</v>
      </c>
      <c r="P142" s="38">
        <f t="shared" si="24"/>
        <v>11.519219777094365</v>
      </c>
      <c r="Q142" s="19">
        <v>100</v>
      </c>
      <c r="R142" s="38">
        <f t="shared" si="25"/>
        <v>10.969198006031718</v>
      </c>
      <c r="S142" s="19">
        <v>100</v>
      </c>
      <c r="T142" s="20">
        <f t="shared" si="27"/>
        <v>11.580632701735977</v>
      </c>
      <c r="U142" s="20"/>
      <c r="V142" s="21"/>
      <c r="W142" s="19"/>
      <c r="X142" s="21"/>
      <c r="Y142" s="19"/>
      <c r="Z142" s="21"/>
      <c r="AA142" s="19"/>
      <c r="AB142" s="21"/>
      <c r="AK142" s="17">
        <f t="shared" si="28"/>
        <v>100</v>
      </c>
      <c r="AL142" s="21">
        <f>(F142+N142)/2</f>
        <v>12.199466240057559</v>
      </c>
      <c r="AM142" s="17">
        <f t="shared" si="29"/>
        <v>100</v>
      </c>
      <c r="AN142" s="21">
        <f>(H142+P142)/2</f>
        <v>11.485417832663572</v>
      </c>
      <c r="AO142" s="17">
        <f t="shared" si="30"/>
        <v>100</v>
      </c>
      <c r="AP142" s="21">
        <f>(J142+R142)/2</f>
        <v>10.934718129650644</v>
      </c>
      <c r="AQ142" s="17">
        <f t="shared" si="31"/>
        <v>100</v>
      </c>
      <c r="AR142" s="12">
        <f t="shared" si="19"/>
        <v>11.539867400790591</v>
      </c>
      <c r="AS142" s="19">
        <v>100</v>
      </c>
      <c r="AT142" s="21">
        <f t="shared" si="18"/>
        <v>24.398932480115118</v>
      </c>
      <c r="AU142" s="19">
        <v>100</v>
      </c>
      <c r="AV142" s="21">
        <f t="shared" si="18"/>
        <v>22.970835665327144</v>
      </c>
      <c r="AW142" s="19">
        <v>100</v>
      </c>
      <c r="AX142" s="21">
        <f t="shared" si="18"/>
        <v>21.86943625930129</v>
      </c>
      <c r="AY142" s="19">
        <v>100</v>
      </c>
      <c r="AZ142" s="21">
        <f t="shared" si="18"/>
        <v>23.079734801581182</v>
      </c>
    </row>
    <row r="143" spans="2:52" ht="12.75">
      <c r="B143" s="16" t="s">
        <v>61</v>
      </c>
      <c r="D143" s="16" t="s">
        <v>59</v>
      </c>
      <c r="E143" s="19">
        <v>100</v>
      </c>
      <c r="F143" s="20">
        <f>(F139+F137)</f>
        <v>9.109089118524953</v>
      </c>
      <c r="G143" s="19">
        <v>100</v>
      </c>
      <c r="H143" s="20">
        <f>(H139+H137)</f>
        <v>8.588711916174582</v>
      </c>
      <c r="I143" s="19">
        <v>100</v>
      </c>
      <c r="J143" s="20">
        <f>(J139+J137)</f>
        <v>8.175178689952178</v>
      </c>
      <c r="K143" s="19">
        <v>100</v>
      </c>
      <c r="L143" s="20">
        <f>AVERAGE(F143,H143,J143)</f>
        <v>8.624326574883904</v>
      </c>
      <c r="M143" s="19">
        <v>100</v>
      </c>
      <c r="N143" s="20">
        <f>(N139+N137)</f>
        <v>9.190110241561387</v>
      </c>
      <c r="O143" s="19">
        <v>100</v>
      </c>
      <c r="P143" s="20">
        <f>(P139+P137)</f>
        <v>8.639414832820774</v>
      </c>
      <c r="Q143" s="19">
        <v>100</v>
      </c>
      <c r="R143" s="20">
        <f>(R139+R137)</f>
        <v>8.226898504523788</v>
      </c>
      <c r="S143" s="19">
        <v>100</v>
      </c>
      <c r="T143" s="20">
        <f>AVERAGE(N143,P143,R143)</f>
        <v>8.685474526301983</v>
      </c>
      <c r="U143" s="20"/>
      <c r="V143" s="21"/>
      <c r="X143" s="21"/>
      <c r="Z143" s="21"/>
      <c r="AB143" s="21"/>
      <c r="AK143" s="17">
        <f t="shared" si="28"/>
        <v>100</v>
      </c>
      <c r="AL143" s="21">
        <f>(F143+N143)</f>
        <v>18.29919936008634</v>
      </c>
      <c r="AM143" s="17">
        <f t="shared" si="29"/>
        <v>100</v>
      </c>
      <c r="AN143" s="21">
        <f>(H143+P143)</f>
        <v>17.228126748995358</v>
      </c>
      <c r="AO143" s="17">
        <f t="shared" si="30"/>
        <v>100</v>
      </c>
      <c r="AP143" s="21">
        <f>(J143+R143)</f>
        <v>16.402077194475964</v>
      </c>
      <c r="AQ143" s="17">
        <f t="shared" si="31"/>
        <v>100</v>
      </c>
      <c r="AR143" s="12">
        <f t="shared" si="19"/>
        <v>17.309801101185887</v>
      </c>
      <c r="AS143" s="19">
        <v>100</v>
      </c>
      <c r="AT143" s="21">
        <f t="shared" si="18"/>
        <v>18.29919936008634</v>
      </c>
      <c r="AU143" s="19">
        <v>100</v>
      </c>
      <c r="AV143" s="21">
        <f t="shared" si="18"/>
        <v>17.228126748995358</v>
      </c>
      <c r="AW143" s="19">
        <v>100</v>
      </c>
      <c r="AX143" s="21">
        <f t="shared" si="18"/>
        <v>16.402077194475964</v>
      </c>
      <c r="AY143" s="19">
        <v>100</v>
      </c>
      <c r="AZ143" s="21">
        <f t="shared" si="18"/>
        <v>17.309801101185887</v>
      </c>
    </row>
    <row r="144" spans="2:52" ht="12.75">
      <c r="B144" s="16" t="s">
        <v>62</v>
      </c>
      <c r="D144" s="16" t="s">
        <v>59</v>
      </c>
      <c r="E144" s="17">
        <f>F136/F144*100</f>
        <v>16.666666666666664</v>
      </c>
      <c r="F144" s="20">
        <f>(F134+F136+F138)</f>
        <v>18.218178237049905</v>
      </c>
      <c r="G144" s="17">
        <f>H136/H144*100</f>
        <v>16.666666666666668</v>
      </c>
      <c r="H144" s="20">
        <f>(H134+H136+H138)</f>
        <v>17.177423832349163</v>
      </c>
      <c r="I144" s="17">
        <f>J136/J144*100</f>
        <v>16.666666666666664</v>
      </c>
      <c r="J144" s="20">
        <f>(J134+J136+J138)</f>
        <v>16.350357379904356</v>
      </c>
      <c r="K144" s="17">
        <f>L136/L144*100</f>
        <v>16.666666666666664</v>
      </c>
      <c r="L144" s="20">
        <f>AVERAGE(F144,H144,J144)</f>
        <v>17.248653149767808</v>
      </c>
      <c r="M144" s="17">
        <f>N136/N144*100</f>
        <v>16.666666666666664</v>
      </c>
      <c r="N144" s="20">
        <f>(N134+N136+N138)</f>
        <v>18.380220483122773</v>
      </c>
      <c r="O144" s="17">
        <f>P136/P144*100</f>
        <v>16.666666666666668</v>
      </c>
      <c r="P144" s="20">
        <f>(P134+P136+P138)</f>
        <v>17.278829665641545</v>
      </c>
      <c r="Q144" s="17">
        <f>R136/R144*100</f>
        <v>16.66666666666667</v>
      </c>
      <c r="R144" s="20">
        <f>(R134+R136+R138)</f>
        <v>16.453797009047573</v>
      </c>
      <c r="S144" s="17">
        <f>T136/T144*100</f>
        <v>16.666666666666668</v>
      </c>
      <c r="T144" s="20">
        <f>AVERAGE(N144,P144,R144)</f>
        <v>17.370949052603965</v>
      </c>
      <c r="U144" s="20"/>
      <c r="V144" s="21"/>
      <c r="X144" s="21"/>
      <c r="Z144" s="21"/>
      <c r="AB144" s="21"/>
      <c r="AK144" s="17">
        <f t="shared" si="28"/>
        <v>16.666666666666664</v>
      </c>
      <c r="AL144" s="21">
        <f>(F144+N144)</f>
        <v>36.59839872017268</v>
      </c>
      <c r="AM144" s="17">
        <f t="shared" si="29"/>
        <v>16.66666666666667</v>
      </c>
      <c r="AN144" s="21">
        <f>(H144+P144)</f>
        <v>34.45625349799071</v>
      </c>
      <c r="AO144" s="17">
        <f t="shared" si="30"/>
        <v>16.666666666666668</v>
      </c>
      <c r="AP144" s="21">
        <f>(J144+R144)</f>
        <v>32.80415438895193</v>
      </c>
      <c r="AQ144" s="17">
        <f t="shared" si="31"/>
        <v>16.666666666666664</v>
      </c>
      <c r="AR144" s="12">
        <f t="shared" si="19"/>
        <v>34.61960220237177</v>
      </c>
      <c r="AS144" s="17">
        <f>AT136/AT144*100</f>
        <v>16.666666666666664</v>
      </c>
      <c r="AT144" s="21">
        <f t="shared" si="18"/>
        <v>36.59839872017268</v>
      </c>
      <c r="AU144" s="17">
        <f>AV136/AV144*100</f>
        <v>16.66666666666667</v>
      </c>
      <c r="AV144" s="21">
        <f t="shared" si="18"/>
        <v>34.45625349799071</v>
      </c>
      <c r="AW144" s="17">
        <f>AX136/AX144*100</f>
        <v>16.666666666666668</v>
      </c>
      <c r="AX144" s="21">
        <f t="shared" si="18"/>
        <v>32.80415438895193</v>
      </c>
      <c r="AY144" s="17">
        <f>AZ136/AZ144*100</f>
        <v>16.666666666666664</v>
      </c>
      <c r="AZ144" s="21">
        <f t="shared" si="18"/>
        <v>34.61960220237177</v>
      </c>
    </row>
    <row r="145" spans="2:38" ht="12.75">
      <c r="B145" s="15"/>
      <c r="C145" s="15"/>
      <c r="AL145" s="35"/>
    </row>
    <row r="146" spans="2:38" ht="12.75">
      <c r="B146" s="15" t="s">
        <v>93</v>
      </c>
      <c r="C146" s="15" t="s">
        <v>147</v>
      </c>
      <c r="E146" s="19"/>
      <c r="F146" s="19"/>
      <c r="G146" s="19"/>
      <c r="H146" s="19"/>
      <c r="I146" s="19"/>
      <c r="J146" s="19"/>
      <c r="K146" s="19"/>
      <c r="AL146" s="35"/>
    </row>
    <row r="147" spans="5:38" ht="12.75">
      <c r="E147" s="19"/>
      <c r="F147" s="19"/>
      <c r="G147" s="19"/>
      <c r="H147" s="19"/>
      <c r="I147" s="19"/>
      <c r="J147" s="19"/>
      <c r="K147" s="19"/>
      <c r="AL147" s="35"/>
    </row>
    <row r="148" spans="2:12" ht="12.75">
      <c r="B148" s="16" t="s">
        <v>88</v>
      </c>
      <c r="D148" s="16" t="s">
        <v>78</v>
      </c>
      <c r="L148" s="18">
        <v>6246</v>
      </c>
    </row>
    <row r="149" spans="2:20" ht="12.75">
      <c r="B149" s="16" t="s">
        <v>84</v>
      </c>
      <c r="D149" s="16" t="s">
        <v>78</v>
      </c>
      <c r="L149" s="18">
        <v>2.9</v>
      </c>
      <c r="M149" s="19"/>
      <c r="N149" s="19"/>
      <c r="O149" s="19"/>
      <c r="P149" s="19"/>
      <c r="Q149" s="19"/>
      <c r="R149" s="19"/>
      <c r="S149" s="19"/>
      <c r="T149" s="18"/>
    </row>
    <row r="150" spans="2:28" ht="12.75">
      <c r="B150" s="16" t="s">
        <v>85</v>
      </c>
      <c r="D150" s="16" t="s">
        <v>78</v>
      </c>
      <c r="L150" s="18">
        <v>1041064</v>
      </c>
      <c r="M150" s="19"/>
      <c r="N150" s="19"/>
      <c r="O150" s="19"/>
      <c r="P150" s="19"/>
      <c r="Q150" s="19"/>
      <c r="R150" s="19"/>
      <c r="S150" s="19"/>
      <c r="T150" s="18"/>
      <c r="U150" s="19"/>
      <c r="V150" s="19"/>
      <c r="W150" s="19"/>
      <c r="X150" s="19"/>
      <c r="Y150" s="19"/>
      <c r="Z150" s="19"/>
      <c r="AA150" s="19"/>
      <c r="AB150" s="19"/>
    </row>
    <row r="151" spans="2:28" ht="12.75">
      <c r="B151" s="16" t="s">
        <v>86</v>
      </c>
      <c r="D151" s="16" t="s">
        <v>78</v>
      </c>
      <c r="L151" s="18">
        <v>1.7</v>
      </c>
      <c r="M151" s="19"/>
      <c r="N151" s="19"/>
      <c r="O151" s="19"/>
      <c r="P151" s="19"/>
      <c r="Q151" s="19"/>
      <c r="R151" s="19"/>
      <c r="S151" s="19"/>
      <c r="T151" s="18"/>
      <c r="U151" s="19"/>
      <c r="V151" s="19"/>
      <c r="W151" s="19"/>
      <c r="X151" s="19"/>
      <c r="Y151" s="19"/>
      <c r="Z151" s="19"/>
      <c r="AA151" s="19"/>
      <c r="AB151" s="18"/>
    </row>
    <row r="152" spans="2:28" ht="12.75">
      <c r="B152" s="16" t="s">
        <v>90</v>
      </c>
      <c r="D152" s="16" t="s">
        <v>78</v>
      </c>
      <c r="L152" s="18">
        <v>2.3</v>
      </c>
      <c r="M152" s="19"/>
      <c r="N152" s="19"/>
      <c r="O152" s="19"/>
      <c r="P152" s="19"/>
      <c r="Q152" s="19"/>
      <c r="R152" s="19"/>
      <c r="S152" s="19"/>
      <c r="T152" s="18"/>
      <c r="U152" s="19"/>
      <c r="V152" s="19"/>
      <c r="W152" s="19"/>
      <c r="X152" s="19"/>
      <c r="Y152" s="19"/>
      <c r="Z152" s="19"/>
      <c r="AA152" s="19"/>
      <c r="AB152" s="19"/>
    </row>
    <row r="153" spans="2:28" ht="12.75">
      <c r="B153" s="16" t="s">
        <v>92</v>
      </c>
      <c r="D153" s="16" t="s">
        <v>78</v>
      </c>
      <c r="L153" s="18">
        <v>15.6</v>
      </c>
      <c r="U153" s="19"/>
      <c r="V153" s="19"/>
      <c r="W153" s="19"/>
      <c r="X153" s="19"/>
      <c r="Y153" s="19"/>
      <c r="Z153" s="19"/>
      <c r="AA153" s="19"/>
      <c r="AB153" s="19"/>
    </row>
    <row r="154" spans="2:28" ht="12.75">
      <c r="B154" s="16" t="s">
        <v>89</v>
      </c>
      <c r="D154" s="16" t="s">
        <v>78</v>
      </c>
      <c r="L154" s="18">
        <v>1874</v>
      </c>
      <c r="U154" s="19"/>
      <c r="V154" s="19"/>
      <c r="W154" s="19"/>
      <c r="X154" s="19"/>
      <c r="Y154" s="19"/>
      <c r="Z154" s="19"/>
      <c r="AA154" s="19"/>
      <c r="AB154" s="19"/>
    </row>
    <row r="155" spans="2:28" ht="12.75">
      <c r="B155" s="16" t="s">
        <v>95</v>
      </c>
      <c r="D155" s="16" t="s">
        <v>78</v>
      </c>
      <c r="L155" s="18">
        <v>6246</v>
      </c>
      <c r="U155" s="19"/>
      <c r="V155" s="19"/>
      <c r="W155" s="19"/>
      <c r="X155" s="19"/>
      <c r="Y155" s="19"/>
      <c r="Z155" s="19"/>
      <c r="AA155" s="19"/>
      <c r="AB155" s="19"/>
    </row>
    <row r="156" spans="2:28" ht="12.75">
      <c r="B156" s="16" t="s">
        <v>91</v>
      </c>
      <c r="D156" s="16" t="s">
        <v>78</v>
      </c>
      <c r="L156" s="18">
        <v>62464</v>
      </c>
      <c r="U156" s="19"/>
      <c r="V156" s="19"/>
      <c r="W156" s="19"/>
      <c r="X156" s="19"/>
      <c r="Y156" s="19"/>
      <c r="Z156" s="19"/>
      <c r="AA156" s="19"/>
      <c r="AB156" s="19"/>
    </row>
    <row r="157" spans="2:28" ht="12.75">
      <c r="B157" s="16" t="s">
        <v>87</v>
      </c>
      <c r="D157" s="16" t="s">
        <v>78</v>
      </c>
      <c r="L157" s="18">
        <v>10411</v>
      </c>
      <c r="M157" s="19"/>
      <c r="N157" s="19"/>
      <c r="O157" s="19"/>
      <c r="P157" s="19"/>
      <c r="Q157" s="19"/>
      <c r="R157" s="19"/>
      <c r="S157" s="19"/>
      <c r="T157" s="22"/>
      <c r="U157" s="19"/>
      <c r="V157" s="19"/>
      <c r="W157" s="19"/>
      <c r="X157" s="19"/>
      <c r="Y157" s="19"/>
      <c r="Z157" s="19"/>
      <c r="AA157" s="19"/>
      <c r="AB157" s="19"/>
    </row>
    <row r="158" spans="2:28" ht="12.75">
      <c r="B158" s="16" t="s">
        <v>38</v>
      </c>
      <c r="D158" s="16" t="s">
        <v>78</v>
      </c>
      <c r="L158" s="18">
        <f>2*4165</f>
        <v>8330</v>
      </c>
      <c r="M158" s="19"/>
      <c r="N158" s="19"/>
      <c r="O158" s="19"/>
      <c r="P158" s="19"/>
      <c r="Q158" s="19"/>
      <c r="R158" s="19"/>
      <c r="S158" s="19"/>
      <c r="T158" s="18"/>
      <c r="U158" s="19"/>
      <c r="V158" s="19"/>
      <c r="W158" s="19"/>
      <c r="X158" s="19"/>
      <c r="Y158" s="19"/>
      <c r="Z158" s="19"/>
      <c r="AA158" s="19"/>
      <c r="AB158" s="19"/>
    </row>
    <row r="159" spans="2:28" ht="12.75">
      <c r="B159" s="16" t="s">
        <v>37</v>
      </c>
      <c r="D159" s="16" t="s">
        <v>78</v>
      </c>
      <c r="E159" s="19"/>
      <c r="F159" s="19"/>
      <c r="G159" s="19"/>
      <c r="H159" s="19"/>
      <c r="I159" s="19"/>
      <c r="J159" s="19"/>
      <c r="K159" s="19"/>
      <c r="L159" s="18">
        <f>2*3875</f>
        <v>7750</v>
      </c>
      <c r="M159" s="19"/>
      <c r="N159" s="19"/>
      <c r="O159" s="19"/>
      <c r="P159" s="19"/>
      <c r="Q159" s="19"/>
      <c r="R159" s="19"/>
      <c r="S159" s="19"/>
      <c r="T159" s="18"/>
      <c r="U159" s="19"/>
      <c r="V159" s="19"/>
      <c r="W159" s="19"/>
      <c r="X159" s="19"/>
      <c r="Y159" s="19"/>
      <c r="Z159" s="19"/>
      <c r="AA159" s="19"/>
      <c r="AB159" s="19"/>
    </row>
    <row r="160" spans="4:12" ht="12.75">
      <c r="D160" s="17"/>
      <c r="K160" s="18"/>
      <c r="L160" s="17"/>
    </row>
    <row r="161" spans="4:12" ht="12.75">
      <c r="D161" s="17"/>
      <c r="K161" s="18"/>
      <c r="L161" s="17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2004-02-25T19:54:12Z</cp:lastPrinted>
  <dcterms:created xsi:type="dcterms:W3CDTF">2000-01-10T00:44:42Z</dcterms:created>
  <dcterms:modified xsi:type="dcterms:W3CDTF">2004-02-25T19:54:20Z</dcterms:modified>
  <cp:category/>
  <cp:version/>
  <cp:contentType/>
  <cp:contentStatus/>
</cp:coreProperties>
</file>