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555" yWindow="2775" windowWidth="12120" windowHeight="6780" tabRatio="6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5" sheetId="7" r:id="rId7"/>
  </sheets>
  <definedNames>
    <definedName name="_xlnm.Print_Titles" localSheetId="6">'df c5'!$B:$B</definedName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<sst xmlns="http://schemas.openxmlformats.org/spreadsheetml/2006/main" count="1029" uniqueCount="227">
  <si>
    <t>Stack Gas Emissions</t>
  </si>
  <si>
    <t>HW</t>
  </si>
  <si>
    <t>PM</t>
  </si>
  <si>
    <t>HCl</t>
  </si>
  <si>
    <t>Cl2</t>
  </si>
  <si>
    <t>SVM</t>
  </si>
  <si>
    <t>LVM</t>
  </si>
  <si>
    <t>CO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</si>
  <si>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</si>
  <si>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</si>
  <si>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</si>
  <si>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</si>
  <si>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</si>
  <si>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</si>
  <si>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</si>
  <si>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</si>
  <si>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</si>
  <si>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</si>
  <si>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</si>
  <si>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</si>
  <si>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</si>
  <si>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</si>
  <si>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</si>
  <si>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</si>
  <si>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</si>
  <si>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</si>
  <si>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</si>
  <si>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</si>
  <si>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</si>
  <si>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</si>
  <si>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</si>
  <si>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</si>
  <si>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Content</t>
  </si>
  <si>
    <t>Units</t>
  </si>
  <si>
    <t>7% O2?</t>
  </si>
  <si>
    <t>Run</t>
  </si>
  <si>
    <t>Cond Avg</t>
  </si>
  <si>
    <t>y</t>
  </si>
  <si>
    <t xml:space="preserve">   Stack Gas Flowrate</t>
  </si>
  <si>
    <t xml:space="preserve">   Temperature</t>
  </si>
  <si>
    <t>nd</t>
  </si>
  <si>
    <t>Heat Content</t>
  </si>
  <si>
    <t>lb/hr</t>
  </si>
  <si>
    <t>Chlorine</t>
  </si>
  <si>
    <t>Stack Gas Flowrate</t>
  </si>
  <si>
    <t>Btu/lb</t>
  </si>
  <si>
    <t>Process Information</t>
  </si>
  <si>
    <t>Avg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</si>
  <si>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</si>
  <si>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</si>
  <si>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</si>
  <si>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</si>
  <si>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</si>
  <si>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</si>
  <si>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</si>
  <si>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</si>
  <si>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</si>
  <si>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</si>
  <si>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</si>
  <si>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</si>
  <si>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</si>
  <si>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</si>
  <si>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</si>
  <si>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</si>
  <si>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</si>
  <si>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</si>
  <si>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</si>
  <si>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</si>
  <si>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</si>
  <si>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</si>
  <si>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</si>
  <si>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</si>
  <si>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</si>
  <si>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</si>
  <si>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</si>
  <si>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</t>
  </si>
  <si>
    <t>PCDD/PCDF (ng in sample)</t>
  </si>
  <si>
    <t>PCDD/PCDF (ng/dscm @ 7% O2)</t>
  </si>
  <si>
    <t>Orange</t>
  </si>
  <si>
    <t>E.I. duPont de Nemours &amp; Co., Inc.</t>
  </si>
  <si>
    <t>METCO Environmental, Inc.</t>
  </si>
  <si>
    <t>None</t>
  </si>
  <si>
    <t xml:space="preserve">Source Emissions Survey of E.I. Dupont De Nemours &amp; Company, Inc. Sabine River Works  </t>
  </si>
  <si>
    <t xml:space="preserve">PM, CO </t>
  </si>
  <si>
    <t>Antimony</t>
  </si>
  <si>
    <t>Arsenic</t>
  </si>
  <si>
    <t>Barium</t>
  </si>
  <si>
    <t>Beryllium</t>
  </si>
  <si>
    <t>Cadmium</t>
  </si>
  <si>
    <t>Lead</t>
  </si>
  <si>
    <t>Mercury</t>
  </si>
  <si>
    <t>Silver</t>
  </si>
  <si>
    <t>Thallium</t>
  </si>
  <si>
    <t>g/hr</t>
  </si>
  <si>
    <t>761C1</t>
  </si>
  <si>
    <t>761C2</t>
  </si>
  <si>
    <t>June 7-8, 1995</t>
  </si>
  <si>
    <t>CoC; max haz waste feed rate</t>
  </si>
  <si>
    <t>CoC; min comb temp</t>
  </si>
  <si>
    <t>Liq</t>
  </si>
  <si>
    <t>Hazardous Wastes</t>
  </si>
  <si>
    <t>Haz Waste Description</t>
  </si>
  <si>
    <t>Supplemental Fuel</t>
  </si>
  <si>
    <t>TX</t>
  </si>
  <si>
    <t>Permitting Status</t>
  </si>
  <si>
    <t>Adjusted Tier I for metals (except Cr) and chlorine</t>
  </si>
  <si>
    <t>Source Emissions Survey for DuPont ADN South Boiler Stack, DRE Burn, 98-305B, 1998</t>
  </si>
  <si>
    <t>METCO Env</t>
  </si>
  <si>
    <t>Trial burn; DRE</t>
  </si>
  <si>
    <t>761C3</t>
  </si>
  <si>
    <t>n</t>
  </si>
  <si>
    <t>&gt;</t>
  </si>
  <si>
    <t>761C4</t>
  </si>
  <si>
    <t>HCl/Cl2, DRE chlorobenzene</t>
  </si>
  <si>
    <t>Trial burn; PM</t>
  </si>
  <si>
    <t>Heating Value</t>
  </si>
  <si>
    <t>Liquid waste</t>
  </si>
  <si>
    <t>ppmw</t>
  </si>
  <si>
    <t>need waste feedrate to calc MTECs</t>
  </si>
  <si>
    <t>761C5</t>
  </si>
  <si>
    <t>Source Emissions Survey for DuPont ADN South Boiler Stack, Risk Burn, 98-305, 1998</t>
  </si>
  <si>
    <t>Risk burn</t>
  </si>
  <si>
    <t>PM, metals, PCDD/PCDF, organics</t>
  </si>
  <si>
    <t>ug/dscm</t>
  </si>
  <si>
    <t>PCDD/PCDF</t>
  </si>
  <si>
    <t>1/2 ND</t>
  </si>
  <si>
    <t>TEQ Cond Avg</t>
  </si>
  <si>
    <t>Liq waste</t>
  </si>
  <si>
    <t>MMBtu/hr</t>
  </si>
  <si>
    <t>ADN waste</t>
  </si>
  <si>
    <t>ADN and NVR pumpable hazardous waste</t>
  </si>
  <si>
    <t>ADN South</t>
  </si>
  <si>
    <t>ADN North</t>
  </si>
  <si>
    <t>?</t>
  </si>
  <si>
    <t>Mass Feedrate</t>
  </si>
  <si>
    <t>Thermal Feedrate</t>
  </si>
  <si>
    <t>NA</t>
  </si>
  <si>
    <t>need waste feedrate to calc other MTECs</t>
  </si>
  <si>
    <t>Gas Flowrate</t>
  </si>
  <si>
    <t>Oxygen</t>
  </si>
  <si>
    <t>Feedstreams</t>
  </si>
  <si>
    <t>Capacity (MMBtu/hr)</t>
  </si>
  <si>
    <t>Combustion Temp</t>
  </si>
  <si>
    <t>Feedrate MTEC Calculations</t>
  </si>
  <si>
    <t>Chromium</t>
  </si>
  <si>
    <t>Phase II ID No.</t>
  </si>
  <si>
    <t>**should the CO and MHRA and RA values be reversed?</t>
  </si>
  <si>
    <t>Particle Size Distribution</t>
  </si>
  <si>
    <t>0.5-2.5</t>
  </si>
  <si>
    <t>2.5-5</t>
  </si>
  <si>
    <t>5-7.5</t>
  </si>
  <si>
    <t>7.5-10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</si>
  <si>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</si>
  <si>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</si>
  <si>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</si>
  <si>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</si>
  <si>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</si>
  <si>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</si>
  <si>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</si>
  <si>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</si>
  <si>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</si>
  <si>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% wt</t>
  </si>
  <si>
    <t>Zinc</t>
  </si>
  <si>
    <t>Nickel</t>
  </si>
  <si>
    <t>Selenium</t>
  </si>
  <si>
    <t>Comments</t>
  </si>
  <si>
    <t>total</t>
  </si>
  <si>
    <t>front half</t>
  </si>
  <si>
    <t>PM, CO</t>
  </si>
  <si>
    <t>HCl/Cl2</t>
  </si>
  <si>
    <t>Monochlorobenzene</t>
  </si>
  <si>
    <t>PM, metals</t>
  </si>
  <si>
    <t>POHC Feedrate</t>
  </si>
  <si>
    <t xml:space="preserve">   O2</t>
  </si>
  <si>
    <t xml:space="preserve">   Moisture</t>
  </si>
  <si>
    <t>in microns</t>
  </si>
  <si>
    <t>&gt;10</t>
  </si>
  <si>
    <t>POHC DRE</t>
  </si>
  <si>
    <t>Emissions Rate</t>
  </si>
  <si>
    <t>Total Chlorine</t>
  </si>
  <si>
    <t>CO (RA)</t>
  </si>
  <si>
    <t>CO (MHRA)</t>
  </si>
  <si>
    <t>Sampling Train</t>
  </si>
  <si>
    <t>Feedstream Description</t>
  </si>
  <si>
    <t>*</t>
  </si>
  <si>
    <t>Feed Rate</t>
  </si>
  <si>
    <t>HWC Burn Status (Date if Terminated)</t>
  </si>
  <si>
    <t>TXD008079642</t>
  </si>
  <si>
    <t xml:space="preserve">     Cond Dates</t>
  </si>
  <si>
    <t>R1</t>
  </si>
  <si>
    <t>R2</t>
  </si>
  <si>
    <t>R3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</si>
  <si>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</si>
  <si>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</si>
  <si>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</si>
  <si>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</si>
  <si>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</si>
  <si>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</si>
  <si>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Liquid-fired</t>
  </si>
  <si>
    <t>E1</t>
  </si>
  <si>
    <t>E2</t>
  </si>
  <si>
    <t>Chromium (Hex)</t>
  </si>
  <si>
    <t>December 7-9, 1998</t>
  </si>
  <si>
    <t>November 30 - December 3, 1998</t>
  </si>
  <si>
    <t>source</t>
  </si>
  <si>
    <t>cond</t>
  </si>
  <si>
    <t>emiss</t>
  </si>
  <si>
    <t>feed</t>
  </si>
  <si>
    <t>process</t>
  </si>
  <si>
    <t>PM (total)</t>
  </si>
  <si>
    <t>Combustor Class</t>
  </si>
  <si>
    <t>Feedstream Number</t>
  </si>
  <si>
    <t>Feed Class</t>
  </si>
  <si>
    <t>F1</t>
  </si>
  <si>
    <t>Liq HW</t>
  </si>
  <si>
    <t>F2</t>
  </si>
  <si>
    <t>F3</t>
  </si>
  <si>
    <t>Feed Class 2</t>
  </si>
  <si>
    <t>Estimated Firing Rate</t>
  </si>
  <si>
    <t xml:space="preserve">Condition ID:  </t>
  </si>
  <si>
    <t xml:space="preserve">Facility Name and ID: </t>
  </si>
  <si>
    <t>DuPont Orange TX, ADN South Boiler</t>
  </si>
  <si>
    <t xml:space="preserve">Condition/Test Date:  </t>
  </si>
  <si>
    <t>Risk burn, Dec. 1998</t>
  </si>
  <si>
    <t>df c5</t>
  </si>
  <si>
    <t>Full ND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</si>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</sst>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  <numFmt numFmtId="169" formatCode="0.00000000"/>
    <numFmt numFmtId="170" formatCode="0.0000000"/>
    <numFmt numFmtId="171" formatCode="0.0000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165" fontId="4" fillId="0" borderId="0" xfId="21" applyNumberFormat="1" applyFont="1" applyAlignment="1">
      <alignment horizontal="left"/>
      <protection/>
    </xf>
    <xf numFmtId="1" fontId="4" fillId="0" borderId="0" xfId="21" applyNumberFormat="1" applyFont="1" applyAlignment="1">
      <alignment horizontal="left"/>
      <protection/>
    </xf>
    <xf numFmtId="15" fontId="4" fillId="0" borderId="0" xfId="21" applyNumberFormat="1" applyFont="1">
      <alignment/>
      <protection/>
    </xf>
    <xf numFmtId="167" fontId="4" fillId="0" borderId="0" xfId="21" applyNumberFormat="1" applyFont="1" applyAlignment="1">
      <alignment horizontal="left"/>
      <protection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21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0" borderId="0" xfId="21" applyFont="1" applyAlignment="1">
      <alignment vertical="top"/>
      <protection/>
    </xf>
    <xf numFmtId="17" fontId="4" fillId="0" borderId="0" xfId="21" applyNumberFormat="1" applyFont="1" applyAlignment="1">
      <alignment horizontal="left"/>
      <protection/>
    </xf>
    <xf numFmtId="0" fontId="4" fillId="0" borderId="0" xfId="21" applyFont="1" applyAlignment="1">
      <alignment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-75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204</v>
      </c>
    </row>
    <row r="2" ht="12.75">
      <c r="A2" t="s">
        <v>205</v>
      </c>
    </row>
    <row r="3" ht="12.75">
      <c r="A3" t="s">
        <v>206</v>
      </c>
    </row>
    <row r="4" ht="12.75">
      <c r="A4" t="s">
        <v>207</v>
      </c>
    </row>
    <row r="5" ht="12.75">
      <c r="A5" t="s">
        <v>208</v>
      </c>
    </row>
    <row r="6" ht="12.75">
      <c r="A6" t="s">
        <v>224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5" hidden="1" customWidth="1"/>
    <col min="2" max="2" width="22.7109375" style="5" customWidth="1"/>
    <col min="3" max="3" width="58.28125" style="5" customWidth="1"/>
    <col min="4" max="4" width="9.00390625" style="5" customWidth="1"/>
    <col min="5" max="16384" width="11.421875" style="5" customWidth="1"/>
  </cols>
  <sheetData>
    <row r="1" ht="12.75">
      <c r="B1" s="4" t="s">
        <v>152</v>
      </c>
    </row>
    <row r="3" spans="2:3" ht="12.75">
      <c r="B3" s="5" t="s">
        <v>145</v>
      </c>
      <c r="C3" s="6">
        <v>761</v>
      </c>
    </row>
    <row r="4" spans="2:3" ht="12.75">
      <c r="B4" s="5" t="s">
        <v>19</v>
      </c>
      <c r="C4" s="5" t="s">
        <v>187</v>
      </c>
    </row>
    <row r="5" spans="2:3" ht="12.75">
      <c r="B5" s="5" t="s">
        <v>20</v>
      </c>
      <c r="C5" s="5" t="s">
        <v>79</v>
      </c>
    </row>
    <row r="6" ht="12.75">
      <c r="B6" s="5" t="s">
        <v>21</v>
      </c>
    </row>
    <row r="7" spans="2:3" ht="12.75">
      <c r="B7" s="5" t="s">
        <v>155</v>
      </c>
      <c r="C7" s="5" t="s">
        <v>78</v>
      </c>
    </row>
    <row r="8" spans="2:3" ht="12.75">
      <c r="B8" s="5" t="s">
        <v>156</v>
      </c>
      <c r="C8" s="5" t="s">
        <v>103</v>
      </c>
    </row>
    <row r="9" spans="2:3" ht="12.75">
      <c r="B9" s="5" t="s">
        <v>22</v>
      </c>
      <c r="C9" s="5" t="s">
        <v>132</v>
      </c>
    </row>
    <row r="10" spans="2:3" ht="12.75">
      <c r="B10" s="5" t="s">
        <v>23</v>
      </c>
      <c r="C10" s="5" t="s">
        <v>131</v>
      </c>
    </row>
    <row r="11" spans="2:3" ht="12.75">
      <c r="B11" s="5" t="s">
        <v>194</v>
      </c>
      <c r="C11" s="6">
        <v>1</v>
      </c>
    </row>
    <row r="12" spans="2:3" ht="12.75">
      <c r="B12" s="5" t="s">
        <v>210</v>
      </c>
      <c r="C12" s="5" t="s">
        <v>193</v>
      </c>
    </row>
    <row r="13" spans="2:3" ht="12.75">
      <c r="B13" s="5" t="s">
        <v>195</v>
      </c>
      <c r="C13" s="5" t="s">
        <v>198</v>
      </c>
    </row>
    <row r="14" spans="2:3" ht="12.75">
      <c r="B14" s="5" t="s">
        <v>24</v>
      </c>
      <c r="C14" s="5" t="s">
        <v>133</v>
      </c>
    </row>
    <row r="15" spans="2:3" ht="12.75">
      <c r="B15" s="5" t="s">
        <v>141</v>
      </c>
      <c r="C15" s="6">
        <v>600</v>
      </c>
    </row>
    <row r="16" spans="2:3" ht="12.75">
      <c r="B16" s="5" t="s">
        <v>154</v>
      </c>
      <c r="C16" s="6"/>
    </row>
    <row r="17" spans="2:3" ht="12.75">
      <c r="B17" s="5" t="s">
        <v>196</v>
      </c>
      <c r="C17" s="5" t="s">
        <v>81</v>
      </c>
    </row>
    <row r="18" ht="12.75">
      <c r="B18" s="5" t="s">
        <v>197</v>
      </c>
    </row>
    <row r="19" spans="2:3" ht="12.75">
      <c r="B19" s="5" t="s">
        <v>25</v>
      </c>
      <c r="C19" s="5" t="s">
        <v>136</v>
      </c>
    </row>
    <row r="20" spans="2:3" ht="12.75">
      <c r="B20" s="5" t="s">
        <v>100</v>
      </c>
      <c r="C20" s="5" t="s">
        <v>99</v>
      </c>
    </row>
    <row r="21" spans="2:3" ht="12.75">
      <c r="B21" s="5" t="s">
        <v>101</v>
      </c>
      <c r="C21" s="5" t="s">
        <v>130</v>
      </c>
    </row>
    <row r="22" spans="2:3" ht="12.75">
      <c r="B22" s="5" t="s">
        <v>102</v>
      </c>
      <c r="C22" s="5" t="s">
        <v>26</v>
      </c>
    </row>
    <row r="24" ht="12.75">
      <c r="B24" s="5" t="s">
        <v>27</v>
      </c>
    </row>
    <row r="25" spans="2:3" ht="12.75">
      <c r="B25" s="5" t="s">
        <v>157</v>
      </c>
      <c r="C25" s="7">
        <f>125.125/12</f>
        <v>10.427083333333334</v>
      </c>
    </row>
    <row r="26" spans="2:3" ht="12.75">
      <c r="B26" s="5" t="s">
        <v>158</v>
      </c>
      <c r="C26" s="8">
        <f>51+12.5/12</f>
        <v>52.041666666666664</v>
      </c>
    </row>
    <row r="27" spans="2:3" ht="12.75">
      <c r="B27" s="5" t="s">
        <v>159</v>
      </c>
      <c r="C27" s="8">
        <f>10/0.3048</f>
        <v>32.808398950131235</v>
      </c>
    </row>
    <row r="28" spans="2:3" ht="12.75">
      <c r="B28" s="5" t="s">
        <v>160</v>
      </c>
      <c r="C28" s="6">
        <v>400</v>
      </c>
    </row>
    <row r="29" ht="12.75">
      <c r="C29" s="6"/>
    </row>
    <row r="30" spans="2:3" ht="12.75">
      <c r="B30" s="5" t="s">
        <v>104</v>
      </c>
      <c r="C30" s="5" t="s">
        <v>105</v>
      </c>
    </row>
    <row r="31" s="35" customFormat="1" ht="25.5">
      <c r="B31" s="35" t="s">
        <v>186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workbookViewId="0" topLeftCell="B1">
      <selection activeCell="B4" sqref="B4"/>
    </sheetView>
  </sheetViews>
  <sheetFormatPr defaultColWidth="9.140625" defaultRowHeight="12.75"/>
  <cols>
    <col min="1" max="1" width="9.140625" style="1" hidden="1" customWidth="1"/>
    <col min="2" max="2" width="21.57421875" style="1" customWidth="1"/>
    <col min="3" max="3" width="51.57421875" style="1" customWidth="1"/>
    <col min="4" max="16384" width="9.140625" style="1" customWidth="1"/>
  </cols>
  <sheetData>
    <row r="1" ht="12.75">
      <c r="B1" s="11" t="s">
        <v>192</v>
      </c>
    </row>
    <row r="3" ht="12.75">
      <c r="B3" s="36" t="s">
        <v>94</v>
      </c>
    </row>
    <row r="4" ht="12.75">
      <c r="B4" s="36"/>
    </row>
    <row r="5" spans="2:3" s="31" customFormat="1" ht="25.5">
      <c r="B5" s="31" t="s">
        <v>28</v>
      </c>
      <c r="C5" s="31" t="s">
        <v>82</v>
      </c>
    </row>
    <row r="6" spans="2:3" s="5" customFormat="1" ht="12.75">
      <c r="B6" s="5" t="s">
        <v>29</v>
      </c>
      <c r="C6" s="5" t="s">
        <v>80</v>
      </c>
    </row>
    <row r="7" spans="2:3" s="5" customFormat="1" ht="12.75">
      <c r="B7" s="5" t="s">
        <v>30</v>
      </c>
      <c r="C7" s="5" t="s">
        <v>80</v>
      </c>
    </row>
    <row r="8" spans="2:3" s="5" customFormat="1" ht="12.75">
      <c r="B8" s="5" t="s">
        <v>31</v>
      </c>
      <c r="C8" s="9" t="s">
        <v>96</v>
      </c>
    </row>
    <row r="9" spans="2:3" s="5" customFormat="1" ht="12.75">
      <c r="B9" s="5" t="s">
        <v>188</v>
      </c>
      <c r="C9" s="34">
        <v>33389</v>
      </c>
    </row>
    <row r="10" spans="2:3" s="5" customFormat="1" ht="12.75">
      <c r="B10" s="5" t="s">
        <v>153</v>
      </c>
      <c r="C10" s="5" t="s">
        <v>97</v>
      </c>
    </row>
    <row r="11" spans="2:3" s="5" customFormat="1" ht="12.75">
      <c r="B11" s="5" t="s">
        <v>32</v>
      </c>
      <c r="C11" s="5" t="s">
        <v>83</v>
      </c>
    </row>
    <row r="12" s="5" customFormat="1" ht="12.75"/>
    <row r="13" s="5" customFormat="1" ht="12.75">
      <c r="B13" s="36" t="s">
        <v>95</v>
      </c>
    </row>
    <row r="14" ht="12.75">
      <c r="B14" s="36"/>
    </row>
    <row r="15" spans="2:3" s="31" customFormat="1" ht="25.5">
      <c r="B15" s="31" t="s">
        <v>28</v>
      </c>
      <c r="C15" s="31" t="s">
        <v>82</v>
      </c>
    </row>
    <row r="16" spans="2:3" s="5" customFormat="1" ht="12.75">
      <c r="B16" s="5" t="s">
        <v>29</v>
      </c>
      <c r="C16" s="5" t="s">
        <v>80</v>
      </c>
    </row>
    <row r="17" spans="2:3" s="5" customFormat="1" ht="12.75">
      <c r="B17" s="5" t="s">
        <v>30</v>
      </c>
      <c r="C17" s="5" t="s">
        <v>80</v>
      </c>
    </row>
    <row r="18" spans="2:3" s="5" customFormat="1" ht="12.75">
      <c r="B18" s="5" t="s">
        <v>31</v>
      </c>
      <c r="C18" s="10">
        <v>33394</v>
      </c>
    </row>
    <row r="19" spans="2:3" s="5" customFormat="1" ht="12.75">
      <c r="B19" s="5" t="s">
        <v>188</v>
      </c>
      <c r="C19" s="34">
        <v>33389</v>
      </c>
    </row>
    <row r="20" spans="2:3" s="5" customFormat="1" ht="12.75">
      <c r="B20" s="5" t="s">
        <v>153</v>
      </c>
      <c r="C20" s="5" t="s">
        <v>98</v>
      </c>
    </row>
    <row r="21" spans="2:3" s="5" customFormat="1" ht="12.75">
      <c r="B21" s="5" t="s">
        <v>32</v>
      </c>
      <c r="C21" s="5" t="s">
        <v>7</v>
      </c>
    </row>
    <row r="22" s="5" customFormat="1" ht="12.75"/>
    <row r="23" spans="2:3" s="31" customFormat="1" ht="25.5">
      <c r="B23" s="31" t="s">
        <v>28</v>
      </c>
      <c r="C23" s="31" t="s">
        <v>106</v>
      </c>
    </row>
    <row r="24" spans="2:3" s="5" customFormat="1" ht="12.75">
      <c r="B24" s="5" t="s">
        <v>29</v>
      </c>
      <c r="C24" s="5" t="s">
        <v>107</v>
      </c>
    </row>
    <row r="25" spans="2:3" s="5" customFormat="1" ht="12.75">
      <c r="B25" s="5" t="s">
        <v>30</v>
      </c>
      <c r="C25" s="5" t="s">
        <v>107</v>
      </c>
    </row>
    <row r="26" s="5" customFormat="1" ht="12.75"/>
    <row r="27" spans="2:3" s="5" customFormat="1" ht="12.75">
      <c r="B27" s="36" t="s">
        <v>109</v>
      </c>
      <c r="C27" s="9"/>
    </row>
    <row r="28" spans="2:3" s="5" customFormat="1" ht="12.75">
      <c r="B28" s="36"/>
      <c r="C28" s="9"/>
    </row>
    <row r="29" spans="2:3" s="31" customFormat="1" ht="25.5">
      <c r="B29" s="31" t="s">
        <v>28</v>
      </c>
      <c r="C29" s="31" t="s">
        <v>106</v>
      </c>
    </row>
    <row r="30" spans="2:3" s="5" customFormat="1" ht="12.75">
      <c r="B30" s="5" t="s">
        <v>29</v>
      </c>
      <c r="C30" s="5" t="s">
        <v>107</v>
      </c>
    </row>
    <row r="31" spans="2:3" s="5" customFormat="1" ht="12.75">
      <c r="B31" s="5" t="s">
        <v>30</v>
      </c>
      <c r="C31" s="5" t="s">
        <v>107</v>
      </c>
    </row>
    <row r="32" spans="2:3" s="5" customFormat="1" ht="12.75">
      <c r="B32" s="5" t="s">
        <v>31</v>
      </c>
      <c r="C32" s="5" t="s">
        <v>202</v>
      </c>
    </row>
    <row r="33" spans="2:3" s="5" customFormat="1" ht="12.75">
      <c r="B33" s="5" t="s">
        <v>188</v>
      </c>
      <c r="C33" s="34">
        <v>34668</v>
      </c>
    </row>
    <row r="34" spans="2:3" s="5" customFormat="1" ht="12.75">
      <c r="B34" s="5" t="s">
        <v>153</v>
      </c>
      <c r="C34" s="5" t="s">
        <v>114</v>
      </c>
    </row>
    <row r="35" spans="2:3" s="5" customFormat="1" ht="12.75">
      <c r="B35" s="5" t="s">
        <v>32</v>
      </c>
      <c r="C35" s="5" t="s">
        <v>2</v>
      </c>
    </row>
    <row r="36" s="5" customFormat="1" ht="12.75"/>
    <row r="37" s="5" customFormat="1" ht="12.75">
      <c r="B37" s="36" t="s">
        <v>112</v>
      </c>
    </row>
    <row r="38" spans="2:3" s="5" customFormat="1" ht="12.75">
      <c r="B38" s="36"/>
      <c r="C38" s="9"/>
    </row>
    <row r="39" spans="2:3" s="31" customFormat="1" ht="25.5">
      <c r="B39" s="31" t="s">
        <v>28</v>
      </c>
      <c r="C39" s="31" t="s">
        <v>106</v>
      </c>
    </row>
    <row r="40" spans="2:3" s="5" customFormat="1" ht="12.75">
      <c r="B40" s="5" t="s">
        <v>29</v>
      </c>
      <c r="C40" s="5" t="s">
        <v>107</v>
      </c>
    </row>
    <row r="41" spans="2:3" s="5" customFormat="1" ht="12.75">
      <c r="B41" s="5" t="s">
        <v>30</v>
      </c>
      <c r="C41" s="5" t="s">
        <v>107</v>
      </c>
    </row>
    <row r="42" spans="2:3" s="5" customFormat="1" ht="12.75">
      <c r="B42" s="5" t="s">
        <v>31</v>
      </c>
      <c r="C42" s="5" t="s">
        <v>202</v>
      </c>
    </row>
    <row r="43" spans="2:3" s="5" customFormat="1" ht="12.75">
      <c r="B43" s="5" t="s">
        <v>188</v>
      </c>
      <c r="C43" s="34">
        <v>34668</v>
      </c>
    </row>
    <row r="44" spans="2:3" s="5" customFormat="1" ht="12.75">
      <c r="B44" s="5" t="s">
        <v>153</v>
      </c>
      <c r="C44" s="5" t="s">
        <v>108</v>
      </c>
    </row>
    <row r="45" spans="2:3" s="5" customFormat="1" ht="12.75">
      <c r="B45" s="5" t="s">
        <v>32</v>
      </c>
      <c r="C45" s="5" t="s">
        <v>113</v>
      </c>
    </row>
    <row r="46" s="5" customFormat="1" ht="12.75"/>
    <row r="47" spans="2:3" s="5" customFormat="1" ht="12.75">
      <c r="B47" s="36" t="s">
        <v>119</v>
      </c>
      <c r="C47" s="9"/>
    </row>
    <row r="48" spans="2:3" s="5" customFormat="1" ht="12.75">
      <c r="B48" s="36"/>
      <c r="C48" s="9"/>
    </row>
    <row r="49" spans="2:3" s="5" customFormat="1" ht="25.5">
      <c r="B49" s="33" t="s">
        <v>28</v>
      </c>
      <c r="C49" s="31" t="s">
        <v>120</v>
      </c>
    </row>
    <row r="50" spans="2:3" s="5" customFormat="1" ht="12.75">
      <c r="B50" s="5" t="s">
        <v>29</v>
      </c>
      <c r="C50" s="5" t="s">
        <v>107</v>
      </c>
    </row>
    <row r="51" spans="2:3" s="5" customFormat="1" ht="12.75">
      <c r="B51" s="5" t="s">
        <v>30</v>
      </c>
      <c r="C51" s="5" t="s">
        <v>107</v>
      </c>
    </row>
    <row r="52" spans="2:3" s="5" customFormat="1" ht="12.75">
      <c r="B52" s="5" t="s">
        <v>31</v>
      </c>
      <c r="C52" s="5" t="s">
        <v>203</v>
      </c>
    </row>
    <row r="53" spans="2:3" s="5" customFormat="1" ht="12.75">
      <c r="B53" s="5" t="s">
        <v>188</v>
      </c>
      <c r="C53" s="34">
        <v>34668</v>
      </c>
    </row>
    <row r="54" spans="2:3" s="5" customFormat="1" ht="12.75">
      <c r="B54" s="5" t="s">
        <v>153</v>
      </c>
      <c r="C54" s="5" t="s">
        <v>121</v>
      </c>
    </row>
    <row r="55" spans="2:3" s="5" customFormat="1" ht="12.75">
      <c r="B55" s="5" t="s">
        <v>32</v>
      </c>
      <c r="C55" s="5" t="s">
        <v>122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="75" zoomScaleNormal="75" workbookViewId="0" topLeftCell="B1">
      <selection activeCell="M107" sqref="M107:M108"/>
    </sheetView>
  </sheetViews>
  <sheetFormatPr defaultColWidth="9.140625" defaultRowHeight="12.75"/>
  <cols>
    <col min="1" max="1" width="9.140625" style="1" hidden="1" customWidth="1"/>
    <col min="2" max="2" width="20.421875" style="1" customWidth="1"/>
    <col min="3" max="3" width="9.421875" style="1" customWidth="1"/>
    <col min="4" max="4" width="9.140625" style="1" customWidth="1"/>
    <col min="5" max="5" width="6.57421875" style="1" customWidth="1"/>
    <col min="6" max="6" width="4.57421875" style="2" customWidth="1"/>
    <col min="7" max="7" width="8.57421875" style="1" customWidth="1"/>
    <col min="8" max="8" width="4.57421875" style="2" customWidth="1"/>
    <col min="9" max="9" width="8.57421875" style="1" customWidth="1"/>
    <col min="10" max="10" width="4.7109375" style="2" customWidth="1"/>
    <col min="11" max="11" width="8.8515625" style="1" customWidth="1"/>
    <col min="12" max="12" width="5.00390625" style="1" customWidth="1"/>
    <col min="13" max="13" width="9.7109375" style="1" customWidth="1"/>
    <col min="14" max="14" width="10.421875" style="1" customWidth="1"/>
    <col min="15" max="15" width="9.8515625" style="1" customWidth="1"/>
    <col min="16" max="16384" width="11.421875" style="1" customWidth="1"/>
  </cols>
  <sheetData>
    <row r="1" spans="2:3" ht="12.75">
      <c r="B1" s="11" t="s">
        <v>0</v>
      </c>
      <c r="C1" s="11"/>
    </row>
    <row r="3" spans="3:15" ht="12.75">
      <c r="C3" s="1" t="s">
        <v>165</v>
      </c>
      <c r="D3" s="1" t="s">
        <v>33</v>
      </c>
      <c r="E3" s="1" t="s">
        <v>34</v>
      </c>
      <c r="G3" s="2"/>
      <c r="I3" s="2"/>
      <c r="K3" s="2"/>
      <c r="L3" s="3"/>
      <c r="M3" s="2"/>
      <c r="O3" s="2"/>
    </row>
    <row r="4" spans="7:12" ht="12.75">
      <c r="G4" s="2"/>
      <c r="I4" s="2"/>
      <c r="K4" s="2"/>
      <c r="L4" s="2"/>
    </row>
    <row r="5" spans="7:12" ht="12.75">
      <c r="G5" s="2"/>
      <c r="I5" s="2"/>
      <c r="K5" s="2"/>
      <c r="L5" s="2"/>
    </row>
    <row r="6" spans="1:13" ht="12.75">
      <c r="A6" s="1">
        <v>1</v>
      </c>
      <c r="B6" s="11" t="s">
        <v>94</v>
      </c>
      <c r="C6" s="11"/>
      <c r="G6" s="2" t="s">
        <v>189</v>
      </c>
      <c r="I6" s="2" t="s">
        <v>190</v>
      </c>
      <c r="K6" s="2" t="s">
        <v>191</v>
      </c>
      <c r="L6" s="2"/>
      <c r="M6" s="2" t="s">
        <v>36</v>
      </c>
    </row>
    <row r="7" spans="2:12" ht="12.75" customHeight="1">
      <c r="B7" s="11"/>
      <c r="C7" s="11"/>
      <c r="G7" s="2"/>
      <c r="I7" s="2"/>
      <c r="K7" s="2"/>
      <c r="L7" s="2"/>
    </row>
    <row r="8" spans="2:14" ht="12.75">
      <c r="B8" s="1" t="s">
        <v>209</v>
      </c>
      <c r="C8" s="1" t="s">
        <v>199</v>
      </c>
      <c r="D8" s="1" t="s">
        <v>11</v>
      </c>
      <c r="E8" s="1" t="s">
        <v>37</v>
      </c>
      <c r="G8" s="1">
        <v>0.0064</v>
      </c>
      <c r="I8" s="1">
        <v>0.0062</v>
      </c>
      <c r="K8" s="12">
        <v>0.0095</v>
      </c>
      <c r="M8" s="12">
        <f>AVERAGE(G8,I8,K8)</f>
        <v>0.007366666666666667</v>
      </c>
      <c r="N8" s="1" t="s">
        <v>166</v>
      </c>
    </row>
    <row r="9" spans="2:14" ht="12.75">
      <c r="B9" s="1" t="s">
        <v>2</v>
      </c>
      <c r="C9" s="1" t="s">
        <v>199</v>
      </c>
      <c r="D9" s="1" t="s">
        <v>11</v>
      </c>
      <c r="E9" s="1" t="s">
        <v>37</v>
      </c>
      <c r="G9" s="1">
        <v>0.0041</v>
      </c>
      <c r="I9" s="1">
        <v>0.0042</v>
      </c>
      <c r="K9" s="12">
        <v>0.006</v>
      </c>
      <c r="M9" s="12">
        <f>AVERAGE(G9,I9,K9)</f>
        <v>0.0047666666666666664</v>
      </c>
      <c r="N9" s="1" t="s">
        <v>167</v>
      </c>
    </row>
    <row r="10" spans="2:13" ht="12.75">
      <c r="B10" s="1" t="s">
        <v>181</v>
      </c>
      <c r="C10" s="1" t="s">
        <v>199</v>
      </c>
      <c r="D10" s="1" t="s">
        <v>12</v>
      </c>
      <c r="E10" s="1" t="s">
        <v>37</v>
      </c>
      <c r="G10" s="1">
        <v>42.8</v>
      </c>
      <c r="I10" s="1">
        <v>28.2</v>
      </c>
      <c r="K10" s="13">
        <v>59.5</v>
      </c>
      <c r="M10" s="13">
        <f>AVERAGE(G10,I10,K10)</f>
        <v>43.5</v>
      </c>
    </row>
    <row r="11" spans="2:13" ht="12.75">
      <c r="B11" s="1" t="s">
        <v>180</v>
      </c>
      <c r="C11" s="1" t="s">
        <v>199</v>
      </c>
      <c r="D11" s="1" t="s">
        <v>12</v>
      </c>
      <c r="E11" s="1" t="s">
        <v>37</v>
      </c>
      <c r="G11" s="1">
        <v>63.1</v>
      </c>
      <c r="I11" s="1">
        <v>50.6</v>
      </c>
      <c r="K11" s="1">
        <v>67.6</v>
      </c>
      <c r="M11" s="13">
        <f>AVERAGE(G11,I11,K11)</f>
        <v>60.43333333333334</v>
      </c>
    </row>
    <row r="12" spans="2:13" ht="12.75">
      <c r="B12" s="1" t="s">
        <v>146</v>
      </c>
      <c r="M12" s="13"/>
    </row>
    <row r="14" spans="2:4" ht="12.75">
      <c r="B14" s="1" t="s">
        <v>182</v>
      </c>
      <c r="C14" s="1" t="s">
        <v>168</v>
      </c>
      <c r="D14" s="1" t="s">
        <v>199</v>
      </c>
    </row>
    <row r="15" spans="2:13" ht="12.75">
      <c r="B15" s="1" t="s">
        <v>38</v>
      </c>
      <c r="D15" s="1" t="s">
        <v>16</v>
      </c>
      <c r="G15" s="1">
        <v>133469</v>
      </c>
      <c r="I15" s="1">
        <v>131916</v>
      </c>
      <c r="K15" s="1">
        <v>129214</v>
      </c>
      <c r="M15" s="13">
        <f>AVERAGE(G15,I15,K15)</f>
        <v>131533</v>
      </c>
    </row>
    <row r="16" spans="2:13" ht="12.75" customHeight="1">
      <c r="B16" s="1" t="s">
        <v>173</v>
      </c>
      <c r="D16" s="1" t="s">
        <v>17</v>
      </c>
      <c r="G16" s="1">
        <v>5.9</v>
      </c>
      <c r="I16" s="1">
        <v>5.9</v>
      </c>
      <c r="K16" s="1">
        <v>7.5</v>
      </c>
      <c r="M16" s="13">
        <f>AVERAGE(G16,I16,K16)</f>
        <v>6.433333333333334</v>
      </c>
    </row>
    <row r="17" spans="2:13" ht="12.75" customHeight="1">
      <c r="B17" s="1" t="s">
        <v>174</v>
      </c>
      <c r="D17" s="1" t="s">
        <v>17</v>
      </c>
      <c r="G17" s="1">
        <v>15.54</v>
      </c>
      <c r="I17" s="1">
        <v>15.37</v>
      </c>
      <c r="K17" s="1">
        <v>15.41</v>
      </c>
      <c r="M17" s="13">
        <f>AVERAGE(G17,I17,K17)</f>
        <v>15.439999999999998</v>
      </c>
    </row>
    <row r="18" spans="2:13" ht="12.75" customHeight="1">
      <c r="B18" s="1" t="s">
        <v>39</v>
      </c>
      <c r="D18" s="1" t="s">
        <v>18</v>
      </c>
      <c r="G18" s="1">
        <v>414</v>
      </c>
      <c r="I18" s="1">
        <v>415</v>
      </c>
      <c r="K18" s="1">
        <v>415</v>
      </c>
      <c r="M18" s="13">
        <f>AVERAGE(G18,I18,K18)</f>
        <v>414.6666666666667</v>
      </c>
    </row>
    <row r="20" spans="1:13" ht="12.75" customHeight="1">
      <c r="A20" s="1">
        <v>2</v>
      </c>
      <c r="B20" s="11" t="s">
        <v>95</v>
      </c>
      <c r="C20" s="11"/>
      <c r="G20" s="2" t="s">
        <v>189</v>
      </c>
      <c r="I20" s="2" t="s">
        <v>190</v>
      </c>
      <c r="K20" s="2" t="s">
        <v>191</v>
      </c>
      <c r="L20" s="2"/>
      <c r="M20" s="2" t="s">
        <v>36</v>
      </c>
    </row>
    <row r="21" ht="13.5" customHeight="1"/>
    <row r="22" spans="2:13" ht="12.75">
      <c r="B22" s="1" t="s">
        <v>180</v>
      </c>
      <c r="C22" s="1" t="s">
        <v>199</v>
      </c>
      <c r="D22" s="1" t="s">
        <v>12</v>
      </c>
      <c r="E22" s="1" t="s">
        <v>37</v>
      </c>
      <c r="G22" s="1">
        <v>17.9</v>
      </c>
      <c r="I22" s="1">
        <v>10.3</v>
      </c>
      <c r="K22" s="1">
        <v>10.3</v>
      </c>
      <c r="M22" s="13">
        <f>AVERAGE(G22,I22,K22)</f>
        <v>12.833333333333334</v>
      </c>
    </row>
    <row r="23" spans="2:13" ht="12.75">
      <c r="B23" s="1" t="s">
        <v>181</v>
      </c>
      <c r="C23" s="1" t="s">
        <v>199</v>
      </c>
      <c r="D23" s="1" t="s">
        <v>12</v>
      </c>
      <c r="E23" s="1" t="s">
        <v>37</v>
      </c>
      <c r="G23" s="1">
        <v>66.6</v>
      </c>
      <c r="I23" s="1">
        <v>32.5</v>
      </c>
      <c r="K23" s="1">
        <v>12.7</v>
      </c>
      <c r="M23" s="13">
        <f>AVERAGE(G23,I23,K23)</f>
        <v>37.266666666666666</v>
      </c>
    </row>
    <row r="25" spans="2:4" ht="12" customHeight="1">
      <c r="B25" s="1" t="s">
        <v>182</v>
      </c>
      <c r="C25" s="1" t="s">
        <v>7</v>
      </c>
      <c r="D25" s="1" t="s">
        <v>199</v>
      </c>
    </row>
    <row r="26" spans="2:13" ht="12.75">
      <c r="B26" s="1" t="s">
        <v>38</v>
      </c>
      <c r="D26" s="1" t="s">
        <v>16</v>
      </c>
      <c r="G26" s="1">
        <v>93120</v>
      </c>
      <c r="I26" s="1">
        <v>92601</v>
      </c>
      <c r="K26" s="1">
        <v>92848</v>
      </c>
      <c r="M26" s="13">
        <f>AVERAGE(G26,I26,K26)</f>
        <v>92856.33333333333</v>
      </c>
    </row>
    <row r="27" spans="2:13" ht="12.75">
      <c r="B27" s="1" t="s">
        <v>173</v>
      </c>
      <c r="D27" s="1" t="s">
        <v>17</v>
      </c>
      <c r="G27" s="1">
        <v>10.4</v>
      </c>
      <c r="I27" s="1">
        <v>10.5</v>
      </c>
      <c r="K27" s="1">
        <v>10.6</v>
      </c>
      <c r="M27" s="13">
        <f>AVERAGE(G27,I27,K27)</f>
        <v>10.5</v>
      </c>
    </row>
    <row r="28" spans="2:13" ht="12.75">
      <c r="B28" s="1" t="s">
        <v>174</v>
      </c>
      <c r="D28" s="1" t="s">
        <v>17</v>
      </c>
      <c r="G28" s="1">
        <v>12.55</v>
      </c>
      <c r="I28" s="1">
        <v>12.89</v>
      </c>
      <c r="K28" s="14">
        <v>12.9</v>
      </c>
      <c r="M28" s="14">
        <f>AVERAGE(G28,I28,K28)</f>
        <v>12.780000000000001</v>
      </c>
    </row>
    <row r="29" spans="2:13" ht="12.75">
      <c r="B29" s="1" t="s">
        <v>39</v>
      </c>
      <c r="D29" s="1" t="s">
        <v>18</v>
      </c>
      <c r="G29" s="1">
        <v>327</v>
      </c>
      <c r="I29" s="1">
        <v>326</v>
      </c>
      <c r="K29" s="1">
        <v>325</v>
      </c>
      <c r="M29" s="13">
        <f>AVERAGE(G29,I29,K29)</f>
        <v>326</v>
      </c>
    </row>
    <row r="31" spans="1:13" ht="12.75">
      <c r="A31" s="1">
        <v>3</v>
      </c>
      <c r="B31" s="11" t="s">
        <v>109</v>
      </c>
      <c r="C31" s="11"/>
      <c r="G31" s="2" t="s">
        <v>189</v>
      </c>
      <c r="I31" s="2" t="s">
        <v>190</v>
      </c>
      <c r="K31" s="2" t="s">
        <v>191</v>
      </c>
      <c r="L31" s="2"/>
      <c r="M31" s="2" t="s">
        <v>36</v>
      </c>
    </row>
    <row r="33" spans="2:13" ht="12.75">
      <c r="B33" s="1" t="s">
        <v>2</v>
      </c>
      <c r="C33" s="1" t="s">
        <v>199</v>
      </c>
      <c r="D33" s="1" t="s">
        <v>11</v>
      </c>
      <c r="E33" s="1" t="s">
        <v>37</v>
      </c>
      <c r="G33" s="1">
        <v>0.0149</v>
      </c>
      <c r="I33" s="1">
        <v>0.0115</v>
      </c>
      <c r="K33" s="1">
        <v>0.0106</v>
      </c>
      <c r="M33" s="1">
        <v>0.0123</v>
      </c>
    </row>
    <row r="35" spans="2:4" ht="12" customHeight="1">
      <c r="B35" s="1" t="s">
        <v>182</v>
      </c>
      <c r="C35" s="1" t="s">
        <v>2</v>
      </c>
      <c r="D35" s="1" t="s">
        <v>199</v>
      </c>
    </row>
    <row r="36" spans="2:13" ht="12.75">
      <c r="B36" s="1" t="s">
        <v>38</v>
      </c>
      <c r="D36" s="1" t="s">
        <v>16</v>
      </c>
      <c r="G36" s="1">
        <v>101287</v>
      </c>
      <c r="I36" s="1">
        <v>102626</v>
      </c>
      <c r="K36" s="1">
        <v>102244</v>
      </c>
      <c r="M36" s="13">
        <f>AVERAGE(G36,I36,K36)</f>
        <v>102052.33333333333</v>
      </c>
    </row>
    <row r="37" spans="2:13" ht="12.75">
      <c r="B37" s="1" t="s">
        <v>173</v>
      </c>
      <c r="D37" s="1" t="s">
        <v>17</v>
      </c>
      <c r="G37" s="1">
        <v>8.5</v>
      </c>
      <c r="I37" s="1">
        <v>7</v>
      </c>
      <c r="K37" s="1">
        <v>8</v>
      </c>
      <c r="M37" s="13">
        <f>AVERAGE(G37,I37,K37)</f>
        <v>7.833333333333333</v>
      </c>
    </row>
    <row r="38" spans="2:13" ht="12.75">
      <c r="B38" s="1" t="s">
        <v>174</v>
      </c>
      <c r="D38" s="1" t="s">
        <v>17</v>
      </c>
      <c r="G38" s="1">
        <v>12.6</v>
      </c>
      <c r="I38" s="1">
        <v>12.4</v>
      </c>
      <c r="K38" s="14">
        <v>11.96</v>
      </c>
      <c r="M38" s="14">
        <f>AVERAGE(G38,I38,K38)</f>
        <v>12.32</v>
      </c>
    </row>
    <row r="39" spans="2:13" ht="12.75">
      <c r="B39" s="1" t="s">
        <v>39</v>
      </c>
      <c r="D39" s="1" t="s">
        <v>18</v>
      </c>
      <c r="G39" s="1">
        <v>301</v>
      </c>
      <c r="I39" s="1">
        <v>316</v>
      </c>
      <c r="K39" s="1">
        <v>325</v>
      </c>
      <c r="M39" s="13">
        <f>AVERAGE(G39,I39,K39)</f>
        <v>314</v>
      </c>
    </row>
    <row r="41" spans="1:13" ht="12.75">
      <c r="A41" s="1">
        <v>4</v>
      </c>
      <c r="B41" s="11" t="s">
        <v>112</v>
      </c>
      <c r="C41" s="11"/>
      <c r="G41" s="2" t="s">
        <v>189</v>
      </c>
      <c r="I41" s="2" t="s">
        <v>190</v>
      </c>
      <c r="K41" s="2" t="s">
        <v>191</v>
      </c>
      <c r="L41" s="2"/>
      <c r="M41" s="2" t="s">
        <v>36</v>
      </c>
    </row>
    <row r="43" spans="2:11" ht="12.75">
      <c r="B43" s="1" t="s">
        <v>3</v>
      </c>
      <c r="D43" s="1" t="s">
        <v>12</v>
      </c>
      <c r="E43" s="1" t="s">
        <v>110</v>
      </c>
      <c r="G43" s="1">
        <v>57.16</v>
      </c>
      <c r="I43" s="1">
        <v>57.81</v>
      </c>
      <c r="K43" s="1">
        <v>57.44</v>
      </c>
    </row>
    <row r="44" spans="2:11" ht="12.75">
      <c r="B44" s="1" t="s">
        <v>4</v>
      </c>
      <c r="D44" s="1" t="s">
        <v>12</v>
      </c>
      <c r="E44" s="1" t="s">
        <v>110</v>
      </c>
      <c r="G44" s="1">
        <v>0.09</v>
      </c>
      <c r="I44" s="1">
        <v>0.05</v>
      </c>
      <c r="K44" s="1">
        <v>0.11</v>
      </c>
    </row>
    <row r="46" spans="2:4" ht="12" customHeight="1">
      <c r="B46" s="1" t="s">
        <v>182</v>
      </c>
      <c r="C46" s="1" t="s">
        <v>169</v>
      </c>
      <c r="D46" s="1" t="s">
        <v>199</v>
      </c>
    </row>
    <row r="47" spans="2:13" ht="12.75">
      <c r="B47" s="1" t="s">
        <v>38</v>
      </c>
      <c r="D47" s="1" t="s">
        <v>16</v>
      </c>
      <c r="G47" s="1">
        <v>103381</v>
      </c>
      <c r="I47" s="1">
        <v>101872</v>
      </c>
      <c r="K47" s="1">
        <v>102529</v>
      </c>
      <c r="M47" s="13">
        <f>AVERAGE(G47,I47,K47)</f>
        <v>102594</v>
      </c>
    </row>
    <row r="48" spans="2:13" ht="12.75">
      <c r="B48" s="1" t="s">
        <v>173</v>
      </c>
      <c r="D48" s="1" t="s">
        <v>17</v>
      </c>
      <c r="G48" s="1">
        <v>14.4</v>
      </c>
      <c r="I48" s="1">
        <v>14.2</v>
      </c>
      <c r="K48" s="1">
        <v>14.4</v>
      </c>
      <c r="M48" s="13">
        <f>AVERAGE(G48,I48,K48)</f>
        <v>14.333333333333334</v>
      </c>
    </row>
    <row r="49" spans="2:13" ht="12.75">
      <c r="B49" s="1" t="s">
        <v>174</v>
      </c>
      <c r="D49" s="1" t="s">
        <v>17</v>
      </c>
      <c r="G49" s="1">
        <v>5.3</v>
      </c>
      <c r="I49" s="1">
        <v>6.4</v>
      </c>
      <c r="K49" s="14">
        <v>5.49</v>
      </c>
      <c r="M49" s="14">
        <f>AVERAGE(G49,I49,K49)</f>
        <v>5.7299999999999995</v>
      </c>
    </row>
    <row r="50" spans="2:13" ht="12.75">
      <c r="B50" s="1" t="s">
        <v>39</v>
      </c>
      <c r="D50" s="1" t="s">
        <v>18</v>
      </c>
      <c r="G50" s="1">
        <v>280</v>
      </c>
      <c r="I50" s="1">
        <v>281</v>
      </c>
      <c r="K50" s="1">
        <v>280</v>
      </c>
      <c r="M50" s="13">
        <f>AVERAGE(G50,I50,K50)</f>
        <v>280.3333333333333</v>
      </c>
    </row>
    <row r="52" spans="2:3" ht="12.75">
      <c r="B52" s="1" t="s">
        <v>177</v>
      </c>
      <c r="C52" s="1" t="s">
        <v>170</v>
      </c>
    </row>
    <row r="53" spans="2:11" ht="12.75">
      <c r="B53" s="1" t="s">
        <v>172</v>
      </c>
      <c r="D53" s="1" t="s">
        <v>42</v>
      </c>
      <c r="G53" s="1">
        <v>94.99</v>
      </c>
      <c r="I53" s="1">
        <v>94.97</v>
      </c>
      <c r="K53" s="1">
        <v>94.96</v>
      </c>
    </row>
    <row r="54" spans="2:3" ht="12.75">
      <c r="B54" s="1" t="s">
        <v>178</v>
      </c>
      <c r="C54" s="1" t="s">
        <v>199</v>
      </c>
    </row>
    <row r="55" spans="2:11" ht="12.75">
      <c r="B55" s="1" t="s">
        <v>8</v>
      </c>
      <c r="C55" s="1" t="s">
        <v>199</v>
      </c>
      <c r="D55" s="1" t="s">
        <v>17</v>
      </c>
      <c r="F55" s="2" t="s">
        <v>111</v>
      </c>
      <c r="G55" s="1">
        <v>99.998</v>
      </c>
      <c r="H55" s="2" t="s">
        <v>111</v>
      </c>
      <c r="I55" s="1">
        <v>99.998</v>
      </c>
      <c r="J55" s="2" t="s">
        <v>111</v>
      </c>
      <c r="K55" s="1">
        <v>99.998</v>
      </c>
    </row>
    <row r="57" spans="2:13" ht="12.75">
      <c r="B57" s="1" t="s">
        <v>3</v>
      </c>
      <c r="C57" s="1" t="s">
        <v>199</v>
      </c>
      <c r="D57" s="1" t="s">
        <v>12</v>
      </c>
      <c r="E57" s="1" t="s">
        <v>37</v>
      </c>
      <c r="G57" s="13">
        <f>G43*(21-7)/(21-G48)</f>
        <v>121.24848484848485</v>
      </c>
      <c r="I57" s="13">
        <f>I43*(21-7)/(21-I48)</f>
        <v>119.02058823529411</v>
      </c>
      <c r="K57" s="13">
        <f>K43*(21-7)/(21-K48)</f>
        <v>121.84242424242424</v>
      </c>
      <c r="M57" s="13">
        <f>AVERAGE(K57,I57,G57)</f>
        <v>120.70383244206774</v>
      </c>
    </row>
    <row r="58" spans="2:13" ht="12.75">
      <c r="B58" s="1" t="s">
        <v>4</v>
      </c>
      <c r="C58" s="1" t="s">
        <v>199</v>
      </c>
      <c r="D58" s="1" t="s">
        <v>12</v>
      </c>
      <c r="E58" s="1" t="s">
        <v>37</v>
      </c>
      <c r="G58" s="13">
        <f>G44*(21-7)/(21-G48)</f>
        <v>0.19090909090909092</v>
      </c>
      <c r="I58" s="13">
        <f>I44*(21-7)/(21-I48)</f>
        <v>0.10294117647058823</v>
      </c>
      <c r="K58" s="13">
        <f>K44*(21-7)/(21-K48)</f>
        <v>0.23333333333333336</v>
      </c>
      <c r="M58" s="13">
        <f>AVERAGE(K58,I58,G58)</f>
        <v>0.1757278669043375</v>
      </c>
    </row>
    <row r="59" spans="2:13" ht="12.75">
      <c r="B59" s="1" t="s">
        <v>179</v>
      </c>
      <c r="C59" s="1" t="s">
        <v>199</v>
      </c>
      <c r="D59" s="1" t="s">
        <v>12</v>
      </c>
      <c r="E59" s="1" t="s">
        <v>37</v>
      </c>
      <c r="G59" s="13">
        <f>2*G58+G57</f>
        <v>121.63030303030303</v>
      </c>
      <c r="I59" s="13">
        <f>2*I58+I57</f>
        <v>119.22647058823529</v>
      </c>
      <c r="K59" s="13">
        <f>2*K58+K57</f>
        <v>122.30909090909091</v>
      </c>
      <c r="M59" s="13">
        <f>AVERAGE(K59,I59,G59)</f>
        <v>121.0552881758764</v>
      </c>
    </row>
    <row r="61" spans="1:13" ht="12.75">
      <c r="A61" s="1">
        <v>5</v>
      </c>
      <c r="B61" s="11" t="s">
        <v>119</v>
      </c>
      <c r="C61" s="11"/>
      <c r="G61" s="2" t="s">
        <v>189</v>
      </c>
      <c r="I61" s="2" t="s">
        <v>190</v>
      </c>
      <c r="K61" s="2" t="s">
        <v>191</v>
      </c>
      <c r="L61" s="2"/>
      <c r="M61" s="2" t="s">
        <v>36</v>
      </c>
    </row>
    <row r="63" spans="2:13" ht="12.75">
      <c r="B63" s="1" t="s">
        <v>2</v>
      </c>
      <c r="C63" s="1" t="s">
        <v>199</v>
      </c>
      <c r="D63" s="1" t="s">
        <v>11</v>
      </c>
      <c r="E63" s="1" t="s">
        <v>37</v>
      </c>
      <c r="G63" s="1">
        <v>0.0005</v>
      </c>
      <c r="I63" s="1">
        <v>0.0007</v>
      </c>
      <c r="K63" s="1">
        <v>0.0003</v>
      </c>
      <c r="M63" s="1">
        <f>AVERAGE(K63,I63,G63)</f>
        <v>0.0005</v>
      </c>
    </row>
    <row r="65" spans="2:11" ht="12.75">
      <c r="B65" s="1" t="s">
        <v>84</v>
      </c>
      <c r="D65" s="1" t="s">
        <v>13</v>
      </c>
      <c r="E65" s="1" t="s">
        <v>110</v>
      </c>
      <c r="F65" s="2" t="s">
        <v>40</v>
      </c>
      <c r="G65" s="1">
        <v>30.1</v>
      </c>
      <c r="H65" s="2" t="s">
        <v>40</v>
      </c>
      <c r="I65" s="1">
        <v>20.8</v>
      </c>
      <c r="J65" s="2" t="s">
        <v>40</v>
      </c>
      <c r="K65" s="1">
        <v>24.8</v>
      </c>
    </row>
    <row r="66" spans="2:11" ht="12.75">
      <c r="B66" s="1" t="s">
        <v>85</v>
      </c>
      <c r="D66" s="1" t="s">
        <v>13</v>
      </c>
      <c r="E66" s="1" t="s">
        <v>110</v>
      </c>
      <c r="F66" s="2" t="s">
        <v>40</v>
      </c>
      <c r="G66" s="1">
        <v>97</v>
      </c>
      <c r="H66" s="2" t="s">
        <v>40</v>
      </c>
      <c r="I66" s="1">
        <v>64.6</v>
      </c>
      <c r="J66" s="2" t="s">
        <v>40</v>
      </c>
      <c r="K66" s="1">
        <v>74</v>
      </c>
    </row>
    <row r="67" spans="2:11" ht="12.75">
      <c r="B67" s="1" t="s">
        <v>86</v>
      </c>
      <c r="D67" s="1" t="s">
        <v>13</v>
      </c>
      <c r="E67" s="1" t="s">
        <v>110</v>
      </c>
      <c r="F67" s="2" t="s">
        <v>40</v>
      </c>
      <c r="G67" s="1">
        <v>48.5</v>
      </c>
      <c r="H67" s="2" t="s">
        <v>40</v>
      </c>
      <c r="I67" s="1">
        <v>49</v>
      </c>
      <c r="J67" s="2" t="s">
        <v>40</v>
      </c>
      <c r="K67" s="1">
        <v>63.4</v>
      </c>
    </row>
    <row r="68" spans="2:11" ht="12.75">
      <c r="B68" s="1" t="s">
        <v>87</v>
      </c>
      <c r="D68" s="1" t="s">
        <v>13</v>
      </c>
      <c r="E68" s="1" t="s">
        <v>110</v>
      </c>
      <c r="F68" s="2" t="s">
        <v>40</v>
      </c>
      <c r="G68" s="1">
        <v>1.8</v>
      </c>
      <c r="H68" s="2" t="s">
        <v>40</v>
      </c>
      <c r="I68" s="1">
        <v>1.3</v>
      </c>
      <c r="J68" s="2" t="s">
        <v>40</v>
      </c>
      <c r="K68" s="1">
        <v>1.5</v>
      </c>
    </row>
    <row r="69" spans="2:11" ht="12.75">
      <c r="B69" s="1" t="s">
        <v>88</v>
      </c>
      <c r="D69" s="1" t="s">
        <v>13</v>
      </c>
      <c r="E69" s="1" t="s">
        <v>110</v>
      </c>
      <c r="F69" s="2" t="s">
        <v>40</v>
      </c>
      <c r="G69" s="1">
        <v>1.8</v>
      </c>
      <c r="H69" s="2" t="s">
        <v>40</v>
      </c>
      <c r="I69" s="1">
        <v>1.3</v>
      </c>
      <c r="J69" s="2" t="s">
        <v>40</v>
      </c>
      <c r="K69" s="1">
        <v>1.5</v>
      </c>
    </row>
    <row r="70" spans="2:11" ht="12.75">
      <c r="B70" s="1" t="s">
        <v>144</v>
      </c>
      <c r="D70" s="1" t="s">
        <v>13</v>
      </c>
      <c r="E70" s="1" t="s">
        <v>110</v>
      </c>
      <c r="F70" s="2" t="s">
        <v>40</v>
      </c>
      <c r="G70" s="1">
        <v>4.2</v>
      </c>
      <c r="H70" s="2" t="s">
        <v>40</v>
      </c>
      <c r="I70" s="1">
        <v>3.1</v>
      </c>
      <c r="J70" s="2" t="s">
        <v>40</v>
      </c>
      <c r="K70" s="1">
        <v>3.3</v>
      </c>
    </row>
    <row r="71" spans="2:11" ht="12.75">
      <c r="B71" s="1" t="s">
        <v>89</v>
      </c>
      <c r="D71" s="1" t="s">
        <v>13</v>
      </c>
      <c r="E71" s="1" t="s">
        <v>110</v>
      </c>
      <c r="F71" s="2" t="s">
        <v>40</v>
      </c>
      <c r="G71" s="1">
        <v>48</v>
      </c>
      <c r="H71" s="2" t="s">
        <v>40</v>
      </c>
      <c r="I71" s="1">
        <v>32.3</v>
      </c>
      <c r="J71" s="2" t="s">
        <v>40</v>
      </c>
      <c r="K71" s="1">
        <v>41</v>
      </c>
    </row>
    <row r="72" spans="2:11" ht="12.75">
      <c r="B72" s="1" t="s">
        <v>90</v>
      </c>
      <c r="D72" s="1" t="s">
        <v>13</v>
      </c>
      <c r="E72" s="1" t="s">
        <v>110</v>
      </c>
      <c r="F72" s="2" t="s">
        <v>40</v>
      </c>
      <c r="G72" s="1">
        <v>6.8</v>
      </c>
      <c r="H72" s="2" t="s">
        <v>40</v>
      </c>
      <c r="I72" s="1">
        <v>0.4</v>
      </c>
      <c r="J72" s="2" t="s">
        <v>40</v>
      </c>
      <c r="K72" s="1">
        <v>4.4</v>
      </c>
    </row>
    <row r="73" spans="2:11" ht="12.75">
      <c r="B73" s="1" t="s">
        <v>163</v>
      </c>
      <c r="D73" s="1" t="s">
        <v>13</v>
      </c>
      <c r="E73" s="1" t="s">
        <v>110</v>
      </c>
      <c r="F73" s="2" t="s">
        <v>40</v>
      </c>
      <c r="G73" s="1">
        <v>12.1</v>
      </c>
      <c r="H73" s="2" t="s">
        <v>40</v>
      </c>
      <c r="I73" s="1">
        <v>12.9</v>
      </c>
      <c r="J73" s="2" t="s">
        <v>40</v>
      </c>
      <c r="K73" s="1">
        <v>6.3</v>
      </c>
    </row>
    <row r="74" spans="2:11" ht="12.75">
      <c r="B74" s="1" t="s">
        <v>164</v>
      </c>
      <c r="D74" s="1" t="s">
        <v>13</v>
      </c>
      <c r="E74" s="1" t="s">
        <v>110</v>
      </c>
      <c r="F74" s="2" t="s">
        <v>40</v>
      </c>
      <c r="G74" s="1">
        <v>92</v>
      </c>
      <c r="H74" s="2" t="s">
        <v>40</v>
      </c>
      <c r="I74" s="1">
        <v>65</v>
      </c>
      <c r="J74" s="2" t="s">
        <v>40</v>
      </c>
      <c r="K74" s="1">
        <v>74</v>
      </c>
    </row>
    <row r="75" spans="2:11" ht="12.75">
      <c r="B75" s="1" t="s">
        <v>91</v>
      </c>
      <c r="D75" s="1" t="s">
        <v>13</v>
      </c>
      <c r="E75" s="1" t="s">
        <v>110</v>
      </c>
      <c r="F75" s="2" t="s">
        <v>40</v>
      </c>
      <c r="G75" s="1">
        <v>3.7</v>
      </c>
      <c r="H75" s="2" t="s">
        <v>40</v>
      </c>
      <c r="I75" s="1">
        <v>2.6</v>
      </c>
      <c r="J75" s="2" t="s">
        <v>40</v>
      </c>
      <c r="K75" s="1">
        <v>2.9</v>
      </c>
    </row>
    <row r="76" spans="2:11" ht="12.75">
      <c r="B76" s="1" t="s">
        <v>92</v>
      </c>
      <c r="D76" s="1" t="s">
        <v>13</v>
      </c>
      <c r="E76" s="1" t="s">
        <v>110</v>
      </c>
      <c r="F76" s="2" t="s">
        <v>40</v>
      </c>
      <c r="G76" s="1">
        <v>727</v>
      </c>
      <c r="H76" s="2" t="s">
        <v>40</v>
      </c>
      <c r="I76" s="1">
        <v>521</v>
      </c>
      <c r="J76" s="2" t="s">
        <v>40</v>
      </c>
      <c r="K76" s="1">
        <v>581</v>
      </c>
    </row>
    <row r="77" spans="2:11" ht="12.75">
      <c r="B77" s="1" t="s">
        <v>162</v>
      </c>
      <c r="D77" s="1" t="s">
        <v>13</v>
      </c>
      <c r="E77" s="1" t="s">
        <v>110</v>
      </c>
      <c r="G77" s="1">
        <v>13.6</v>
      </c>
      <c r="I77" s="1">
        <v>20.9</v>
      </c>
      <c r="K77" s="1">
        <v>12.7</v>
      </c>
    </row>
    <row r="78" spans="2:11" ht="12.75">
      <c r="B78" s="1" t="s">
        <v>201</v>
      </c>
      <c r="D78" s="1" t="s">
        <v>13</v>
      </c>
      <c r="E78" s="1" t="s">
        <v>110</v>
      </c>
      <c r="G78" s="1">
        <v>0.5</v>
      </c>
      <c r="I78" s="1">
        <v>0.3</v>
      </c>
      <c r="J78" s="2" t="s">
        <v>40</v>
      </c>
      <c r="K78" s="1">
        <v>0.14</v>
      </c>
    </row>
    <row r="80" spans="2:4" ht="12" customHeight="1">
      <c r="B80" s="1" t="s">
        <v>182</v>
      </c>
      <c r="C80" s="1" t="s">
        <v>171</v>
      </c>
      <c r="D80" s="1" t="s">
        <v>199</v>
      </c>
    </row>
    <row r="81" spans="2:13" ht="12.75">
      <c r="B81" s="1" t="s">
        <v>38</v>
      </c>
      <c r="D81" s="1" t="s">
        <v>16</v>
      </c>
      <c r="G81" s="1">
        <v>110325</v>
      </c>
      <c r="I81" s="1">
        <v>108307</v>
      </c>
      <c r="K81" s="1">
        <v>104390</v>
      </c>
      <c r="M81" s="13">
        <f>AVERAGE(G81,I81,K81)</f>
        <v>107674</v>
      </c>
    </row>
    <row r="82" spans="2:13" ht="12.75">
      <c r="B82" s="1" t="s">
        <v>173</v>
      </c>
      <c r="D82" s="1" t="s">
        <v>17</v>
      </c>
      <c r="G82" s="1">
        <v>5.3</v>
      </c>
      <c r="I82" s="1">
        <v>6</v>
      </c>
      <c r="K82" s="1">
        <v>5.4</v>
      </c>
      <c r="M82" s="13">
        <f>AVERAGE(G82,I82,K82)</f>
        <v>5.566666666666667</v>
      </c>
    </row>
    <row r="83" spans="2:13" ht="12.75">
      <c r="B83" s="1" t="s">
        <v>174</v>
      </c>
      <c r="D83" s="1" t="s">
        <v>17</v>
      </c>
      <c r="G83" s="1">
        <v>12.5</v>
      </c>
      <c r="I83" s="1">
        <v>12.5</v>
      </c>
      <c r="K83" s="14">
        <v>12.6</v>
      </c>
      <c r="M83" s="14">
        <f>AVERAGE(G83,I83,K83)</f>
        <v>12.533333333333333</v>
      </c>
    </row>
    <row r="84" spans="2:13" ht="12.75">
      <c r="B84" s="1" t="s">
        <v>39</v>
      </c>
      <c r="D84" s="1" t="s">
        <v>18</v>
      </c>
      <c r="G84" s="1">
        <v>373</v>
      </c>
      <c r="I84" s="1">
        <v>368</v>
      </c>
      <c r="K84" s="1">
        <v>374</v>
      </c>
      <c r="M84" s="13">
        <f>AVERAGE(G84,I84,K84)</f>
        <v>371.6666666666667</v>
      </c>
    </row>
    <row r="86" spans="2:4" ht="12.75">
      <c r="B86" s="1" t="s">
        <v>182</v>
      </c>
      <c r="C86" s="1" t="s">
        <v>124</v>
      </c>
      <c r="D86" s="1" t="s">
        <v>200</v>
      </c>
    </row>
    <row r="87" spans="2:13" ht="12.75">
      <c r="B87" s="1" t="s">
        <v>38</v>
      </c>
      <c r="D87" s="1" t="s">
        <v>16</v>
      </c>
      <c r="G87" s="1">
        <v>107443</v>
      </c>
      <c r="I87" s="15">
        <v>108041</v>
      </c>
      <c r="K87" s="1">
        <v>108541</v>
      </c>
      <c r="M87" s="13">
        <f>AVERAGE(G87,I87,K87)</f>
        <v>108008.33333333333</v>
      </c>
    </row>
    <row r="88" spans="2:13" ht="12.75">
      <c r="B88" s="1" t="s">
        <v>173</v>
      </c>
      <c r="D88" s="1" t="s">
        <v>17</v>
      </c>
      <c r="G88" s="1">
        <v>6</v>
      </c>
      <c r="I88" s="1">
        <v>5.9</v>
      </c>
      <c r="K88" s="1">
        <v>5.2</v>
      </c>
      <c r="M88" s="13">
        <f>AVERAGE(G88,I88,K88)</f>
        <v>5.7</v>
      </c>
    </row>
    <row r="89" spans="2:13" ht="12.75">
      <c r="B89" s="1" t="s">
        <v>174</v>
      </c>
      <c r="D89" s="1" t="s">
        <v>17</v>
      </c>
      <c r="G89" s="1">
        <v>11.68</v>
      </c>
      <c r="I89" s="1">
        <v>12.15</v>
      </c>
      <c r="K89" s="1">
        <v>12.4</v>
      </c>
      <c r="M89" s="14">
        <f>AVERAGE(G89,I89,K89)</f>
        <v>12.076666666666666</v>
      </c>
    </row>
    <row r="90" spans="2:13" ht="12.75">
      <c r="B90" s="1" t="s">
        <v>39</v>
      </c>
      <c r="D90" s="1" t="s">
        <v>18</v>
      </c>
      <c r="G90" s="1">
        <v>367</v>
      </c>
      <c r="I90" s="1">
        <v>364</v>
      </c>
      <c r="K90" s="1">
        <v>374</v>
      </c>
      <c r="M90" s="13">
        <f>AVERAGE(G90,I90,K90)</f>
        <v>368.3333333333333</v>
      </c>
    </row>
    <row r="92" spans="2:13" ht="12.75">
      <c r="B92" s="1" t="s">
        <v>84</v>
      </c>
      <c r="C92" s="1" t="s">
        <v>199</v>
      </c>
      <c r="D92" s="1" t="s">
        <v>13</v>
      </c>
      <c r="E92" s="1" t="s">
        <v>37</v>
      </c>
      <c r="F92" s="2" t="s">
        <v>40</v>
      </c>
      <c r="G92" s="13">
        <f>G65*(21-7)/(21-G$82)</f>
        <v>26.840764331210195</v>
      </c>
      <c r="H92" s="2" t="s">
        <v>40</v>
      </c>
      <c r="I92" s="13">
        <f>I65*(21-7)/(21-I$82)</f>
        <v>19.413333333333334</v>
      </c>
      <c r="J92" s="2" t="s">
        <v>40</v>
      </c>
      <c r="K92" s="13">
        <f aca="true" t="shared" si="0" ref="K92:K105">K65*(21-7)/(21-K$82)</f>
        <v>22.256410256410255</v>
      </c>
      <c r="L92" s="2">
        <v>100</v>
      </c>
      <c r="M92" s="13">
        <f>AVERAGE(K92,I92,G92)</f>
        <v>22.83683597365126</v>
      </c>
    </row>
    <row r="93" spans="2:13" ht="12.75">
      <c r="B93" s="1" t="s">
        <v>85</v>
      </c>
      <c r="C93" s="1" t="s">
        <v>199</v>
      </c>
      <c r="D93" s="1" t="s">
        <v>13</v>
      </c>
      <c r="E93" s="1" t="s">
        <v>37</v>
      </c>
      <c r="F93" s="2" t="s">
        <v>40</v>
      </c>
      <c r="G93" s="13">
        <f aca="true" t="shared" si="1" ref="G93:I105">G66*(21-7)/(21-G$82)</f>
        <v>86.49681528662421</v>
      </c>
      <c r="H93" s="2" t="s">
        <v>40</v>
      </c>
      <c r="I93" s="13">
        <f t="shared" si="1"/>
        <v>60.29333333333332</v>
      </c>
      <c r="J93" s="2" t="s">
        <v>40</v>
      </c>
      <c r="K93" s="13">
        <f t="shared" si="0"/>
        <v>66.41025641025641</v>
      </c>
      <c r="L93" s="2">
        <v>100</v>
      </c>
      <c r="M93" s="13">
        <f aca="true" t="shared" si="2" ref="M93:M105">AVERAGE(K93,I93,G93)</f>
        <v>71.06680167673798</v>
      </c>
    </row>
    <row r="94" spans="2:13" ht="12.75">
      <c r="B94" s="1" t="s">
        <v>86</v>
      </c>
      <c r="C94" s="1" t="s">
        <v>199</v>
      </c>
      <c r="D94" s="1" t="s">
        <v>13</v>
      </c>
      <c r="E94" s="1" t="s">
        <v>37</v>
      </c>
      <c r="F94" s="2" t="s">
        <v>40</v>
      </c>
      <c r="G94" s="13">
        <f t="shared" si="1"/>
        <v>43.248407643312106</v>
      </c>
      <c r="H94" s="2" t="s">
        <v>40</v>
      </c>
      <c r="I94" s="13">
        <f t="shared" si="1"/>
        <v>45.733333333333334</v>
      </c>
      <c r="J94" s="2" t="s">
        <v>40</v>
      </c>
      <c r="K94" s="13">
        <f t="shared" si="0"/>
        <v>56.8974358974359</v>
      </c>
      <c r="L94" s="2">
        <v>100</v>
      </c>
      <c r="M94" s="13">
        <f t="shared" si="2"/>
        <v>48.626392291360446</v>
      </c>
    </row>
    <row r="95" spans="2:13" ht="12.75">
      <c r="B95" s="1" t="s">
        <v>87</v>
      </c>
      <c r="C95" s="1" t="s">
        <v>199</v>
      </c>
      <c r="D95" s="1" t="s">
        <v>13</v>
      </c>
      <c r="E95" s="1" t="s">
        <v>37</v>
      </c>
      <c r="F95" s="2" t="s">
        <v>40</v>
      </c>
      <c r="G95" s="13">
        <f t="shared" si="1"/>
        <v>1.605095541401274</v>
      </c>
      <c r="H95" s="2" t="s">
        <v>40</v>
      </c>
      <c r="I95" s="13">
        <f t="shared" si="1"/>
        <v>1.2133333333333334</v>
      </c>
      <c r="J95" s="2" t="s">
        <v>40</v>
      </c>
      <c r="K95" s="13">
        <f t="shared" si="0"/>
        <v>1.3461538461538463</v>
      </c>
      <c r="L95" s="2">
        <v>100</v>
      </c>
      <c r="M95" s="13">
        <f t="shared" si="2"/>
        <v>1.3881942402961513</v>
      </c>
    </row>
    <row r="96" spans="2:13" ht="12.75">
      <c r="B96" s="1" t="s">
        <v>88</v>
      </c>
      <c r="C96" s="1" t="s">
        <v>199</v>
      </c>
      <c r="D96" s="1" t="s">
        <v>13</v>
      </c>
      <c r="E96" s="1" t="s">
        <v>37</v>
      </c>
      <c r="F96" s="2" t="s">
        <v>40</v>
      </c>
      <c r="G96" s="13">
        <f t="shared" si="1"/>
        <v>1.605095541401274</v>
      </c>
      <c r="H96" s="2" t="s">
        <v>40</v>
      </c>
      <c r="I96" s="13">
        <f t="shared" si="1"/>
        <v>1.2133333333333334</v>
      </c>
      <c r="J96" s="2" t="s">
        <v>40</v>
      </c>
      <c r="K96" s="13">
        <f t="shared" si="0"/>
        <v>1.3461538461538463</v>
      </c>
      <c r="L96" s="2">
        <v>100</v>
      </c>
      <c r="M96" s="13">
        <f t="shared" si="2"/>
        <v>1.3881942402961513</v>
      </c>
    </row>
    <row r="97" spans="2:13" ht="12.75">
      <c r="B97" s="1" t="s">
        <v>144</v>
      </c>
      <c r="C97" s="1" t="s">
        <v>199</v>
      </c>
      <c r="D97" s="1" t="s">
        <v>13</v>
      </c>
      <c r="E97" s="1" t="s">
        <v>37</v>
      </c>
      <c r="F97" s="2" t="s">
        <v>40</v>
      </c>
      <c r="G97" s="13">
        <f t="shared" si="1"/>
        <v>3.7452229299363062</v>
      </c>
      <c r="H97" s="2" t="s">
        <v>40</v>
      </c>
      <c r="I97" s="13">
        <f t="shared" si="1"/>
        <v>2.893333333333333</v>
      </c>
      <c r="J97" s="2" t="s">
        <v>40</v>
      </c>
      <c r="K97" s="13">
        <f t="shared" si="0"/>
        <v>2.9615384615384612</v>
      </c>
      <c r="L97" s="2">
        <v>100</v>
      </c>
      <c r="M97" s="13">
        <f t="shared" si="2"/>
        <v>3.2000315749360335</v>
      </c>
    </row>
    <row r="98" spans="2:13" ht="12.75">
      <c r="B98" s="1" t="s">
        <v>89</v>
      </c>
      <c r="C98" s="1" t="s">
        <v>199</v>
      </c>
      <c r="D98" s="1" t="s">
        <v>13</v>
      </c>
      <c r="E98" s="1" t="s">
        <v>37</v>
      </c>
      <c r="F98" s="2" t="s">
        <v>40</v>
      </c>
      <c r="G98" s="13">
        <f t="shared" si="1"/>
        <v>42.80254777070064</v>
      </c>
      <c r="H98" s="2" t="s">
        <v>40</v>
      </c>
      <c r="I98" s="13">
        <f t="shared" si="1"/>
        <v>30.14666666666666</v>
      </c>
      <c r="J98" s="2" t="s">
        <v>40</v>
      </c>
      <c r="K98" s="13">
        <f t="shared" si="0"/>
        <v>36.794871794871796</v>
      </c>
      <c r="L98" s="2">
        <v>100</v>
      </c>
      <c r="M98" s="13">
        <f t="shared" si="2"/>
        <v>36.58136207741303</v>
      </c>
    </row>
    <row r="99" spans="2:13" ht="12.75">
      <c r="B99" s="1" t="s">
        <v>90</v>
      </c>
      <c r="C99" s="1" t="s">
        <v>199</v>
      </c>
      <c r="D99" s="1" t="s">
        <v>13</v>
      </c>
      <c r="E99" s="1" t="s">
        <v>37</v>
      </c>
      <c r="F99" s="2" t="s">
        <v>40</v>
      </c>
      <c r="G99" s="13">
        <f t="shared" si="1"/>
        <v>6.063694267515924</v>
      </c>
      <c r="H99" s="2" t="s">
        <v>40</v>
      </c>
      <c r="I99" s="13">
        <f t="shared" si="1"/>
        <v>0.37333333333333335</v>
      </c>
      <c r="J99" s="2" t="s">
        <v>40</v>
      </c>
      <c r="K99" s="13">
        <f t="shared" si="0"/>
        <v>3.9487179487179493</v>
      </c>
      <c r="L99" s="2">
        <v>100</v>
      </c>
      <c r="M99" s="13">
        <f t="shared" si="2"/>
        <v>3.461915183189069</v>
      </c>
    </row>
    <row r="100" spans="2:13" ht="12.75">
      <c r="B100" s="1" t="s">
        <v>163</v>
      </c>
      <c r="C100" s="1" t="s">
        <v>199</v>
      </c>
      <c r="D100" s="1" t="s">
        <v>13</v>
      </c>
      <c r="E100" s="1" t="s">
        <v>37</v>
      </c>
      <c r="F100" s="2" t="s">
        <v>40</v>
      </c>
      <c r="G100" s="13">
        <f t="shared" si="1"/>
        <v>10.789808917197453</v>
      </c>
      <c r="H100" s="2" t="s">
        <v>40</v>
      </c>
      <c r="I100" s="13">
        <f t="shared" si="1"/>
        <v>12.04</v>
      </c>
      <c r="J100" s="2" t="s">
        <v>40</v>
      </c>
      <c r="K100" s="13">
        <f t="shared" si="0"/>
        <v>5.653846153846154</v>
      </c>
      <c r="L100" s="2">
        <v>100</v>
      </c>
      <c r="M100" s="13">
        <f t="shared" si="2"/>
        <v>9.494551690347869</v>
      </c>
    </row>
    <row r="101" spans="2:13" ht="12.75">
      <c r="B101" s="1" t="s">
        <v>164</v>
      </c>
      <c r="C101" s="1" t="s">
        <v>199</v>
      </c>
      <c r="D101" s="1" t="s">
        <v>13</v>
      </c>
      <c r="E101" s="1" t="s">
        <v>37</v>
      </c>
      <c r="F101" s="2" t="s">
        <v>40</v>
      </c>
      <c r="G101" s="13">
        <f t="shared" si="1"/>
        <v>82.03821656050955</v>
      </c>
      <c r="H101" s="2" t="s">
        <v>40</v>
      </c>
      <c r="I101" s="13">
        <f t="shared" si="1"/>
        <v>60.666666666666664</v>
      </c>
      <c r="J101" s="2" t="s">
        <v>40</v>
      </c>
      <c r="K101" s="13">
        <f t="shared" si="0"/>
        <v>66.41025641025641</v>
      </c>
      <c r="L101" s="2">
        <v>100</v>
      </c>
      <c r="M101" s="13">
        <f t="shared" si="2"/>
        <v>69.70504654581087</v>
      </c>
    </row>
    <row r="102" spans="2:13" ht="12.75">
      <c r="B102" s="1" t="s">
        <v>91</v>
      </c>
      <c r="C102" s="1" t="s">
        <v>199</v>
      </c>
      <c r="D102" s="1" t="s">
        <v>13</v>
      </c>
      <c r="E102" s="1" t="s">
        <v>37</v>
      </c>
      <c r="F102" s="2" t="s">
        <v>40</v>
      </c>
      <c r="G102" s="13">
        <f t="shared" si="1"/>
        <v>3.2993630573248414</v>
      </c>
      <c r="H102" s="2" t="s">
        <v>40</v>
      </c>
      <c r="I102" s="13">
        <f t="shared" si="1"/>
        <v>2.4266666666666667</v>
      </c>
      <c r="J102" s="2" t="s">
        <v>40</v>
      </c>
      <c r="K102" s="13">
        <f t="shared" si="0"/>
        <v>2.6025641025641026</v>
      </c>
      <c r="L102" s="2">
        <v>100</v>
      </c>
      <c r="M102" s="13">
        <f t="shared" si="2"/>
        <v>2.776197942185204</v>
      </c>
    </row>
    <row r="103" spans="2:14" ht="12.75">
      <c r="B103" s="1" t="s">
        <v>92</v>
      </c>
      <c r="C103" s="1" t="s">
        <v>199</v>
      </c>
      <c r="D103" s="1" t="s">
        <v>13</v>
      </c>
      <c r="E103" s="1" t="s">
        <v>37</v>
      </c>
      <c r="F103" s="2" t="s">
        <v>40</v>
      </c>
      <c r="G103" s="13">
        <f t="shared" si="1"/>
        <v>648.2802547770701</v>
      </c>
      <c r="H103" s="2" t="s">
        <v>40</v>
      </c>
      <c r="I103" s="13">
        <f t="shared" si="1"/>
        <v>486.26666666666665</v>
      </c>
      <c r="J103" s="2" t="s">
        <v>40</v>
      </c>
      <c r="K103" s="13">
        <f t="shared" si="0"/>
        <v>521.4102564102565</v>
      </c>
      <c r="L103" s="2">
        <v>100</v>
      </c>
      <c r="M103" s="13">
        <f t="shared" si="2"/>
        <v>551.9857259513311</v>
      </c>
      <c r="N103" s="32"/>
    </row>
    <row r="104" spans="2:13" ht="12.75">
      <c r="B104" s="1" t="s">
        <v>162</v>
      </c>
      <c r="C104" s="1" t="s">
        <v>199</v>
      </c>
      <c r="D104" s="1" t="s">
        <v>13</v>
      </c>
      <c r="E104" s="1" t="s">
        <v>37</v>
      </c>
      <c r="G104" s="13">
        <f t="shared" si="1"/>
        <v>12.127388535031848</v>
      </c>
      <c r="I104" s="13">
        <f t="shared" si="1"/>
        <v>19.506666666666664</v>
      </c>
      <c r="K104" s="13">
        <f t="shared" si="0"/>
        <v>11.397435897435896</v>
      </c>
      <c r="L104" s="2">
        <v>100</v>
      </c>
      <c r="M104" s="13">
        <f t="shared" si="2"/>
        <v>14.343830366378135</v>
      </c>
    </row>
    <row r="105" spans="2:13" ht="12.75">
      <c r="B105" s="1" t="s">
        <v>201</v>
      </c>
      <c r="C105" s="1" t="s">
        <v>199</v>
      </c>
      <c r="D105" s="1" t="s">
        <v>13</v>
      </c>
      <c r="E105" s="1" t="s">
        <v>37</v>
      </c>
      <c r="G105" s="13">
        <f t="shared" si="1"/>
        <v>0.445859872611465</v>
      </c>
      <c r="I105" s="13">
        <f t="shared" si="1"/>
        <v>0.28</v>
      </c>
      <c r="K105" s="13">
        <f t="shared" si="0"/>
        <v>0.12564102564102567</v>
      </c>
      <c r="L105" s="2">
        <v>100</v>
      </c>
      <c r="M105" s="13">
        <f t="shared" si="2"/>
        <v>0.28383363275083023</v>
      </c>
    </row>
    <row r="107" spans="2:13" ht="12.75">
      <c r="B107" s="1" t="s">
        <v>5</v>
      </c>
      <c r="C107" s="1" t="s">
        <v>199</v>
      </c>
      <c r="D107" s="1" t="s">
        <v>13</v>
      </c>
      <c r="E107" s="1" t="s">
        <v>37</v>
      </c>
      <c r="F107" s="2">
        <v>100</v>
      </c>
      <c r="G107" s="13">
        <f>(G98+G96)</f>
        <v>44.40764331210192</v>
      </c>
      <c r="H107" s="2">
        <v>100</v>
      </c>
      <c r="I107" s="13">
        <f>(I98+I96)</f>
        <v>31.359999999999996</v>
      </c>
      <c r="J107" s="2">
        <v>100</v>
      </c>
      <c r="K107" s="13">
        <f>(K98+K96)</f>
        <v>38.14102564102564</v>
      </c>
      <c r="L107" s="2">
        <v>100</v>
      </c>
      <c r="M107" s="13">
        <f>AVERAGE(K107,I107,G107)</f>
        <v>37.969556317709184</v>
      </c>
    </row>
    <row r="108" spans="2:13" ht="12.75">
      <c r="B108" s="1" t="s">
        <v>6</v>
      </c>
      <c r="C108" s="1" t="s">
        <v>199</v>
      </c>
      <c r="D108" s="1" t="s">
        <v>13</v>
      </c>
      <c r="E108" s="1" t="s">
        <v>37</v>
      </c>
      <c r="F108" s="2">
        <v>100</v>
      </c>
      <c r="G108" s="13">
        <f>(G93+G95+G97)</f>
        <v>91.84713375796179</v>
      </c>
      <c r="H108" s="2">
        <v>100</v>
      </c>
      <c r="I108" s="13">
        <f>(I93+I95+I97)</f>
        <v>64.39999999999999</v>
      </c>
      <c r="J108" s="2">
        <v>100</v>
      </c>
      <c r="K108" s="13">
        <f>(K93+K95+K97)</f>
        <v>70.71794871794872</v>
      </c>
      <c r="L108" s="2">
        <v>100</v>
      </c>
      <c r="M108" s="13">
        <f>AVERAGE(K108,I108,G108)</f>
        <v>75.65502749197016</v>
      </c>
    </row>
    <row r="110" spans="2:3" ht="12.75">
      <c r="B110" s="1" t="s">
        <v>147</v>
      </c>
      <c r="C110" s="1" t="s">
        <v>175</v>
      </c>
    </row>
    <row r="111" spans="2:11" ht="12.75">
      <c r="B111" s="1" t="s">
        <v>148</v>
      </c>
      <c r="D111" s="1" t="s">
        <v>161</v>
      </c>
      <c r="G111" s="1">
        <v>88.9</v>
      </c>
      <c r="I111" s="1">
        <v>90.7</v>
      </c>
      <c r="K111" s="1">
        <v>88.2</v>
      </c>
    </row>
    <row r="112" spans="2:11" ht="12.75">
      <c r="B112" s="1" t="s">
        <v>149</v>
      </c>
      <c r="D112" s="1" t="s">
        <v>161</v>
      </c>
      <c r="G112" s="1">
        <v>8.1</v>
      </c>
      <c r="I112" s="1">
        <v>6</v>
      </c>
      <c r="K112" s="1">
        <v>10.3</v>
      </c>
    </row>
    <row r="113" spans="2:11" ht="12.75">
      <c r="B113" s="1" t="s">
        <v>150</v>
      </c>
      <c r="D113" s="1" t="s">
        <v>161</v>
      </c>
      <c r="G113" s="1">
        <v>1.2</v>
      </c>
      <c r="I113" s="1">
        <v>3</v>
      </c>
      <c r="K113" s="1">
        <v>1.5</v>
      </c>
    </row>
    <row r="114" spans="2:11" ht="12.75">
      <c r="B114" s="1" t="s">
        <v>151</v>
      </c>
      <c r="D114" s="1" t="s">
        <v>161</v>
      </c>
      <c r="G114" s="1">
        <v>0.2</v>
      </c>
      <c r="I114" s="1">
        <v>0.6</v>
      </c>
      <c r="K114" s="1">
        <v>0</v>
      </c>
    </row>
    <row r="115" spans="2:11" ht="12.75">
      <c r="B115" s="1" t="s">
        <v>176</v>
      </c>
      <c r="D115" s="1" t="s">
        <v>161</v>
      </c>
      <c r="G115" s="1">
        <v>1</v>
      </c>
      <c r="I115" s="1">
        <v>0</v>
      </c>
      <c r="K115" s="1">
        <v>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2"/>
  <sheetViews>
    <sheetView zoomScale="75" zoomScaleNormal="75" workbookViewId="0" topLeftCell="B1">
      <selection activeCell="C3" sqref="C3"/>
    </sheetView>
  </sheetViews>
  <sheetFormatPr defaultColWidth="9.140625" defaultRowHeight="12.75"/>
  <cols>
    <col min="1" max="1" width="9.140625" style="1" hidden="1" customWidth="1"/>
    <col min="2" max="2" width="18.57421875" style="1" customWidth="1"/>
    <col min="3" max="3" width="2.421875" style="1" customWidth="1"/>
    <col min="4" max="4" width="9.8515625" style="1" customWidth="1"/>
    <col min="5" max="5" width="4.00390625" style="2" customWidth="1"/>
    <col min="6" max="6" width="9.28125" style="2" customWidth="1"/>
    <col min="7" max="7" width="4.28125" style="2" customWidth="1"/>
    <col min="8" max="8" width="8.8515625" style="2" customWidth="1"/>
    <col min="9" max="9" width="4.8515625" style="2" customWidth="1"/>
    <col min="10" max="10" width="10.57421875" style="2" customWidth="1"/>
    <col min="11" max="11" width="4.00390625" style="2" customWidth="1"/>
    <col min="12" max="12" width="9.8515625" style="1" customWidth="1"/>
    <col min="13" max="13" width="3.57421875" style="1" customWidth="1"/>
    <col min="14" max="14" width="8.7109375" style="1" customWidth="1"/>
    <col min="15" max="15" width="2.421875" style="1" customWidth="1"/>
    <col min="16" max="16" width="8.7109375" style="1" customWidth="1"/>
    <col min="17" max="17" width="2.421875" style="1" customWidth="1"/>
    <col min="18" max="18" width="8.8515625" style="1" customWidth="1"/>
    <col min="19" max="19" width="2.421875" style="1" customWidth="1"/>
    <col min="20" max="20" width="10.00390625" style="1" customWidth="1"/>
    <col min="21" max="21" width="4.57421875" style="1" customWidth="1"/>
    <col min="22" max="22" width="8.7109375" style="1" customWidth="1"/>
    <col min="23" max="23" width="4.00390625" style="1" customWidth="1"/>
    <col min="24" max="24" width="7.421875" style="1" customWidth="1"/>
    <col min="25" max="25" width="4.00390625" style="1" customWidth="1"/>
    <col min="26" max="26" width="8.00390625" style="1" customWidth="1"/>
    <col min="27" max="27" width="4.57421875" style="1" customWidth="1"/>
    <col min="28" max="28" width="8.28125" style="1" customWidth="1"/>
    <col min="29" max="29" width="3.421875" style="1" customWidth="1"/>
    <col min="30" max="30" width="9.421875" style="1" bestFit="1" customWidth="1"/>
    <col min="31" max="31" width="11.28125" style="1" customWidth="1"/>
    <col min="32" max="32" width="3.8515625" style="1" customWidth="1"/>
    <col min="33" max="16384" width="11.421875" style="1" customWidth="1"/>
  </cols>
  <sheetData>
    <row r="1" spans="2:3" ht="12.75">
      <c r="B1" s="11" t="s">
        <v>140</v>
      </c>
      <c r="C1" s="11"/>
    </row>
    <row r="2" ht="12.75" customHeight="1"/>
    <row r="3" ht="12.75" customHeight="1"/>
    <row r="4" ht="12.75" customHeight="1"/>
    <row r="5" spans="2:32" ht="12.75">
      <c r="B5" s="11" t="s">
        <v>94</v>
      </c>
      <c r="F5" s="2" t="s">
        <v>189</v>
      </c>
      <c r="H5" s="2" t="s">
        <v>190</v>
      </c>
      <c r="J5" s="2" t="s">
        <v>191</v>
      </c>
      <c r="L5" s="1" t="s">
        <v>36</v>
      </c>
      <c r="N5" s="2" t="s">
        <v>189</v>
      </c>
      <c r="O5" s="2"/>
      <c r="P5" s="2" t="s">
        <v>190</v>
      </c>
      <c r="Q5" s="2"/>
      <c r="R5" s="2" t="s">
        <v>191</v>
      </c>
      <c r="S5" s="2"/>
      <c r="T5" s="1" t="s">
        <v>36</v>
      </c>
      <c r="V5" s="2" t="s">
        <v>189</v>
      </c>
      <c r="W5" s="2"/>
      <c r="X5" s="2" t="s">
        <v>190</v>
      </c>
      <c r="Y5" s="2"/>
      <c r="Z5" s="2" t="s">
        <v>191</v>
      </c>
      <c r="AA5" s="2"/>
      <c r="AB5" s="1" t="s">
        <v>36</v>
      </c>
      <c r="AD5" s="2"/>
      <c r="AE5" s="2"/>
      <c r="AF5" s="2"/>
    </row>
    <row r="7" spans="2:28" ht="12.75">
      <c r="B7" s="1" t="s">
        <v>211</v>
      </c>
      <c r="F7" s="2" t="s">
        <v>213</v>
      </c>
      <c r="H7" s="2" t="s">
        <v>213</v>
      </c>
      <c r="J7" s="2" t="s">
        <v>213</v>
      </c>
      <c r="L7" s="2" t="s">
        <v>213</v>
      </c>
      <c r="N7" s="2" t="s">
        <v>215</v>
      </c>
      <c r="P7" s="2" t="s">
        <v>215</v>
      </c>
      <c r="R7" s="2" t="s">
        <v>215</v>
      </c>
      <c r="T7" s="2" t="s">
        <v>215</v>
      </c>
      <c r="V7" s="1" t="s">
        <v>216</v>
      </c>
      <c r="X7" s="1" t="s">
        <v>216</v>
      </c>
      <c r="Z7" s="1" t="s">
        <v>216</v>
      </c>
      <c r="AB7" s="1" t="s">
        <v>216</v>
      </c>
    </row>
    <row r="8" spans="2:28" ht="12.75">
      <c r="B8" s="1" t="s">
        <v>212</v>
      </c>
      <c r="F8" s="2" t="s">
        <v>214</v>
      </c>
      <c r="H8" s="2" t="s">
        <v>214</v>
      </c>
      <c r="J8" s="2" t="s">
        <v>214</v>
      </c>
      <c r="L8" s="2" t="s">
        <v>214</v>
      </c>
      <c r="N8" s="2" t="s">
        <v>14</v>
      </c>
      <c r="P8" s="2" t="s">
        <v>14</v>
      </c>
      <c r="R8" s="2" t="s">
        <v>14</v>
      </c>
      <c r="T8" s="2" t="s">
        <v>14</v>
      </c>
      <c r="V8" s="1" t="s">
        <v>53</v>
      </c>
      <c r="X8" s="1" t="s">
        <v>53</v>
      </c>
      <c r="Z8" s="1" t="s">
        <v>53</v>
      </c>
      <c r="AB8" s="1" t="s">
        <v>53</v>
      </c>
    </row>
    <row r="9" spans="2:28" ht="12.75">
      <c r="B9" s="1" t="s">
        <v>217</v>
      </c>
      <c r="F9" s="2" t="s">
        <v>1</v>
      </c>
      <c r="H9" s="2" t="s">
        <v>1</v>
      </c>
      <c r="J9" s="2" t="s">
        <v>1</v>
      </c>
      <c r="L9" s="2" t="s">
        <v>1</v>
      </c>
      <c r="N9" s="2" t="s">
        <v>14</v>
      </c>
      <c r="P9" s="2" t="s">
        <v>14</v>
      </c>
      <c r="R9" s="2" t="s">
        <v>14</v>
      </c>
      <c r="T9" s="2" t="s">
        <v>14</v>
      </c>
      <c r="V9" s="1" t="s">
        <v>53</v>
      </c>
      <c r="X9" s="1" t="s">
        <v>53</v>
      </c>
      <c r="Z9" s="1" t="s">
        <v>53</v>
      </c>
      <c r="AB9" s="1" t="s">
        <v>53</v>
      </c>
    </row>
    <row r="10" spans="2:28" ht="12.75">
      <c r="B10" s="1" t="s">
        <v>183</v>
      </c>
      <c r="F10" s="15" t="s">
        <v>129</v>
      </c>
      <c r="H10" s="15" t="s">
        <v>129</v>
      </c>
      <c r="J10" s="15" t="s">
        <v>129</v>
      </c>
      <c r="L10" s="15" t="s">
        <v>129</v>
      </c>
      <c r="M10" s="15"/>
      <c r="N10" s="15" t="s">
        <v>14</v>
      </c>
      <c r="O10" s="15"/>
      <c r="P10" s="15" t="s">
        <v>14</v>
      </c>
      <c r="Q10" s="15"/>
      <c r="R10" s="15" t="s">
        <v>14</v>
      </c>
      <c r="S10" s="15"/>
      <c r="T10" s="15" t="s">
        <v>14</v>
      </c>
      <c r="U10" s="15"/>
      <c r="V10" s="15" t="s">
        <v>53</v>
      </c>
      <c r="W10" s="15"/>
      <c r="X10" s="15" t="s">
        <v>53</v>
      </c>
      <c r="Y10" s="15"/>
      <c r="Z10" s="15" t="s">
        <v>53</v>
      </c>
      <c r="AA10" s="15"/>
      <c r="AB10" s="15" t="s">
        <v>53</v>
      </c>
    </row>
    <row r="11" spans="2:19" ht="12.75">
      <c r="B11" s="1" t="s">
        <v>41</v>
      </c>
      <c r="D11" s="1" t="s">
        <v>45</v>
      </c>
      <c r="F11" s="30">
        <v>16069.202857533724</v>
      </c>
      <c r="H11" s="30">
        <v>16069.202857533724</v>
      </c>
      <c r="J11" s="30">
        <v>16069.202857533724</v>
      </c>
      <c r="L11" s="30">
        <v>16069.202857533724</v>
      </c>
      <c r="M11" s="30"/>
      <c r="N11" s="30"/>
      <c r="O11" s="30"/>
      <c r="P11" s="30"/>
      <c r="Q11" s="30"/>
      <c r="R11" s="30"/>
      <c r="S11" s="30"/>
    </row>
    <row r="12" spans="2:27" ht="12.75">
      <c r="B12" s="1" t="s">
        <v>185</v>
      </c>
      <c r="D12" s="1" t="s">
        <v>93</v>
      </c>
      <c r="F12" s="30">
        <v>3559853</v>
      </c>
      <c r="H12" s="30">
        <v>3559853</v>
      </c>
      <c r="J12" s="30">
        <v>3559853</v>
      </c>
      <c r="L12" s="30">
        <v>3559853</v>
      </c>
      <c r="M12" s="30"/>
      <c r="N12" s="30">
        <v>36688.333333333336</v>
      </c>
      <c r="O12" s="30"/>
      <c r="P12" s="30">
        <v>36688.333333333336</v>
      </c>
      <c r="Q12" s="30"/>
      <c r="R12" s="30">
        <v>36688.333333333336</v>
      </c>
      <c r="S12" s="30"/>
      <c r="T12" s="30">
        <v>36688.333333333336</v>
      </c>
      <c r="U12" s="30"/>
      <c r="V12" s="30"/>
      <c r="W12" s="30"/>
      <c r="X12" s="30"/>
      <c r="Y12" s="30"/>
      <c r="Z12" s="30"/>
      <c r="AA12" s="30"/>
    </row>
    <row r="13" spans="2:28" ht="12.75">
      <c r="B13" s="1" t="s">
        <v>135</v>
      </c>
      <c r="D13" s="1" t="s">
        <v>128</v>
      </c>
      <c r="F13" s="30">
        <f>126000000/1000000</f>
        <v>126</v>
      </c>
      <c r="H13" s="30">
        <f>126000000/1000000</f>
        <v>126</v>
      </c>
      <c r="J13" s="30">
        <f>126000000/1000000</f>
        <v>126</v>
      </c>
      <c r="L13" s="30">
        <f>126000000/1000000</f>
        <v>126</v>
      </c>
      <c r="M13" s="30"/>
      <c r="N13" s="30"/>
      <c r="O13" s="30"/>
      <c r="P13" s="30"/>
      <c r="Q13" s="30"/>
      <c r="R13" s="30"/>
      <c r="S13" s="30"/>
      <c r="T13" s="30"/>
      <c r="U13" s="30"/>
      <c r="V13" s="30">
        <f>F13</f>
        <v>126</v>
      </c>
      <c r="W13" s="30"/>
      <c r="X13" s="30">
        <f>H13</f>
        <v>126</v>
      </c>
      <c r="Y13" s="30"/>
      <c r="Z13" s="30">
        <f>J13</f>
        <v>126</v>
      </c>
      <c r="AA13" s="30"/>
      <c r="AB13" s="30">
        <f>L13</f>
        <v>126</v>
      </c>
    </row>
    <row r="14" spans="2:27" ht="12.75">
      <c r="B14" s="1" t="s">
        <v>9</v>
      </c>
      <c r="D14" s="1" t="s">
        <v>93</v>
      </c>
      <c r="E14" s="2" t="s">
        <v>40</v>
      </c>
      <c r="F14" s="15">
        <v>1775.238</v>
      </c>
      <c r="G14" s="2" t="s">
        <v>40</v>
      </c>
      <c r="H14" s="15">
        <v>1779.511</v>
      </c>
      <c r="I14" s="2" t="s">
        <v>40</v>
      </c>
      <c r="J14" s="15">
        <v>1774.467</v>
      </c>
      <c r="K14" s="2" t="s">
        <v>40</v>
      </c>
      <c r="L14" s="30">
        <v>1775.238</v>
      </c>
      <c r="M14" s="30"/>
      <c r="N14" s="30">
        <v>5670</v>
      </c>
      <c r="O14" s="30"/>
      <c r="P14" s="30">
        <v>3574</v>
      </c>
      <c r="Q14" s="30"/>
      <c r="R14" s="30">
        <v>7262.136</v>
      </c>
      <c r="S14" s="30"/>
      <c r="T14" s="30">
        <v>5502.168000000001</v>
      </c>
      <c r="U14" s="30"/>
      <c r="V14" s="30"/>
      <c r="W14" s="30"/>
      <c r="X14" s="30"/>
      <c r="Y14" s="30"/>
      <c r="Z14" s="30"/>
      <c r="AA14" s="30"/>
    </row>
    <row r="15" spans="2:19" ht="12.75">
      <c r="B15" s="1" t="s">
        <v>43</v>
      </c>
      <c r="D15" s="1" t="s">
        <v>93</v>
      </c>
      <c r="F15" s="15">
        <v>610.862</v>
      </c>
      <c r="H15" s="15">
        <v>637.065</v>
      </c>
      <c r="J15" s="15">
        <v>603.319</v>
      </c>
      <c r="L15" s="13">
        <v>617.082</v>
      </c>
      <c r="M15" s="13"/>
      <c r="N15" s="13"/>
      <c r="O15" s="13"/>
      <c r="P15" s="13"/>
      <c r="Q15" s="13"/>
      <c r="R15" s="13"/>
      <c r="S15" s="13"/>
    </row>
    <row r="16" spans="2:19" ht="12.75">
      <c r="B16" s="1" t="s">
        <v>84</v>
      </c>
      <c r="D16" s="1" t="s">
        <v>93</v>
      </c>
      <c r="E16" s="2" t="s">
        <v>40</v>
      </c>
      <c r="F16" s="15">
        <v>5.681</v>
      </c>
      <c r="G16" s="2" t="s">
        <v>40</v>
      </c>
      <c r="H16" s="15">
        <v>5.694</v>
      </c>
      <c r="I16" s="2" t="s">
        <v>40</v>
      </c>
      <c r="J16" s="15">
        <v>5.678</v>
      </c>
      <c r="K16" s="2" t="s">
        <v>40</v>
      </c>
      <c r="L16" s="13">
        <v>5.684333333333334</v>
      </c>
      <c r="M16" s="13"/>
      <c r="N16" s="13"/>
      <c r="O16" s="13"/>
      <c r="P16" s="13"/>
      <c r="Q16" s="13"/>
      <c r="R16" s="13"/>
      <c r="S16" s="13"/>
    </row>
    <row r="17" spans="2:19" ht="12.75">
      <c r="B17" s="1" t="s">
        <v>85</v>
      </c>
      <c r="D17" s="1" t="s">
        <v>93</v>
      </c>
      <c r="E17" s="2" t="s">
        <v>40</v>
      </c>
      <c r="F17" s="15">
        <v>0.284</v>
      </c>
      <c r="G17" s="2" t="s">
        <v>40</v>
      </c>
      <c r="H17" s="15">
        <v>0.284</v>
      </c>
      <c r="I17" s="2" t="s">
        <v>40</v>
      </c>
      <c r="J17" s="15">
        <v>0.284</v>
      </c>
      <c r="K17" s="2" t="s">
        <v>40</v>
      </c>
      <c r="L17" s="13">
        <v>0.284</v>
      </c>
      <c r="M17" s="13"/>
      <c r="N17" s="13"/>
      <c r="O17" s="13"/>
      <c r="P17" s="13"/>
      <c r="Q17" s="13"/>
      <c r="R17" s="13"/>
      <c r="S17" s="13"/>
    </row>
    <row r="18" spans="2:19" ht="12.75">
      <c r="B18" s="1" t="s">
        <v>86</v>
      </c>
      <c r="D18" s="1" t="s">
        <v>93</v>
      </c>
      <c r="F18" s="15">
        <v>0.142</v>
      </c>
      <c r="H18" s="15">
        <v>0.178</v>
      </c>
      <c r="J18" s="15">
        <v>0.142</v>
      </c>
      <c r="L18" s="13">
        <v>0.154</v>
      </c>
      <c r="M18" s="13"/>
      <c r="N18" s="13"/>
      <c r="O18" s="13"/>
      <c r="P18" s="13"/>
      <c r="Q18" s="13"/>
      <c r="R18" s="13"/>
      <c r="S18" s="13"/>
    </row>
    <row r="19" spans="2:19" ht="12.75">
      <c r="B19" s="1" t="s">
        <v>87</v>
      </c>
      <c r="D19" s="1" t="s">
        <v>93</v>
      </c>
      <c r="F19" s="15">
        <v>0.178</v>
      </c>
      <c r="H19" s="15">
        <v>0.178</v>
      </c>
      <c r="J19" s="15">
        <v>0.177</v>
      </c>
      <c r="L19" s="13">
        <v>0.17766666666666664</v>
      </c>
      <c r="M19" s="13"/>
      <c r="N19" s="13"/>
      <c r="O19" s="13"/>
      <c r="P19" s="13"/>
      <c r="Q19" s="13"/>
      <c r="R19" s="13"/>
      <c r="S19" s="13"/>
    </row>
    <row r="20" spans="2:19" ht="12.75">
      <c r="B20" s="1" t="s">
        <v>88</v>
      </c>
      <c r="D20" s="1" t="s">
        <v>93</v>
      </c>
      <c r="E20" s="2" t="s">
        <v>40</v>
      </c>
      <c r="F20" s="15">
        <v>0.071</v>
      </c>
      <c r="G20" s="2" t="s">
        <v>40</v>
      </c>
      <c r="H20" s="15">
        <v>0.071</v>
      </c>
      <c r="I20" s="2" t="s">
        <v>40</v>
      </c>
      <c r="J20" s="15">
        <v>0.071</v>
      </c>
      <c r="K20" s="2" t="s">
        <v>40</v>
      </c>
      <c r="L20" s="13">
        <v>0.071</v>
      </c>
      <c r="M20" s="13"/>
      <c r="N20" s="13"/>
      <c r="O20" s="13"/>
      <c r="P20" s="13"/>
      <c r="Q20" s="13"/>
      <c r="R20" s="13"/>
      <c r="S20" s="13"/>
    </row>
    <row r="21" spans="2:19" ht="12.75">
      <c r="B21" s="1" t="s">
        <v>144</v>
      </c>
      <c r="D21" s="1" t="s">
        <v>93</v>
      </c>
      <c r="E21" s="2" t="s">
        <v>40</v>
      </c>
      <c r="F21" s="15">
        <v>0.071</v>
      </c>
      <c r="G21" s="2" t="s">
        <v>40</v>
      </c>
      <c r="H21" s="15">
        <v>0.071</v>
      </c>
      <c r="I21" s="2" t="s">
        <v>40</v>
      </c>
      <c r="J21" s="15">
        <v>0.071</v>
      </c>
      <c r="K21" s="2" t="s">
        <v>40</v>
      </c>
      <c r="L21" s="13">
        <v>0.071</v>
      </c>
      <c r="M21" s="13"/>
      <c r="N21" s="13"/>
      <c r="O21" s="13"/>
      <c r="P21" s="13"/>
      <c r="Q21" s="13"/>
      <c r="R21" s="13"/>
      <c r="S21" s="13"/>
    </row>
    <row r="22" spans="2:19" ht="12.75">
      <c r="B22" s="1" t="s">
        <v>89</v>
      </c>
      <c r="D22" s="1" t="s">
        <v>93</v>
      </c>
      <c r="E22" s="2" t="s">
        <v>40</v>
      </c>
      <c r="F22" s="15">
        <v>5.681</v>
      </c>
      <c r="G22" s="2" t="s">
        <v>40</v>
      </c>
      <c r="H22" s="15">
        <v>5.694</v>
      </c>
      <c r="I22" s="2" t="s">
        <v>40</v>
      </c>
      <c r="J22" s="15">
        <v>5.678</v>
      </c>
      <c r="K22" s="2" t="s">
        <v>40</v>
      </c>
      <c r="L22" s="13">
        <v>5.684333333333334</v>
      </c>
      <c r="M22" s="13"/>
      <c r="N22" s="13"/>
      <c r="O22" s="13"/>
      <c r="P22" s="13"/>
      <c r="Q22" s="13"/>
      <c r="R22" s="13"/>
      <c r="S22" s="13"/>
    </row>
    <row r="23" spans="2:19" ht="12.75">
      <c r="B23" s="1" t="s">
        <v>90</v>
      </c>
      <c r="D23" s="1" t="s">
        <v>93</v>
      </c>
      <c r="E23" s="2" t="s">
        <v>40</v>
      </c>
      <c r="F23" s="15">
        <v>0.036</v>
      </c>
      <c r="G23" s="2" t="s">
        <v>40</v>
      </c>
      <c r="H23" s="15">
        <v>0.036</v>
      </c>
      <c r="I23" s="2" t="s">
        <v>40</v>
      </c>
      <c r="J23" s="15">
        <v>0.035</v>
      </c>
      <c r="K23" s="2" t="s">
        <v>40</v>
      </c>
      <c r="L23" s="13">
        <v>0.035666666666666666</v>
      </c>
      <c r="M23" s="13"/>
      <c r="N23" s="13"/>
      <c r="O23" s="13"/>
      <c r="P23" s="13"/>
      <c r="Q23" s="13"/>
      <c r="R23" s="13"/>
      <c r="S23" s="13"/>
    </row>
    <row r="24" spans="2:19" ht="12.75">
      <c r="B24" s="1" t="s">
        <v>91</v>
      </c>
      <c r="D24" s="1" t="s">
        <v>93</v>
      </c>
      <c r="E24" s="2" t="s">
        <v>40</v>
      </c>
      <c r="F24" s="15">
        <v>0.888</v>
      </c>
      <c r="G24" s="2" t="s">
        <v>40</v>
      </c>
      <c r="H24" s="15">
        <v>0.89</v>
      </c>
      <c r="I24" s="2" t="s">
        <v>40</v>
      </c>
      <c r="J24" s="15">
        <v>0.923</v>
      </c>
      <c r="K24" s="2" t="s">
        <v>40</v>
      </c>
      <c r="L24" s="13">
        <v>0.9003333333333333</v>
      </c>
      <c r="M24" s="13"/>
      <c r="N24" s="13"/>
      <c r="O24" s="13"/>
      <c r="P24" s="13"/>
      <c r="Q24" s="13"/>
      <c r="R24" s="13"/>
      <c r="S24" s="13"/>
    </row>
    <row r="25" spans="2:19" ht="12.75">
      <c r="B25" s="1" t="s">
        <v>92</v>
      </c>
      <c r="D25" s="1" t="s">
        <v>93</v>
      </c>
      <c r="E25" s="2" t="s">
        <v>40</v>
      </c>
      <c r="F25" s="15">
        <v>22.723</v>
      </c>
      <c r="G25" s="2" t="s">
        <v>40</v>
      </c>
      <c r="H25" s="15">
        <v>22.778</v>
      </c>
      <c r="I25" s="2" t="s">
        <v>40</v>
      </c>
      <c r="J25" s="15">
        <v>22.713</v>
      </c>
      <c r="K25" s="2" t="s">
        <v>40</v>
      </c>
      <c r="L25" s="13">
        <v>22.738</v>
      </c>
      <c r="M25" s="13"/>
      <c r="N25" s="13"/>
      <c r="O25" s="13"/>
      <c r="P25" s="13"/>
      <c r="Q25" s="13"/>
      <c r="R25" s="13"/>
      <c r="S25" s="13"/>
    </row>
    <row r="27" spans="2:28" ht="12.75">
      <c r="B27" s="1" t="s">
        <v>44</v>
      </c>
      <c r="D27" s="1" t="s">
        <v>16</v>
      </c>
      <c r="F27" s="15">
        <f>emiss!$G$15</f>
        <v>133469</v>
      </c>
      <c r="H27" s="15">
        <f>emiss!$I$15</f>
        <v>131916</v>
      </c>
      <c r="J27" s="15">
        <f>emiss!$K$15</f>
        <v>129214</v>
      </c>
      <c r="L27" s="1">
        <v>131533</v>
      </c>
      <c r="N27" s="15">
        <f>emiss!$G$15</f>
        <v>133469</v>
      </c>
      <c r="O27" s="2"/>
      <c r="P27" s="15">
        <f>emiss!$I$15</f>
        <v>131916</v>
      </c>
      <c r="Q27" s="2"/>
      <c r="R27" s="15">
        <f>emiss!$K$15</f>
        <v>129214</v>
      </c>
      <c r="S27" s="2"/>
      <c r="T27" s="1">
        <v>131533</v>
      </c>
      <c r="V27" s="1">
        <v>131533</v>
      </c>
      <c r="X27" s="1">
        <v>131533</v>
      </c>
      <c r="Z27" s="1">
        <v>131533</v>
      </c>
      <c r="AB27" s="1">
        <v>131533</v>
      </c>
    </row>
    <row r="28" spans="2:28" ht="12.75">
      <c r="B28" s="1" t="s">
        <v>10</v>
      </c>
      <c r="D28" s="1" t="s">
        <v>17</v>
      </c>
      <c r="F28" s="15">
        <f>emiss!$G$16</f>
        <v>5.9</v>
      </c>
      <c r="H28" s="15">
        <f>emiss!$I$16</f>
        <v>5.9</v>
      </c>
      <c r="J28" s="15">
        <f>emiss!$K$16</f>
        <v>7.5</v>
      </c>
      <c r="L28" s="13">
        <v>6.433333333333334</v>
      </c>
      <c r="M28" s="13"/>
      <c r="N28" s="15">
        <f>emiss!$G$16</f>
        <v>5.9</v>
      </c>
      <c r="O28" s="2"/>
      <c r="P28" s="15">
        <f>emiss!$I$16</f>
        <v>5.9</v>
      </c>
      <c r="Q28" s="2"/>
      <c r="R28" s="15">
        <f>emiss!$K$16</f>
        <v>7.5</v>
      </c>
      <c r="S28" s="2"/>
      <c r="T28" s="13">
        <v>6.433333333333334</v>
      </c>
      <c r="U28" s="13"/>
      <c r="V28" s="13">
        <v>6.433333333333334</v>
      </c>
      <c r="W28" s="13"/>
      <c r="X28" s="13">
        <v>6.433333333333334</v>
      </c>
      <c r="Y28" s="13"/>
      <c r="Z28" s="13">
        <v>6.433333333333334</v>
      </c>
      <c r="AA28" s="13"/>
      <c r="AB28" s="13">
        <v>6.433333333333334</v>
      </c>
    </row>
    <row r="30" spans="2:28" ht="12.75">
      <c r="B30" s="1" t="s">
        <v>218</v>
      </c>
      <c r="D30" s="1" t="s">
        <v>128</v>
      </c>
      <c r="F30" s="30"/>
      <c r="H30" s="30"/>
      <c r="J30" s="30"/>
      <c r="L30" s="30"/>
      <c r="M30" s="30"/>
      <c r="N30" s="30"/>
      <c r="O30" s="30"/>
      <c r="P30" s="30"/>
      <c r="Q30" s="30"/>
      <c r="R30" s="30"/>
      <c r="S30" s="30"/>
      <c r="V30" s="13">
        <f>V27/9000*(21-V28)/21*60</f>
        <v>608.2531322751322</v>
      </c>
      <c r="X30" s="13">
        <f>X27/9000*(21-X28)/21*60</f>
        <v>608.2531322751322</v>
      </c>
      <c r="Z30" s="13">
        <f>Z27/9000*(21-Z28)/21*60</f>
        <v>608.2531322751322</v>
      </c>
      <c r="AB30" s="13">
        <f>AB27/9000*(21-AB28)/21*60</f>
        <v>608.2531322751322</v>
      </c>
    </row>
    <row r="31" spans="6:28" ht="12.75">
      <c r="F31" s="30"/>
      <c r="H31" s="30"/>
      <c r="J31" s="30"/>
      <c r="L31" s="30"/>
      <c r="M31" s="30"/>
      <c r="N31" s="30"/>
      <c r="O31" s="30"/>
      <c r="P31" s="30"/>
      <c r="Q31" s="30"/>
      <c r="R31" s="30"/>
      <c r="S31" s="30"/>
      <c r="V31" s="13"/>
      <c r="X31" s="13"/>
      <c r="Z31" s="13"/>
      <c r="AB31" s="13"/>
    </row>
    <row r="32" spans="2:28" ht="12.75">
      <c r="B32" s="32" t="s">
        <v>143</v>
      </c>
      <c r="C32" s="32"/>
      <c r="F32" s="30"/>
      <c r="H32" s="30"/>
      <c r="J32" s="30"/>
      <c r="L32" s="30"/>
      <c r="M32" s="30"/>
      <c r="N32" s="30"/>
      <c r="O32" s="30"/>
      <c r="P32" s="30"/>
      <c r="Q32" s="30"/>
      <c r="R32" s="30"/>
      <c r="S32" s="30"/>
      <c r="V32" s="13"/>
      <c r="X32" s="13"/>
      <c r="Z32" s="13"/>
      <c r="AB32" s="13"/>
    </row>
    <row r="33" spans="2:28" ht="12.75">
      <c r="B33" s="1" t="s">
        <v>9</v>
      </c>
      <c r="D33" s="1" t="s">
        <v>15</v>
      </c>
      <c r="F33" s="13">
        <f>F14/F27/60/0.0283*1000*(21-7)/(21-F28)</f>
        <v>7.262557461255198</v>
      </c>
      <c r="H33" s="13">
        <f>H14/H27/60/0.0283*1000*(21-7)/(21-H28)</f>
        <v>7.365743740878841</v>
      </c>
      <c r="J33" s="13">
        <f>J14/J27/60/0.0283*1000*(21-7)/(21-J28)</f>
        <v>8.387160183115299</v>
      </c>
      <c r="L33" s="13">
        <f aca="true" t="shared" si="0" ref="L33:L44">AVERAGE(F33,H33,J33)</f>
        <v>7.671820461749779</v>
      </c>
      <c r="M33" s="13"/>
      <c r="N33" s="13">
        <f>N14/N27/60/0.0283*1000*(21-7)/(21-N28)</f>
        <v>23.196157813947746</v>
      </c>
      <c r="O33" s="13"/>
      <c r="P33" s="13">
        <f>P14/P27/60/0.0283*1000*(21-7)/(21-P28)</f>
        <v>14.793484350420414</v>
      </c>
      <c r="Q33" s="13"/>
      <c r="R33" s="13">
        <f>R14/R27/60/0.0283*1000*(21-7)/(21-R28)</f>
        <v>34.32506657129616</v>
      </c>
      <c r="S33" s="13"/>
      <c r="T33" s="13">
        <f>T14/T27/60/0.0283*1000*(21-7)/(21-T28)</f>
        <v>23.677142539662025</v>
      </c>
      <c r="U33" s="1">
        <f>E33</f>
        <v>0</v>
      </c>
      <c r="V33" s="13">
        <f>SUM(F33,N33)</f>
        <v>30.458715275202945</v>
      </c>
      <c r="W33" s="1">
        <f>G33</f>
        <v>0</v>
      </c>
      <c r="X33" s="13">
        <f>SUM(H33,P33)</f>
        <v>22.159228091299255</v>
      </c>
      <c r="Y33" s="1">
        <f>I33</f>
        <v>0</v>
      </c>
      <c r="Z33" s="13">
        <f>SUM(J33,R33)</f>
        <v>42.71222675441146</v>
      </c>
      <c r="AA33" s="1">
        <f>K33</f>
        <v>0</v>
      </c>
      <c r="AB33" s="13">
        <f>SUM(L33,T33)</f>
        <v>31.348963001411803</v>
      </c>
    </row>
    <row r="34" spans="2:28" ht="12.75">
      <c r="B34" s="1" t="s">
        <v>43</v>
      </c>
      <c r="D34" s="1" t="s">
        <v>123</v>
      </c>
      <c r="F34" s="13">
        <f>F15/F$27/60/0.0283*1000000*(21-7)/(21-F$28)</f>
        <v>2499.056676286376</v>
      </c>
      <c r="H34" s="13">
        <f>H15/H$27/60/0.0283*1000000*(21-7)/(21-H$28)</f>
        <v>2636.93651586474</v>
      </c>
      <c r="J34" s="13">
        <f aca="true" t="shared" si="1" ref="J34:J44">J15/J$27/60/0.0283*1000000*(21-7)/(21-J$28)</f>
        <v>2851.635502106795</v>
      </c>
      <c r="L34" s="13">
        <f t="shared" si="0"/>
        <v>2662.54289808597</v>
      </c>
      <c r="M34" s="13"/>
      <c r="N34" s="13"/>
      <c r="O34" s="13"/>
      <c r="P34" s="13"/>
      <c r="Q34" s="13"/>
      <c r="R34" s="13"/>
      <c r="S34" s="13"/>
      <c r="U34" s="1">
        <f>E34</f>
        <v>0</v>
      </c>
      <c r="V34" s="13">
        <f>SUM(F34,N34)</f>
        <v>2499.056676286376</v>
      </c>
      <c r="W34" s="1">
        <f>G34</f>
        <v>0</v>
      </c>
      <c r="X34" s="13">
        <f>SUM(H34,P34)</f>
        <v>2636.93651586474</v>
      </c>
      <c r="Y34" s="1">
        <f>I34</f>
        <v>0</v>
      </c>
      <c r="Z34" s="13">
        <f>SUM(J34,R34)</f>
        <v>2851.635502106795</v>
      </c>
      <c r="AA34" s="1">
        <f>K34</f>
        <v>0</v>
      </c>
      <c r="AB34" s="13">
        <f>SUM(L34,T34)</f>
        <v>2662.54289808597</v>
      </c>
    </row>
    <row r="35" spans="2:28" ht="12.75">
      <c r="B35" s="1" t="s">
        <v>84</v>
      </c>
      <c r="D35" s="1" t="s">
        <v>123</v>
      </c>
      <c r="E35" s="2">
        <v>100</v>
      </c>
      <c r="F35" s="13">
        <f aca="true" t="shared" si="2" ref="F35:H44">F16/F$27/60/0.0283*1000000*(21-7)/(21-F$28)</f>
        <v>23.241159178313428</v>
      </c>
      <c r="G35" s="2">
        <v>100</v>
      </c>
      <c r="H35" s="13">
        <f t="shared" si="2"/>
        <v>23.56857859297533</v>
      </c>
      <c r="I35" s="2">
        <v>100</v>
      </c>
      <c r="J35" s="13">
        <f t="shared" si="1"/>
        <v>26.83752108082521</v>
      </c>
      <c r="K35" s="2">
        <v>100</v>
      </c>
      <c r="L35" s="13">
        <f t="shared" si="0"/>
        <v>24.549086284037987</v>
      </c>
      <c r="M35" s="13"/>
      <c r="N35" s="13"/>
      <c r="O35" s="13"/>
      <c r="P35" s="13"/>
      <c r="Q35" s="13"/>
      <c r="R35" s="13"/>
      <c r="S35" s="13"/>
      <c r="U35" s="1">
        <f>E35</f>
        <v>100</v>
      </c>
      <c r="V35" s="13">
        <f aca="true" t="shared" si="3" ref="V35:V44">SUM(F35,N35)</f>
        <v>23.241159178313428</v>
      </c>
      <c r="W35" s="1">
        <f>G35</f>
        <v>100</v>
      </c>
      <c r="X35" s="13">
        <f aca="true" t="shared" si="4" ref="X35:X44">SUM(H35,P35)</f>
        <v>23.56857859297533</v>
      </c>
      <c r="Y35" s="1">
        <f>I35</f>
        <v>100</v>
      </c>
      <c r="Z35" s="13">
        <f aca="true" t="shared" si="5" ref="Z35:Z44">SUM(J35,R35)</f>
        <v>26.83752108082521</v>
      </c>
      <c r="AA35" s="1">
        <f>K35</f>
        <v>100</v>
      </c>
      <c r="AB35" s="13">
        <f aca="true" t="shared" si="6" ref="AB35:AB44">SUM(L35,T35)</f>
        <v>24.549086284037987</v>
      </c>
    </row>
    <row r="36" spans="2:28" ht="12.75">
      <c r="B36" s="1" t="s">
        <v>85</v>
      </c>
      <c r="D36" s="1" t="s">
        <v>123</v>
      </c>
      <c r="E36" s="2">
        <v>100</v>
      </c>
      <c r="F36" s="13">
        <f t="shared" si="2"/>
        <v>1.161853407259464</v>
      </c>
      <c r="G36" s="2">
        <v>100</v>
      </c>
      <c r="H36" s="13">
        <f t="shared" si="2"/>
        <v>1.1755314928705642</v>
      </c>
      <c r="I36" s="2">
        <v>100</v>
      </c>
      <c r="J36" s="13">
        <f t="shared" si="1"/>
        <v>1.342348712038457</v>
      </c>
      <c r="K36" s="2">
        <v>100</v>
      </c>
      <c r="L36" s="13">
        <f t="shared" si="0"/>
        <v>1.2265778707228285</v>
      </c>
      <c r="M36" s="13"/>
      <c r="N36" s="13"/>
      <c r="O36" s="13"/>
      <c r="P36" s="13"/>
      <c r="Q36" s="13"/>
      <c r="R36" s="13"/>
      <c r="S36" s="13"/>
      <c r="U36" s="1">
        <f aca="true" t="shared" si="7" ref="U36:AA44">E36</f>
        <v>100</v>
      </c>
      <c r="V36" s="13">
        <f t="shared" si="3"/>
        <v>1.161853407259464</v>
      </c>
      <c r="W36" s="1">
        <f t="shared" si="7"/>
        <v>100</v>
      </c>
      <c r="X36" s="13">
        <f t="shared" si="4"/>
        <v>1.1755314928705642</v>
      </c>
      <c r="Y36" s="1">
        <f t="shared" si="7"/>
        <v>100</v>
      </c>
      <c r="Z36" s="13">
        <f t="shared" si="5"/>
        <v>1.342348712038457</v>
      </c>
      <c r="AA36" s="1">
        <f t="shared" si="7"/>
        <v>100</v>
      </c>
      <c r="AB36" s="13">
        <f t="shared" si="6"/>
        <v>1.2265778707228285</v>
      </c>
    </row>
    <row r="37" spans="2:28" ht="12.75">
      <c r="B37" s="1" t="s">
        <v>86</v>
      </c>
      <c r="D37" s="1" t="s">
        <v>123</v>
      </c>
      <c r="F37" s="13">
        <f t="shared" si="2"/>
        <v>0.580926703629732</v>
      </c>
      <c r="H37" s="13">
        <f t="shared" si="2"/>
        <v>0.7367767807428186</v>
      </c>
      <c r="J37" s="13">
        <f t="shared" si="1"/>
        <v>0.6711743560192285</v>
      </c>
      <c r="L37" s="13">
        <f t="shared" si="0"/>
        <v>0.662959280130593</v>
      </c>
      <c r="M37" s="13"/>
      <c r="N37" s="13"/>
      <c r="O37" s="13"/>
      <c r="P37" s="13"/>
      <c r="Q37" s="13"/>
      <c r="R37" s="13"/>
      <c r="S37" s="13"/>
      <c r="U37" s="1">
        <f t="shared" si="7"/>
        <v>0</v>
      </c>
      <c r="V37" s="13">
        <f t="shared" si="3"/>
        <v>0.580926703629732</v>
      </c>
      <c r="W37" s="1">
        <f t="shared" si="7"/>
        <v>0</v>
      </c>
      <c r="X37" s="13">
        <f t="shared" si="4"/>
        <v>0.7367767807428186</v>
      </c>
      <c r="Y37" s="1">
        <f t="shared" si="7"/>
        <v>0</v>
      </c>
      <c r="Z37" s="13">
        <f t="shared" si="5"/>
        <v>0.6711743560192285</v>
      </c>
      <c r="AA37" s="1">
        <f t="shared" si="7"/>
        <v>0</v>
      </c>
      <c r="AB37" s="13">
        <f t="shared" si="6"/>
        <v>0.662959280130593</v>
      </c>
    </row>
    <row r="38" spans="2:28" ht="12.75">
      <c r="B38" s="1" t="s">
        <v>87</v>
      </c>
      <c r="D38" s="1" t="s">
        <v>123</v>
      </c>
      <c r="F38" s="13">
        <f t="shared" si="2"/>
        <v>0.7282038960992413</v>
      </c>
      <c r="H38" s="13">
        <f t="shared" si="2"/>
        <v>0.7367767807428186</v>
      </c>
      <c r="J38" s="13">
        <f t="shared" si="1"/>
        <v>0.8366046550380523</v>
      </c>
      <c r="L38" s="13">
        <f t="shared" si="0"/>
        <v>0.767195110626704</v>
      </c>
      <c r="M38" s="13"/>
      <c r="N38" s="13"/>
      <c r="O38" s="13"/>
      <c r="P38" s="13"/>
      <c r="Q38" s="13"/>
      <c r="R38" s="13"/>
      <c r="S38" s="13"/>
      <c r="U38" s="1">
        <f t="shared" si="7"/>
        <v>0</v>
      </c>
      <c r="V38" s="13">
        <f t="shared" si="3"/>
        <v>0.7282038960992413</v>
      </c>
      <c r="W38" s="1">
        <f t="shared" si="7"/>
        <v>0</v>
      </c>
      <c r="X38" s="13">
        <f t="shared" si="4"/>
        <v>0.7367767807428186</v>
      </c>
      <c r="Y38" s="1">
        <f t="shared" si="7"/>
        <v>0</v>
      </c>
      <c r="Z38" s="13">
        <f t="shared" si="5"/>
        <v>0.8366046550380523</v>
      </c>
      <c r="AA38" s="1">
        <f t="shared" si="7"/>
        <v>0</v>
      </c>
      <c r="AB38" s="13">
        <f t="shared" si="6"/>
        <v>0.767195110626704</v>
      </c>
    </row>
    <row r="39" spans="2:28" ht="12.75">
      <c r="B39" s="1" t="s">
        <v>88</v>
      </c>
      <c r="D39" s="1" t="s">
        <v>123</v>
      </c>
      <c r="E39" s="2">
        <v>100</v>
      </c>
      <c r="F39" s="13">
        <f t="shared" si="2"/>
        <v>0.290463351814866</v>
      </c>
      <c r="G39" s="2">
        <v>100</v>
      </c>
      <c r="H39" s="13">
        <f t="shared" si="2"/>
        <v>0.29388287321764106</v>
      </c>
      <c r="I39" s="2">
        <v>100</v>
      </c>
      <c r="J39" s="13">
        <f t="shared" si="1"/>
        <v>0.33558717800961424</v>
      </c>
      <c r="K39" s="2">
        <v>100</v>
      </c>
      <c r="L39" s="13">
        <f t="shared" si="0"/>
        <v>0.30664446768070713</v>
      </c>
      <c r="M39" s="13"/>
      <c r="N39" s="13"/>
      <c r="O39" s="13"/>
      <c r="P39" s="13"/>
      <c r="Q39" s="13"/>
      <c r="R39" s="13"/>
      <c r="S39" s="13"/>
      <c r="U39" s="1">
        <f t="shared" si="7"/>
        <v>100</v>
      </c>
      <c r="V39" s="13">
        <f t="shared" si="3"/>
        <v>0.290463351814866</v>
      </c>
      <c r="W39" s="1">
        <f t="shared" si="7"/>
        <v>100</v>
      </c>
      <c r="X39" s="13">
        <f t="shared" si="4"/>
        <v>0.29388287321764106</v>
      </c>
      <c r="Y39" s="1">
        <f t="shared" si="7"/>
        <v>100</v>
      </c>
      <c r="Z39" s="13">
        <f t="shared" si="5"/>
        <v>0.33558717800961424</v>
      </c>
      <c r="AA39" s="1">
        <f t="shared" si="7"/>
        <v>100</v>
      </c>
      <c r="AB39" s="13">
        <f t="shared" si="6"/>
        <v>0.30664446768070713</v>
      </c>
    </row>
    <row r="40" spans="2:28" ht="12.75">
      <c r="B40" s="1" t="s">
        <v>144</v>
      </c>
      <c r="D40" s="1" t="s">
        <v>123</v>
      </c>
      <c r="E40" s="2">
        <v>100</v>
      </c>
      <c r="F40" s="13">
        <f t="shared" si="2"/>
        <v>0.290463351814866</v>
      </c>
      <c r="G40" s="2">
        <v>100</v>
      </c>
      <c r="H40" s="13">
        <f t="shared" si="2"/>
        <v>0.29388287321764106</v>
      </c>
      <c r="I40" s="2">
        <v>100</v>
      </c>
      <c r="J40" s="13">
        <f t="shared" si="1"/>
        <v>0.33558717800961424</v>
      </c>
      <c r="K40" s="2">
        <v>100</v>
      </c>
      <c r="L40" s="13">
        <f t="shared" si="0"/>
        <v>0.30664446768070713</v>
      </c>
      <c r="M40" s="13"/>
      <c r="N40" s="13"/>
      <c r="O40" s="13"/>
      <c r="P40" s="13"/>
      <c r="Q40" s="13"/>
      <c r="R40" s="13"/>
      <c r="S40" s="13"/>
      <c r="U40" s="1">
        <f t="shared" si="7"/>
        <v>100</v>
      </c>
      <c r="V40" s="13">
        <f t="shared" si="3"/>
        <v>0.290463351814866</v>
      </c>
      <c r="W40" s="1">
        <f t="shared" si="7"/>
        <v>100</v>
      </c>
      <c r="X40" s="13">
        <f t="shared" si="4"/>
        <v>0.29388287321764106</v>
      </c>
      <c r="Y40" s="1">
        <f t="shared" si="7"/>
        <v>100</v>
      </c>
      <c r="Z40" s="13">
        <f t="shared" si="5"/>
        <v>0.33558717800961424</v>
      </c>
      <c r="AA40" s="1">
        <f t="shared" si="7"/>
        <v>100</v>
      </c>
      <c r="AB40" s="13">
        <f t="shared" si="6"/>
        <v>0.30664446768070713</v>
      </c>
    </row>
    <row r="41" spans="2:28" ht="12.75">
      <c r="B41" s="1" t="s">
        <v>89</v>
      </c>
      <c r="D41" s="1" t="s">
        <v>123</v>
      </c>
      <c r="E41" s="2">
        <v>100</v>
      </c>
      <c r="F41" s="13">
        <f t="shared" si="2"/>
        <v>23.241159178313428</v>
      </c>
      <c r="G41" s="2">
        <v>100</v>
      </c>
      <c r="H41" s="13">
        <f t="shared" si="2"/>
        <v>23.56857859297533</v>
      </c>
      <c r="I41" s="2">
        <v>100</v>
      </c>
      <c r="J41" s="13">
        <f t="shared" si="1"/>
        <v>26.83752108082521</v>
      </c>
      <c r="K41" s="2">
        <v>100</v>
      </c>
      <c r="L41" s="13">
        <f t="shared" si="0"/>
        <v>24.549086284037987</v>
      </c>
      <c r="M41" s="13"/>
      <c r="N41" s="13"/>
      <c r="O41" s="13"/>
      <c r="P41" s="13"/>
      <c r="Q41" s="13"/>
      <c r="R41" s="13"/>
      <c r="S41" s="13"/>
      <c r="U41" s="1">
        <f t="shared" si="7"/>
        <v>100</v>
      </c>
      <c r="V41" s="13">
        <f t="shared" si="3"/>
        <v>23.241159178313428</v>
      </c>
      <c r="W41" s="1">
        <f t="shared" si="7"/>
        <v>100</v>
      </c>
      <c r="X41" s="13">
        <f t="shared" si="4"/>
        <v>23.56857859297533</v>
      </c>
      <c r="Y41" s="1">
        <f t="shared" si="7"/>
        <v>100</v>
      </c>
      <c r="Z41" s="13">
        <f t="shared" si="5"/>
        <v>26.83752108082521</v>
      </c>
      <c r="AA41" s="1">
        <f t="shared" si="7"/>
        <v>100</v>
      </c>
      <c r="AB41" s="13">
        <f t="shared" si="6"/>
        <v>24.549086284037987</v>
      </c>
    </row>
    <row r="42" spans="2:28" ht="12.75">
      <c r="B42" s="1" t="s">
        <v>90</v>
      </c>
      <c r="D42" s="1" t="s">
        <v>123</v>
      </c>
      <c r="E42" s="2">
        <v>100</v>
      </c>
      <c r="F42" s="13">
        <f t="shared" si="2"/>
        <v>0.1472771924695095</v>
      </c>
      <c r="G42" s="2">
        <v>100</v>
      </c>
      <c r="H42" s="13">
        <f t="shared" si="2"/>
        <v>0.14901103430753632</v>
      </c>
      <c r="I42" s="2">
        <v>100</v>
      </c>
      <c r="J42" s="13">
        <f t="shared" si="1"/>
        <v>0.16543029901882397</v>
      </c>
      <c r="K42" s="2">
        <v>100</v>
      </c>
      <c r="L42" s="13">
        <f t="shared" si="0"/>
        <v>0.15390617526528994</v>
      </c>
      <c r="M42" s="13"/>
      <c r="N42" s="13"/>
      <c r="O42" s="13"/>
      <c r="P42" s="13"/>
      <c r="Q42" s="13"/>
      <c r="R42" s="13"/>
      <c r="S42" s="13"/>
      <c r="U42" s="1">
        <f t="shared" si="7"/>
        <v>100</v>
      </c>
      <c r="V42" s="13">
        <f t="shared" si="3"/>
        <v>0.1472771924695095</v>
      </c>
      <c r="W42" s="1">
        <f t="shared" si="7"/>
        <v>100</v>
      </c>
      <c r="X42" s="13">
        <f t="shared" si="4"/>
        <v>0.14901103430753632</v>
      </c>
      <c r="Y42" s="1">
        <f t="shared" si="7"/>
        <v>100</v>
      </c>
      <c r="Z42" s="13">
        <f t="shared" si="5"/>
        <v>0.16543029901882397</v>
      </c>
      <c r="AA42" s="1">
        <f t="shared" si="7"/>
        <v>100</v>
      </c>
      <c r="AB42" s="13">
        <f t="shared" si="6"/>
        <v>0.15390617526528994</v>
      </c>
    </row>
    <row r="43" spans="2:28" ht="12.75">
      <c r="B43" s="1" t="s">
        <v>91</v>
      </c>
      <c r="D43" s="1" t="s">
        <v>123</v>
      </c>
      <c r="E43" s="2">
        <v>100</v>
      </c>
      <c r="F43" s="13">
        <f t="shared" si="2"/>
        <v>3.632837414247901</v>
      </c>
      <c r="G43" s="2">
        <v>100</v>
      </c>
      <c r="H43" s="13">
        <f t="shared" si="2"/>
        <v>3.6838839037140927</v>
      </c>
      <c r="I43" s="2">
        <v>100</v>
      </c>
      <c r="J43" s="13">
        <f t="shared" si="1"/>
        <v>4.362633314124985</v>
      </c>
      <c r="K43" s="2">
        <v>100</v>
      </c>
      <c r="L43" s="13">
        <f t="shared" si="0"/>
        <v>3.89311821069566</v>
      </c>
      <c r="M43" s="13"/>
      <c r="N43" s="13"/>
      <c r="O43" s="13"/>
      <c r="P43" s="13"/>
      <c r="Q43" s="13"/>
      <c r="R43" s="13"/>
      <c r="S43" s="13"/>
      <c r="U43" s="1">
        <f t="shared" si="7"/>
        <v>100</v>
      </c>
      <c r="V43" s="13">
        <f t="shared" si="3"/>
        <v>3.632837414247901</v>
      </c>
      <c r="W43" s="1">
        <f t="shared" si="7"/>
        <v>100</v>
      </c>
      <c r="X43" s="13">
        <f t="shared" si="4"/>
        <v>3.6838839037140927</v>
      </c>
      <c r="Y43" s="1">
        <f t="shared" si="7"/>
        <v>100</v>
      </c>
      <c r="Z43" s="13">
        <f t="shared" si="5"/>
        <v>4.362633314124985</v>
      </c>
      <c r="AA43" s="1">
        <f t="shared" si="7"/>
        <v>100</v>
      </c>
      <c r="AB43" s="13">
        <f t="shared" si="6"/>
        <v>3.89311821069566</v>
      </c>
    </row>
    <row r="44" spans="2:28" ht="12.75">
      <c r="B44" s="1" t="s">
        <v>92</v>
      </c>
      <c r="D44" s="1" t="s">
        <v>123</v>
      </c>
      <c r="E44" s="2">
        <v>100</v>
      </c>
      <c r="F44" s="13">
        <f t="shared" si="2"/>
        <v>92.96054568012954</v>
      </c>
      <c r="G44" s="2">
        <v>100</v>
      </c>
      <c r="H44" s="13">
        <f t="shared" si="2"/>
        <v>94.2825927626962</v>
      </c>
      <c r="I44" s="2">
        <v>100</v>
      </c>
      <c r="J44" s="13">
        <f t="shared" si="1"/>
        <v>107.35481090327278</v>
      </c>
      <c r="K44" s="2">
        <v>100</v>
      </c>
      <c r="L44" s="13">
        <f t="shared" si="0"/>
        <v>98.1993164486995</v>
      </c>
      <c r="M44" s="13"/>
      <c r="N44" s="13"/>
      <c r="O44" s="13"/>
      <c r="P44" s="13"/>
      <c r="Q44" s="13"/>
      <c r="R44" s="13"/>
      <c r="S44" s="13"/>
      <c r="U44" s="1">
        <f t="shared" si="7"/>
        <v>100</v>
      </c>
      <c r="V44" s="13">
        <f t="shared" si="3"/>
        <v>92.96054568012954</v>
      </c>
      <c r="W44" s="1">
        <f t="shared" si="7"/>
        <v>100</v>
      </c>
      <c r="X44" s="13">
        <f t="shared" si="4"/>
        <v>94.2825927626962</v>
      </c>
      <c r="Y44" s="1">
        <f t="shared" si="7"/>
        <v>100</v>
      </c>
      <c r="Z44" s="13">
        <f t="shared" si="5"/>
        <v>107.35481090327278</v>
      </c>
      <c r="AA44" s="1">
        <f t="shared" si="7"/>
        <v>100</v>
      </c>
      <c r="AB44" s="13">
        <f t="shared" si="6"/>
        <v>98.1993164486995</v>
      </c>
    </row>
    <row r="45" spans="6:19" ht="12.75">
      <c r="F45" s="13"/>
      <c r="H45" s="13"/>
      <c r="J45" s="13"/>
      <c r="L45" s="13"/>
      <c r="M45" s="13"/>
      <c r="N45" s="13"/>
      <c r="O45" s="13"/>
      <c r="P45" s="13"/>
      <c r="Q45" s="13"/>
      <c r="R45" s="13"/>
      <c r="S45" s="13"/>
    </row>
    <row r="46" spans="2:28" ht="12.75">
      <c r="B46" s="1" t="s">
        <v>5</v>
      </c>
      <c r="D46" s="1" t="s">
        <v>123</v>
      </c>
      <c r="E46" s="30">
        <f>(E41*F41+E39*F39)/F46</f>
        <v>100</v>
      </c>
      <c r="F46" s="13">
        <f>(F41+F39)</f>
        <v>23.531622530128292</v>
      </c>
      <c r="G46" s="30">
        <f>(G41*H41+G39*H39)/H46</f>
        <v>100</v>
      </c>
      <c r="H46" s="13">
        <f>(H41+H39)</f>
        <v>23.862461466192972</v>
      </c>
      <c r="I46" s="30">
        <f>(I41*J41+I39*J39)/J46</f>
        <v>100</v>
      </c>
      <c r="J46" s="13">
        <f>(J41+J39)</f>
        <v>27.173108258834823</v>
      </c>
      <c r="K46" s="30">
        <f>(K41*L41+K39*L39)/L46</f>
        <v>99.99999999999999</v>
      </c>
      <c r="L46" s="13">
        <f>AVERAGE(F46,H46,J46)</f>
        <v>24.855730751718696</v>
      </c>
      <c r="M46" s="13"/>
      <c r="N46" s="13"/>
      <c r="O46" s="13"/>
      <c r="P46" s="13"/>
      <c r="Q46" s="13"/>
      <c r="R46" s="13"/>
      <c r="S46" s="13"/>
      <c r="U46" s="30">
        <f>(U41*V41+U39*V39)/V46</f>
        <v>100</v>
      </c>
      <c r="V46" s="13">
        <f>SUM(F46,N46)</f>
        <v>23.531622530128292</v>
      </c>
      <c r="W46" s="30">
        <f>(W41*X41+W39*X39)/X46</f>
        <v>100</v>
      </c>
      <c r="X46" s="13">
        <f>SUM(H46,P46)</f>
        <v>23.862461466192972</v>
      </c>
      <c r="Y46" s="30">
        <f>(Y41*Z41+Y39*Z39)/Z46</f>
        <v>100</v>
      </c>
      <c r="Z46" s="13">
        <f>SUM(J46,R46)</f>
        <v>27.173108258834823</v>
      </c>
      <c r="AA46" s="30">
        <f>(AA41*AB41+AA39*AB39)/AB46</f>
        <v>99.99999999999999</v>
      </c>
      <c r="AB46" s="13">
        <f>SUM(L46,T46)</f>
        <v>24.855730751718696</v>
      </c>
    </row>
    <row r="47" spans="2:28" ht="12.75">
      <c r="B47" s="1" t="s">
        <v>6</v>
      </c>
      <c r="D47" s="1" t="s">
        <v>123</v>
      </c>
      <c r="E47" s="30">
        <f>(E40*F40+E36*F36+E38*F38)/F47</f>
        <v>66.60412757973734</v>
      </c>
      <c r="F47" s="13">
        <f>F40+F36+F38</f>
        <v>2.1805206551735714</v>
      </c>
      <c r="G47" s="30">
        <f>(G40*H40+G36*H36+G38*H38)/H47</f>
        <v>66.60412757973734</v>
      </c>
      <c r="H47" s="13">
        <f>H40+H36+H38</f>
        <v>2.206191146831024</v>
      </c>
      <c r="I47" s="30">
        <f>(I40*J40+I36*J36+I38*J38)/J47</f>
        <v>66.72932330827068</v>
      </c>
      <c r="J47" s="13">
        <f>J40+J36+J38</f>
        <v>2.5145405450861236</v>
      </c>
      <c r="K47" s="30">
        <f>(K40*L40+K36*L36+K38*L38)/L47</f>
        <v>66.64974389973779</v>
      </c>
      <c r="L47" s="13">
        <f>AVERAGE(F47,H47,J47)</f>
        <v>2.3004174490302396</v>
      </c>
      <c r="M47" s="13"/>
      <c r="N47" s="13"/>
      <c r="O47" s="13"/>
      <c r="P47" s="13"/>
      <c r="Q47" s="13"/>
      <c r="R47" s="13"/>
      <c r="S47" s="13"/>
      <c r="T47" s="13"/>
      <c r="U47" s="30">
        <f>(U40*V40+U36*V36+U38*V38)/V47</f>
        <v>66.60412757973734</v>
      </c>
      <c r="V47" s="13">
        <f>SUM(F47,N47)</f>
        <v>2.1805206551735714</v>
      </c>
      <c r="W47" s="30">
        <f>(W40*X40+W36*X36+W38*X38)/X47</f>
        <v>66.60412757973734</v>
      </c>
      <c r="X47" s="13">
        <f>SUM(H47,P47)</f>
        <v>2.206191146831024</v>
      </c>
      <c r="Y47" s="30">
        <f>(Y40*Z40+Y36*Z36+Y38*Z38)/Z47</f>
        <v>66.72932330827068</v>
      </c>
      <c r="Z47" s="13">
        <f>SUM(J47,R47)</f>
        <v>2.5145405450861236</v>
      </c>
      <c r="AA47" s="30">
        <f>(AA40*AB40+AA36*AB36+AA38*AB38)/AB47</f>
        <v>66.64974389973779</v>
      </c>
      <c r="AB47" s="13">
        <f>SUM(L47,T47)</f>
        <v>2.3004174490302396</v>
      </c>
    </row>
    <row r="50" spans="1:28" ht="12.75">
      <c r="A50" s="1" t="s">
        <v>184</v>
      </c>
      <c r="B50" s="11" t="s">
        <v>95</v>
      </c>
      <c r="C50" s="11"/>
      <c r="F50" s="2" t="s">
        <v>189</v>
      </c>
      <c r="H50" s="2" t="s">
        <v>190</v>
      </c>
      <c r="J50" s="2" t="s">
        <v>191</v>
      </c>
      <c r="L50" s="1" t="s">
        <v>36</v>
      </c>
      <c r="V50" s="2" t="s">
        <v>189</v>
      </c>
      <c r="W50" s="2"/>
      <c r="X50" s="2" t="s">
        <v>190</v>
      </c>
      <c r="Y50" s="2"/>
      <c r="Z50" s="2" t="s">
        <v>191</v>
      </c>
      <c r="AA50" s="2"/>
      <c r="AB50" s="1" t="s">
        <v>36</v>
      </c>
    </row>
    <row r="52" spans="2:28" ht="12.75">
      <c r="B52" s="1" t="s">
        <v>211</v>
      </c>
      <c r="F52" s="2" t="s">
        <v>213</v>
      </c>
      <c r="H52" s="2" t="s">
        <v>213</v>
      </c>
      <c r="J52" s="2" t="s">
        <v>213</v>
      </c>
      <c r="L52" s="2" t="s">
        <v>213</v>
      </c>
      <c r="V52" s="1" t="s">
        <v>215</v>
      </c>
      <c r="X52" s="1" t="s">
        <v>215</v>
      </c>
      <c r="Z52" s="1" t="s">
        <v>215</v>
      </c>
      <c r="AB52" s="1" t="s">
        <v>215</v>
      </c>
    </row>
    <row r="53" spans="2:28" ht="12.75">
      <c r="B53" s="1" t="s">
        <v>212</v>
      </c>
      <c r="F53" s="2" t="s">
        <v>214</v>
      </c>
      <c r="H53" s="2" t="s">
        <v>214</v>
      </c>
      <c r="J53" s="2" t="s">
        <v>214</v>
      </c>
      <c r="L53" s="2" t="s">
        <v>214</v>
      </c>
      <c r="V53" s="1" t="s">
        <v>53</v>
      </c>
      <c r="X53" s="1" t="s">
        <v>53</v>
      </c>
      <c r="Z53" s="1" t="s">
        <v>53</v>
      </c>
      <c r="AB53" s="1" t="s">
        <v>53</v>
      </c>
    </row>
    <row r="54" spans="2:28" ht="12.75">
      <c r="B54" s="1" t="s">
        <v>217</v>
      </c>
      <c r="F54" s="2" t="s">
        <v>1</v>
      </c>
      <c r="H54" s="2" t="s">
        <v>1</v>
      </c>
      <c r="J54" s="2" t="s">
        <v>1</v>
      </c>
      <c r="L54" s="2" t="s">
        <v>1</v>
      </c>
      <c r="V54" s="1" t="s">
        <v>53</v>
      </c>
      <c r="X54" s="1" t="s">
        <v>53</v>
      </c>
      <c r="Z54" s="1" t="s">
        <v>53</v>
      </c>
      <c r="AB54" s="1" t="s">
        <v>53</v>
      </c>
    </row>
    <row r="55" spans="2:28" ht="12.75">
      <c r="B55" s="1" t="s">
        <v>183</v>
      </c>
      <c r="F55" s="1" t="s">
        <v>129</v>
      </c>
      <c r="H55" s="1" t="s">
        <v>129</v>
      </c>
      <c r="J55" s="1" t="s">
        <v>129</v>
      </c>
      <c r="L55" s="1" t="s">
        <v>129</v>
      </c>
      <c r="V55" s="1" t="s">
        <v>53</v>
      </c>
      <c r="X55" s="1" t="s">
        <v>53</v>
      </c>
      <c r="Z55" s="1" t="s">
        <v>53</v>
      </c>
      <c r="AB55" s="1" t="s">
        <v>53</v>
      </c>
    </row>
    <row r="56" spans="2:12" ht="12.75">
      <c r="B56" s="1" t="s">
        <v>41</v>
      </c>
      <c r="D56" s="1" t="s">
        <v>45</v>
      </c>
      <c r="F56" s="1">
        <v>16000</v>
      </c>
      <c r="H56" s="1">
        <v>16000</v>
      </c>
      <c r="J56" s="1">
        <v>16000</v>
      </c>
      <c r="L56" s="1">
        <v>16000</v>
      </c>
    </row>
    <row r="57" spans="2:12" ht="12.75">
      <c r="B57" s="1" t="s">
        <v>134</v>
      </c>
      <c r="D57" s="1" t="s">
        <v>93</v>
      </c>
      <c r="F57" s="1">
        <v>945907</v>
      </c>
      <c r="H57" s="1">
        <v>945907</v>
      </c>
      <c r="J57" s="1">
        <v>945907</v>
      </c>
      <c r="L57" s="1">
        <v>945907</v>
      </c>
    </row>
    <row r="58" spans="6:10" ht="12.75">
      <c r="F58" s="1"/>
      <c r="H58" s="1"/>
      <c r="J58" s="1"/>
    </row>
    <row r="59" spans="2:28" ht="12.75">
      <c r="B59" s="1" t="s">
        <v>44</v>
      </c>
      <c r="D59" s="1" t="s">
        <v>16</v>
      </c>
      <c r="F59" s="1"/>
      <c r="H59" s="1"/>
      <c r="J59" s="1"/>
      <c r="V59" s="1">
        <v>92856.33333333333</v>
      </c>
      <c r="X59" s="1">
        <v>92856.33333333333</v>
      </c>
      <c r="Z59" s="1">
        <v>92856.33333333333</v>
      </c>
      <c r="AB59" s="1">
        <v>92856.33333333333</v>
      </c>
    </row>
    <row r="60" spans="2:28" ht="12.75">
      <c r="B60" s="1" t="s">
        <v>10</v>
      </c>
      <c r="D60" s="1" t="s">
        <v>17</v>
      </c>
      <c r="F60" s="1"/>
      <c r="H60" s="1"/>
      <c r="J60" s="1"/>
      <c r="V60" s="1">
        <v>10.5</v>
      </c>
      <c r="X60" s="1">
        <v>10.5</v>
      </c>
      <c r="Z60" s="1">
        <v>10.5</v>
      </c>
      <c r="AB60" s="1">
        <v>10.5</v>
      </c>
    </row>
    <row r="61" spans="2:28" ht="12.75">
      <c r="B61" s="1" t="s">
        <v>135</v>
      </c>
      <c r="D61" s="1" t="s">
        <v>128</v>
      </c>
      <c r="F61" s="13">
        <f>F56*F57/454/1000000</f>
        <v>33.335929515418506</v>
      </c>
      <c r="H61" s="13">
        <f>H56*H57/454/1000000</f>
        <v>33.335929515418506</v>
      </c>
      <c r="J61" s="13">
        <f>J56*J57/454/1000000</f>
        <v>33.335929515418506</v>
      </c>
      <c r="L61" s="13">
        <f>L56*L57/454/1000000</f>
        <v>33.335929515418506</v>
      </c>
      <c r="M61" s="13"/>
      <c r="N61" s="13"/>
      <c r="O61" s="13"/>
      <c r="P61" s="13"/>
      <c r="Q61" s="13"/>
      <c r="R61" s="13"/>
      <c r="S61" s="13"/>
      <c r="V61" s="13">
        <f>F61</f>
        <v>33.335929515418506</v>
      </c>
      <c r="X61" s="13">
        <f>H61</f>
        <v>33.335929515418506</v>
      </c>
      <c r="Z61" s="13">
        <f>J61</f>
        <v>33.335929515418506</v>
      </c>
      <c r="AB61" s="13">
        <f>L61</f>
        <v>33.335929515418506</v>
      </c>
    </row>
    <row r="62" spans="2:28" ht="12.75" customHeight="1">
      <c r="B62" s="1" t="s">
        <v>218</v>
      </c>
      <c r="D62" s="1" t="s">
        <v>128</v>
      </c>
      <c r="V62" s="13">
        <f>V59/9000*(21-V60)/21*60</f>
        <v>309.52111111111105</v>
      </c>
      <c r="X62" s="13">
        <f>X59/9000*(21-X60)/21*60</f>
        <v>309.52111111111105</v>
      </c>
      <c r="Z62" s="13">
        <f>Z59/9000*(21-Z60)/21*60</f>
        <v>309.52111111111105</v>
      </c>
      <c r="AB62" s="13">
        <f>AB59/9000*(21-AB60)/21*60</f>
        <v>309.52111111111105</v>
      </c>
    </row>
    <row r="63" ht="12.75" customHeight="1"/>
    <row r="64" ht="12.75" customHeight="1"/>
    <row r="65" spans="1:27" ht="12.75">
      <c r="A65" s="1" t="s">
        <v>184</v>
      </c>
      <c r="B65" s="11" t="s">
        <v>109</v>
      </c>
      <c r="C65" s="11"/>
      <c r="F65" s="2" t="s">
        <v>189</v>
      </c>
      <c r="H65" s="2" t="s">
        <v>190</v>
      </c>
      <c r="J65" s="2" t="s">
        <v>191</v>
      </c>
      <c r="L65" s="1" t="s">
        <v>36</v>
      </c>
      <c r="T65" s="1" t="s">
        <v>36</v>
      </c>
      <c r="V65" s="2"/>
      <c r="W65" s="2"/>
      <c r="X65" s="2"/>
      <c r="Y65" s="2"/>
      <c r="Z65" s="2"/>
      <c r="AA65" s="2"/>
    </row>
    <row r="67" spans="2:28" ht="12.75">
      <c r="B67" s="1" t="s">
        <v>211</v>
      </c>
      <c r="F67" s="2" t="s">
        <v>213</v>
      </c>
      <c r="H67" s="2" t="s">
        <v>213</v>
      </c>
      <c r="J67" s="2" t="s">
        <v>213</v>
      </c>
      <c r="L67" s="2" t="s">
        <v>213</v>
      </c>
      <c r="T67" s="1" t="s">
        <v>215</v>
      </c>
      <c r="V67" s="2"/>
      <c r="X67" s="2"/>
      <c r="Z67" s="2"/>
      <c r="AB67" s="2"/>
    </row>
    <row r="68" spans="2:28" ht="12.75">
      <c r="B68" s="1" t="s">
        <v>212</v>
      </c>
      <c r="F68" s="2" t="s">
        <v>214</v>
      </c>
      <c r="H68" s="2" t="s">
        <v>214</v>
      </c>
      <c r="J68" s="2" t="s">
        <v>214</v>
      </c>
      <c r="L68" s="2" t="s">
        <v>214</v>
      </c>
      <c r="T68" s="1" t="s">
        <v>14</v>
      </c>
      <c r="V68" s="2"/>
      <c r="X68" s="2"/>
      <c r="Z68" s="2"/>
      <c r="AB68" s="2"/>
    </row>
    <row r="69" spans="2:28" ht="12.75">
      <c r="B69" s="1" t="s">
        <v>217</v>
      </c>
      <c r="F69" s="2" t="s">
        <v>1</v>
      </c>
      <c r="H69" s="2" t="s">
        <v>1</v>
      </c>
      <c r="J69" s="2" t="s">
        <v>1</v>
      </c>
      <c r="L69" s="2" t="s">
        <v>1</v>
      </c>
      <c r="T69" s="1" t="s">
        <v>14</v>
      </c>
      <c r="V69" s="2"/>
      <c r="X69" s="2"/>
      <c r="Z69" s="2"/>
      <c r="AB69" s="2"/>
    </row>
    <row r="70" spans="2:28" ht="12.75">
      <c r="B70" s="1" t="s">
        <v>183</v>
      </c>
      <c r="F70" s="1" t="s">
        <v>129</v>
      </c>
      <c r="H70" s="1" t="s">
        <v>129</v>
      </c>
      <c r="J70" s="1" t="s">
        <v>129</v>
      </c>
      <c r="L70" s="1" t="s">
        <v>129</v>
      </c>
      <c r="T70" s="15" t="s">
        <v>14</v>
      </c>
      <c r="U70" s="15"/>
      <c r="V70" s="2"/>
      <c r="W70" s="15"/>
      <c r="X70" s="2"/>
      <c r="Y70" s="15"/>
      <c r="Z70" s="2"/>
      <c r="AA70" s="15"/>
      <c r="AB70" s="2"/>
    </row>
    <row r="71" spans="2:10" ht="12.75">
      <c r="B71" s="1" t="s">
        <v>185</v>
      </c>
      <c r="F71" s="1"/>
      <c r="H71" s="1"/>
      <c r="J71" s="1"/>
    </row>
    <row r="72" spans="2:12" ht="12.75">
      <c r="B72" s="1" t="s">
        <v>115</v>
      </c>
      <c r="F72" s="1">
        <v>14170</v>
      </c>
      <c r="H72" s="1">
        <v>14170</v>
      </c>
      <c r="J72" s="1">
        <v>14170</v>
      </c>
      <c r="L72" s="1">
        <v>14170</v>
      </c>
    </row>
    <row r="73" spans="2:20" ht="12.75">
      <c r="B73" s="1" t="s">
        <v>9</v>
      </c>
      <c r="D73" s="1" t="s">
        <v>42</v>
      </c>
      <c r="F73" s="1"/>
      <c r="H73" s="1"/>
      <c r="J73" s="1"/>
      <c r="T73" s="1">
        <v>10.98</v>
      </c>
    </row>
    <row r="74" spans="2:12" ht="12.75">
      <c r="B74" s="1" t="s">
        <v>9</v>
      </c>
      <c r="D74" s="1" t="s">
        <v>117</v>
      </c>
      <c r="E74" s="2" t="s">
        <v>40</v>
      </c>
      <c r="F74" s="1">
        <v>400</v>
      </c>
      <c r="H74" s="1">
        <v>400</v>
      </c>
      <c r="J74" s="1">
        <v>400</v>
      </c>
      <c r="L74" s="1">
        <v>400</v>
      </c>
    </row>
    <row r="75" spans="2:12" ht="12.75">
      <c r="B75" s="1" t="s">
        <v>43</v>
      </c>
      <c r="D75" s="1" t="s">
        <v>117</v>
      </c>
      <c r="E75" s="2" t="s">
        <v>40</v>
      </c>
      <c r="F75" s="1">
        <v>221</v>
      </c>
      <c r="H75" s="1">
        <v>221</v>
      </c>
      <c r="J75" s="1">
        <v>221</v>
      </c>
      <c r="L75" s="1">
        <v>221</v>
      </c>
    </row>
    <row r="76" spans="2:12" ht="12.75">
      <c r="B76" s="1" t="s">
        <v>84</v>
      </c>
      <c r="D76" s="1" t="s">
        <v>117</v>
      </c>
      <c r="E76" s="2" t="s">
        <v>40</v>
      </c>
      <c r="F76" s="1">
        <v>8.5</v>
      </c>
      <c r="H76" s="1">
        <v>8.5</v>
      </c>
      <c r="J76" s="1">
        <v>8.5</v>
      </c>
      <c r="L76" s="1">
        <v>8.5</v>
      </c>
    </row>
    <row r="77" spans="2:12" ht="12.75">
      <c r="B77" s="1" t="s">
        <v>85</v>
      </c>
      <c r="D77" s="1" t="s">
        <v>117</v>
      </c>
      <c r="E77" s="2" t="s">
        <v>40</v>
      </c>
      <c r="F77" s="1">
        <v>8.5</v>
      </c>
      <c r="H77" s="1">
        <v>8.5</v>
      </c>
      <c r="J77" s="1">
        <v>8.5</v>
      </c>
      <c r="L77" s="1">
        <v>8.5</v>
      </c>
    </row>
    <row r="78" spans="2:12" ht="12.75">
      <c r="B78" s="1" t="s">
        <v>86</v>
      </c>
      <c r="D78" s="1" t="s">
        <v>117</v>
      </c>
      <c r="E78" s="2" t="s">
        <v>40</v>
      </c>
      <c r="F78" s="1">
        <v>170</v>
      </c>
      <c r="H78" s="1">
        <v>170</v>
      </c>
      <c r="J78" s="1">
        <v>170</v>
      </c>
      <c r="L78" s="1">
        <v>170</v>
      </c>
    </row>
    <row r="79" spans="2:12" ht="12.75">
      <c r="B79" s="1" t="s">
        <v>87</v>
      </c>
      <c r="D79" s="1" t="s">
        <v>117</v>
      </c>
      <c r="E79" s="2" t="s">
        <v>40</v>
      </c>
      <c r="F79" s="1">
        <v>4.3</v>
      </c>
      <c r="H79" s="1">
        <v>4.3</v>
      </c>
      <c r="J79" s="1">
        <v>4.3</v>
      </c>
      <c r="L79" s="1">
        <v>4.3</v>
      </c>
    </row>
    <row r="80" spans="2:12" ht="12.75">
      <c r="B80" s="1" t="s">
        <v>88</v>
      </c>
      <c r="D80" s="1" t="s">
        <v>117</v>
      </c>
      <c r="E80" s="2" t="s">
        <v>40</v>
      </c>
      <c r="F80" s="1">
        <v>1.7</v>
      </c>
      <c r="H80" s="1">
        <v>1.7</v>
      </c>
      <c r="J80" s="1">
        <v>1.7</v>
      </c>
      <c r="L80" s="1">
        <v>1.7</v>
      </c>
    </row>
    <row r="81" spans="2:12" ht="12.75">
      <c r="B81" s="1" t="s">
        <v>144</v>
      </c>
      <c r="D81" s="1" t="s">
        <v>117</v>
      </c>
      <c r="E81" s="2" t="s">
        <v>40</v>
      </c>
      <c r="F81" s="1">
        <v>4.3</v>
      </c>
      <c r="H81" s="1">
        <v>4.3</v>
      </c>
      <c r="J81" s="1">
        <v>4.3</v>
      </c>
      <c r="L81" s="1">
        <v>4.3</v>
      </c>
    </row>
    <row r="82" spans="2:12" ht="12.75">
      <c r="B82" s="1" t="s">
        <v>89</v>
      </c>
      <c r="D82" s="1" t="s">
        <v>117</v>
      </c>
      <c r="E82" s="2" t="s">
        <v>40</v>
      </c>
      <c r="F82" s="1">
        <v>2.6</v>
      </c>
      <c r="H82" s="1">
        <v>2.6</v>
      </c>
      <c r="J82" s="1">
        <v>2.6</v>
      </c>
      <c r="L82" s="1">
        <v>2.6</v>
      </c>
    </row>
    <row r="83" spans="2:12" ht="12.75">
      <c r="B83" s="1" t="s">
        <v>90</v>
      </c>
      <c r="D83" s="1" t="s">
        <v>117</v>
      </c>
      <c r="E83" s="2" t="s">
        <v>40</v>
      </c>
      <c r="F83" s="1">
        <v>0.033</v>
      </c>
      <c r="H83" s="1">
        <v>0.033</v>
      </c>
      <c r="J83" s="1">
        <v>0.033</v>
      </c>
      <c r="L83" s="1">
        <v>0.033</v>
      </c>
    </row>
    <row r="84" spans="2:12" ht="12.75">
      <c r="B84" s="1" t="s">
        <v>91</v>
      </c>
      <c r="D84" s="1" t="s">
        <v>117</v>
      </c>
      <c r="E84" s="2" t="s">
        <v>40</v>
      </c>
      <c r="F84" s="1">
        <v>4.3</v>
      </c>
      <c r="H84" s="1">
        <v>4.3</v>
      </c>
      <c r="J84" s="1">
        <v>4.3</v>
      </c>
      <c r="L84" s="1">
        <v>4.3</v>
      </c>
    </row>
    <row r="85" spans="2:12" ht="12.75">
      <c r="B85" s="1" t="s">
        <v>92</v>
      </c>
      <c r="D85" s="1" t="s">
        <v>117</v>
      </c>
      <c r="E85" s="2" t="s">
        <v>40</v>
      </c>
      <c r="F85" s="1">
        <v>8.5</v>
      </c>
      <c r="H85" s="1">
        <v>8.5</v>
      </c>
      <c r="J85" s="1">
        <v>8.5</v>
      </c>
      <c r="L85" s="1">
        <v>8.5</v>
      </c>
    </row>
    <row r="87" spans="2:27" ht="12.75">
      <c r="B87" s="1" t="s">
        <v>138</v>
      </c>
      <c r="D87" s="1" t="s">
        <v>16</v>
      </c>
      <c r="T87" s="13">
        <v>102052.33333333333</v>
      </c>
      <c r="U87" s="13"/>
      <c r="V87" s="13"/>
      <c r="W87" s="13"/>
      <c r="X87" s="13"/>
      <c r="Y87" s="13"/>
      <c r="Z87" s="13"/>
      <c r="AA87" s="13"/>
    </row>
    <row r="88" spans="2:27" ht="12.75">
      <c r="B88" s="1" t="s">
        <v>139</v>
      </c>
      <c r="D88" s="1" t="s">
        <v>17</v>
      </c>
      <c r="T88" s="13">
        <v>7.833333333333333</v>
      </c>
      <c r="U88" s="13"/>
      <c r="V88" s="13"/>
      <c r="W88" s="13"/>
      <c r="X88" s="13"/>
      <c r="Y88" s="13"/>
      <c r="Z88" s="13"/>
      <c r="AA88" s="13"/>
    </row>
    <row r="89" spans="2:27" ht="12.75">
      <c r="B89" s="1" t="s">
        <v>9</v>
      </c>
      <c r="D89" s="1" t="s">
        <v>15</v>
      </c>
      <c r="T89" s="13">
        <f>T73*454/T87/60/0.0283*1000*(21-7)/(21-T88)</f>
        <v>30.587907129607114</v>
      </c>
      <c r="U89" s="13"/>
      <c r="V89" s="13"/>
      <c r="W89" s="13"/>
      <c r="X89" s="13"/>
      <c r="Y89" s="13"/>
      <c r="Z89" s="13"/>
      <c r="AA89" s="13"/>
    </row>
    <row r="91" ht="12.75">
      <c r="B91" s="1" t="s">
        <v>137</v>
      </c>
    </row>
    <row r="93" spans="1:12" ht="12.75">
      <c r="A93" s="1" t="s">
        <v>184</v>
      </c>
      <c r="B93" s="11" t="s">
        <v>112</v>
      </c>
      <c r="C93" s="11"/>
      <c r="F93" s="2" t="s">
        <v>189</v>
      </c>
      <c r="H93" s="2" t="s">
        <v>190</v>
      </c>
      <c r="J93" s="2" t="s">
        <v>191</v>
      </c>
      <c r="L93" s="1" t="s">
        <v>36</v>
      </c>
    </row>
    <row r="95" spans="2:12" ht="12.75">
      <c r="B95" s="1" t="s">
        <v>211</v>
      </c>
      <c r="F95" s="2" t="s">
        <v>213</v>
      </c>
      <c r="H95" s="2" t="s">
        <v>213</v>
      </c>
      <c r="J95" s="2" t="s">
        <v>213</v>
      </c>
      <c r="L95" s="2" t="s">
        <v>213</v>
      </c>
    </row>
    <row r="96" spans="2:12" ht="12.75">
      <c r="B96" s="1" t="s">
        <v>212</v>
      </c>
      <c r="F96" s="2" t="s">
        <v>214</v>
      </c>
      <c r="H96" s="2" t="s">
        <v>214</v>
      </c>
      <c r="J96" s="2" t="s">
        <v>214</v>
      </c>
      <c r="L96" s="2" t="s">
        <v>214</v>
      </c>
    </row>
    <row r="97" spans="2:12" ht="12.75">
      <c r="B97" s="1" t="s">
        <v>217</v>
      </c>
      <c r="F97" s="2" t="s">
        <v>1</v>
      </c>
      <c r="H97" s="2" t="s">
        <v>1</v>
      </c>
      <c r="J97" s="2" t="s">
        <v>1</v>
      </c>
      <c r="L97" s="2" t="s">
        <v>1</v>
      </c>
    </row>
    <row r="98" spans="2:12" ht="12.75">
      <c r="B98" s="1" t="s">
        <v>183</v>
      </c>
      <c r="F98" s="1" t="s">
        <v>116</v>
      </c>
      <c r="H98" s="1" t="s">
        <v>116</v>
      </c>
      <c r="J98" s="1" t="s">
        <v>116</v>
      </c>
      <c r="L98" s="1" t="s">
        <v>116</v>
      </c>
    </row>
    <row r="99" spans="2:12" ht="12.75">
      <c r="B99" s="1" t="s">
        <v>185</v>
      </c>
      <c r="F99" s="1" t="s">
        <v>133</v>
      </c>
      <c r="H99" s="1" t="s">
        <v>133</v>
      </c>
      <c r="J99" s="1" t="s">
        <v>133</v>
      </c>
      <c r="L99" s="1" t="s">
        <v>133</v>
      </c>
    </row>
    <row r="100" spans="2:12" ht="12.75">
      <c r="B100" s="1" t="s">
        <v>115</v>
      </c>
      <c r="F100" s="1">
        <v>14464</v>
      </c>
      <c r="H100" s="1">
        <v>14464</v>
      </c>
      <c r="J100" s="1">
        <v>14464</v>
      </c>
      <c r="L100" s="1">
        <v>14464</v>
      </c>
    </row>
    <row r="101" spans="2:12" ht="12.75">
      <c r="B101" s="1" t="s">
        <v>9</v>
      </c>
      <c r="D101" s="1" t="s">
        <v>117</v>
      </c>
      <c r="E101" s="2" t="s">
        <v>40</v>
      </c>
      <c r="F101" s="1">
        <v>400</v>
      </c>
      <c r="H101" s="1">
        <v>400</v>
      </c>
      <c r="J101" s="1">
        <v>400</v>
      </c>
      <c r="L101" s="1">
        <v>400</v>
      </c>
    </row>
    <row r="102" spans="2:12" ht="12.75">
      <c r="B102" s="1" t="s">
        <v>43</v>
      </c>
      <c r="D102" s="1" t="s">
        <v>117</v>
      </c>
      <c r="E102" s="2" t="s">
        <v>40</v>
      </c>
      <c r="F102" s="1">
        <v>231</v>
      </c>
      <c r="H102" s="1">
        <v>231</v>
      </c>
      <c r="J102" s="1">
        <v>231</v>
      </c>
      <c r="L102" s="1">
        <v>231</v>
      </c>
    </row>
    <row r="103" spans="2:12" ht="12.75">
      <c r="B103" s="1" t="s">
        <v>84</v>
      </c>
      <c r="D103" s="1" t="s">
        <v>117</v>
      </c>
      <c r="E103" s="2" t="s">
        <v>40</v>
      </c>
      <c r="F103" s="1">
        <v>10</v>
      </c>
      <c r="H103" s="1">
        <v>10</v>
      </c>
      <c r="J103" s="1">
        <v>10</v>
      </c>
      <c r="L103" s="1">
        <v>10</v>
      </c>
    </row>
    <row r="104" spans="2:12" ht="12.75">
      <c r="B104" s="1" t="s">
        <v>85</v>
      </c>
      <c r="D104" s="1" t="s">
        <v>117</v>
      </c>
      <c r="E104" s="2" t="s">
        <v>40</v>
      </c>
      <c r="F104" s="1">
        <v>10</v>
      </c>
      <c r="H104" s="1">
        <v>10</v>
      </c>
      <c r="J104" s="1">
        <v>10</v>
      </c>
      <c r="L104" s="1">
        <v>10</v>
      </c>
    </row>
    <row r="105" spans="2:12" ht="12.75">
      <c r="B105" s="1" t="s">
        <v>86</v>
      </c>
      <c r="D105" s="1" t="s">
        <v>117</v>
      </c>
      <c r="E105" s="2" t="s">
        <v>40</v>
      </c>
      <c r="F105" s="1">
        <v>200</v>
      </c>
      <c r="H105" s="1">
        <v>200</v>
      </c>
      <c r="J105" s="1">
        <v>200</v>
      </c>
      <c r="L105" s="1">
        <v>200</v>
      </c>
    </row>
    <row r="106" spans="2:12" ht="12.75">
      <c r="B106" s="1" t="s">
        <v>87</v>
      </c>
      <c r="D106" s="1" t="s">
        <v>117</v>
      </c>
      <c r="E106" s="2" t="s">
        <v>40</v>
      </c>
      <c r="F106" s="1">
        <v>5</v>
      </c>
      <c r="H106" s="1">
        <v>5</v>
      </c>
      <c r="J106" s="1">
        <v>5</v>
      </c>
      <c r="L106" s="1">
        <v>5</v>
      </c>
    </row>
    <row r="107" spans="2:12" ht="12.75">
      <c r="B107" s="1" t="s">
        <v>88</v>
      </c>
      <c r="D107" s="1" t="s">
        <v>117</v>
      </c>
      <c r="E107" s="2" t="s">
        <v>40</v>
      </c>
      <c r="F107" s="1">
        <v>2</v>
      </c>
      <c r="H107" s="1">
        <v>2</v>
      </c>
      <c r="J107" s="1">
        <v>2</v>
      </c>
      <c r="L107" s="1">
        <v>2</v>
      </c>
    </row>
    <row r="108" spans="2:12" ht="12.75">
      <c r="B108" s="1" t="s">
        <v>144</v>
      </c>
      <c r="D108" s="1" t="s">
        <v>117</v>
      </c>
      <c r="E108" s="2" t="s">
        <v>40</v>
      </c>
      <c r="F108" s="1">
        <v>5</v>
      </c>
      <c r="H108" s="1">
        <v>5</v>
      </c>
      <c r="J108" s="1">
        <v>5</v>
      </c>
      <c r="L108" s="1">
        <v>5</v>
      </c>
    </row>
    <row r="109" spans="2:12" ht="12.75">
      <c r="B109" s="1" t="s">
        <v>89</v>
      </c>
      <c r="D109" s="1" t="s">
        <v>117</v>
      </c>
      <c r="E109" s="2" t="s">
        <v>40</v>
      </c>
      <c r="F109" s="1">
        <v>3</v>
      </c>
      <c r="H109" s="1">
        <v>3</v>
      </c>
      <c r="J109" s="1">
        <v>3</v>
      </c>
      <c r="L109" s="1">
        <v>3</v>
      </c>
    </row>
    <row r="110" spans="2:12" ht="12.75">
      <c r="B110" s="1" t="s">
        <v>90</v>
      </c>
      <c r="D110" s="1" t="s">
        <v>117</v>
      </c>
      <c r="E110" s="2" t="s">
        <v>40</v>
      </c>
      <c r="F110" s="1">
        <v>0.033</v>
      </c>
      <c r="H110" s="1">
        <v>0.033</v>
      </c>
      <c r="J110" s="1">
        <v>0.033</v>
      </c>
      <c r="L110" s="1">
        <v>0.033</v>
      </c>
    </row>
    <row r="111" spans="2:12" ht="12.75">
      <c r="B111" s="1" t="s">
        <v>91</v>
      </c>
      <c r="D111" s="1" t="s">
        <v>117</v>
      </c>
      <c r="E111" s="2" t="s">
        <v>40</v>
      </c>
      <c r="F111" s="1">
        <v>5</v>
      </c>
      <c r="H111" s="1">
        <v>5</v>
      </c>
      <c r="J111" s="1">
        <v>5</v>
      </c>
      <c r="L111" s="1">
        <v>5</v>
      </c>
    </row>
    <row r="112" spans="2:12" ht="12.75">
      <c r="B112" s="1" t="s">
        <v>92</v>
      </c>
      <c r="D112" s="1" t="s">
        <v>117</v>
      </c>
      <c r="E112" s="2" t="s">
        <v>40</v>
      </c>
      <c r="F112" s="1">
        <v>10</v>
      </c>
      <c r="H112" s="1">
        <v>10</v>
      </c>
      <c r="J112" s="1">
        <v>10</v>
      </c>
      <c r="L112" s="1">
        <v>10</v>
      </c>
    </row>
    <row r="114" ht="12.75">
      <c r="B114" s="1" t="s">
        <v>118</v>
      </c>
    </row>
    <row r="118" spans="1:12" ht="12.75">
      <c r="A118" s="1" t="s">
        <v>184</v>
      </c>
      <c r="B118" s="11" t="s">
        <v>119</v>
      </c>
      <c r="C118" s="11"/>
      <c r="F118" s="2" t="s">
        <v>189</v>
      </c>
      <c r="H118" s="2" t="s">
        <v>190</v>
      </c>
      <c r="J118" s="2" t="s">
        <v>191</v>
      </c>
      <c r="L118" s="1" t="s">
        <v>36</v>
      </c>
    </row>
    <row r="120" spans="2:12" ht="12.75">
      <c r="B120" s="1" t="s">
        <v>211</v>
      </c>
      <c r="F120" s="2" t="s">
        <v>213</v>
      </c>
      <c r="H120" s="2" t="s">
        <v>213</v>
      </c>
      <c r="J120" s="2" t="s">
        <v>213</v>
      </c>
      <c r="L120" s="2" t="s">
        <v>213</v>
      </c>
    </row>
    <row r="121" spans="2:12" ht="12.75">
      <c r="B121" s="1" t="s">
        <v>212</v>
      </c>
      <c r="F121" s="2" t="s">
        <v>214</v>
      </c>
      <c r="H121" s="2" t="s">
        <v>214</v>
      </c>
      <c r="J121" s="2" t="s">
        <v>214</v>
      </c>
      <c r="L121" s="2" t="s">
        <v>214</v>
      </c>
    </row>
    <row r="122" spans="2:12" ht="12.75">
      <c r="B122" s="1" t="s">
        <v>217</v>
      </c>
      <c r="F122" s="2" t="s">
        <v>1</v>
      </c>
      <c r="H122" s="2" t="s">
        <v>1</v>
      </c>
      <c r="J122" s="2" t="s">
        <v>1</v>
      </c>
      <c r="L122" s="2" t="s">
        <v>1</v>
      </c>
    </row>
    <row r="123" spans="2:12" ht="12.75">
      <c r="B123" s="1" t="s">
        <v>183</v>
      </c>
      <c r="F123" s="1" t="s">
        <v>127</v>
      </c>
      <c r="H123" s="1" t="s">
        <v>127</v>
      </c>
      <c r="J123" s="1" t="s">
        <v>127</v>
      </c>
      <c r="L123" s="1" t="s">
        <v>127</v>
      </c>
    </row>
    <row r="124" spans="2:12" ht="12.75">
      <c r="B124" s="1" t="s">
        <v>185</v>
      </c>
      <c r="F124" s="1" t="s">
        <v>133</v>
      </c>
      <c r="H124" s="1" t="s">
        <v>133</v>
      </c>
      <c r="J124" s="1" t="s">
        <v>133</v>
      </c>
      <c r="L124" s="1" t="s">
        <v>133</v>
      </c>
    </row>
    <row r="125" spans="2:12" ht="12.75">
      <c r="B125" s="1" t="s">
        <v>115</v>
      </c>
      <c r="F125" s="1">
        <v>14554</v>
      </c>
      <c r="H125" s="1">
        <v>14554</v>
      </c>
      <c r="J125" s="1">
        <v>14554</v>
      </c>
      <c r="L125" s="1">
        <v>14554</v>
      </c>
    </row>
    <row r="126" spans="2:12" ht="12.75">
      <c r="B126" s="1" t="s">
        <v>9</v>
      </c>
      <c r="D126" s="1" t="s">
        <v>17</v>
      </c>
      <c r="E126" s="2" t="s">
        <v>40</v>
      </c>
      <c r="F126" s="1">
        <v>0.1</v>
      </c>
      <c r="H126" s="1">
        <v>0.1</v>
      </c>
      <c r="J126" s="1">
        <v>0.1</v>
      </c>
      <c r="L126" s="1">
        <v>0.1</v>
      </c>
    </row>
    <row r="127" spans="2:12" ht="12.75">
      <c r="B127" s="1" t="s">
        <v>43</v>
      </c>
      <c r="D127" s="1" t="s">
        <v>117</v>
      </c>
      <c r="E127" s="2" t="s">
        <v>40</v>
      </c>
      <c r="F127" s="1">
        <v>82</v>
      </c>
      <c r="H127" s="1">
        <v>82</v>
      </c>
      <c r="J127" s="1">
        <v>82</v>
      </c>
      <c r="L127" s="1">
        <v>82</v>
      </c>
    </row>
    <row r="128" spans="2:12" ht="12.75">
      <c r="B128" s="1" t="s">
        <v>84</v>
      </c>
      <c r="D128" s="1" t="s">
        <v>117</v>
      </c>
      <c r="E128" s="2" t="s">
        <v>40</v>
      </c>
      <c r="F128" s="1">
        <v>1</v>
      </c>
      <c r="H128" s="1">
        <v>1</v>
      </c>
      <c r="J128" s="1">
        <v>1</v>
      </c>
      <c r="L128" s="1">
        <v>1</v>
      </c>
    </row>
    <row r="129" spans="2:12" ht="12.75">
      <c r="B129" s="1" t="s">
        <v>85</v>
      </c>
      <c r="D129" s="1" t="s">
        <v>117</v>
      </c>
      <c r="E129" s="2" t="s">
        <v>40</v>
      </c>
      <c r="F129" s="1">
        <v>2.5</v>
      </c>
      <c r="H129" s="1">
        <v>2.5</v>
      </c>
      <c r="J129" s="1">
        <v>2.5</v>
      </c>
      <c r="L129" s="1">
        <v>2.5</v>
      </c>
    </row>
    <row r="130" spans="2:12" ht="12.75">
      <c r="B130" s="1" t="s">
        <v>86</v>
      </c>
      <c r="D130" s="1" t="s">
        <v>117</v>
      </c>
      <c r="E130" s="2" t="s">
        <v>40</v>
      </c>
      <c r="F130" s="1">
        <v>50</v>
      </c>
      <c r="H130" s="1">
        <v>50</v>
      </c>
      <c r="J130" s="1">
        <v>50</v>
      </c>
      <c r="L130" s="1">
        <v>50</v>
      </c>
    </row>
    <row r="131" spans="2:12" ht="12.75">
      <c r="B131" s="1" t="s">
        <v>87</v>
      </c>
      <c r="D131" s="1" t="s">
        <v>117</v>
      </c>
      <c r="E131" s="2" t="s">
        <v>40</v>
      </c>
      <c r="F131" s="1">
        <v>1.3</v>
      </c>
      <c r="H131" s="1">
        <v>1.3</v>
      </c>
      <c r="J131" s="1">
        <v>1.3</v>
      </c>
      <c r="L131" s="1">
        <v>1.3</v>
      </c>
    </row>
    <row r="132" spans="2:12" ht="12.75">
      <c r="B132" s="1" t="s">
        <v>88</v>
      </c>
      <c r="D132" s="1" t="s">
        <v>117</v>
      </c>
      <c r="E132" s="2" t="s">
        <v>40</v>
      </c>
      <c r="F132" s="1">
        <v>0.5</v>
      </c>
      <c r="H132" s="1">
        <v>0.5</v>
      </c>
      <c r="J132" s="1">
        <v>0.5</v>
      </c>
      <c r="L132" s="1">
        <v>0.5</v>
      </c>
    </row>
    <row r="133" spans="2:12" ht="12.75">
      <c r="B133" s="1" t="s">
        <v>144</v>
      </c>
      <c r="D133" s="1" t="s">
        <v>117</v>
      </c>
      <c r="E133" s="2" t="s">
        <v>40</v>
      </c>
      <c r="F133" s="1">
        <v>1.27</v>
      </c>
      <c r="H133" s="1">
        <v>1.27</v>
      </c>
      <c r="J133" s="1">
        <v>1.27</v>
      </c>
      <c r="L133" s="1">
        <v>1.27</v>
      </c>
    </row>
    <row r="134" spans="2:12" ht="12.75">
      <c r="B134" s="1" t="s">
        <v>89</v>
      </c>
      <c r="D134" s="1" t="s">
        <v>117</v>
      </c>
      <c r="F134" s="1">
        <v>0.87</v>
      </c>
      <c r="H134" s="1">
        <v>0.87</v>
      </c>
      <c r="J134" s="1">
        <v>0.87</v>
      </c>
      <c r="L134" s="1">
        <v>0.87</v>
      </c>
    </row>
    <row r="135" spans="2:12" ht="12.75">
      <c r="B135" s="1" t="s">
        <v>90</v>
      </c>
      <c r="D135" s="1" t="s">
        <v>117</v>
      </c>
      <c r="E135" s="2" t="s">
        <v>40</v>
      </c>
      <c r="F135" s="1">
        <v>0.033</v>
      </c>
      <c r="H135" s="1">
        <v>0.033</v>
      </c>
      <c r="J135" s="1">
        <v>0.033</v>
      </c>
      <c r="L135" s="1">
        <v>0.033</v>
      </c>
    </row>
    <row r="136" spans="2:12" ht="12.75">
      <c r="B136" s="1" t="s">
        <v>163</v>
      </c>
      <c r="D136" s="1" t="s">
        <v>117</v>
      </c>
      <c r="E136" s="2" t="s">
        <v>40</v>
      </c>
      <c r="F136" s="1">
        <v>10</v>
      </c>
      <c r="H136" s="1">
        <v>10</v>
      </c>
      <c r="J136" s="1">
        <v>10</v>
      </c>
      <c r="L136" s="1">
        <v>10</v>
      </c>
    </row>
    <row r="137" spans="2:12" ht="12.75">
      <c r="B137" s="1" t="s">
        <v>164</v>
      </c>
      <c r="D137" s="1" t="s">
        <v>117</v>
      </c>
      <c r="E137" s="2" t="s">
        <v>40</v>
      </c>
      <c r="F137" s="1">
        <v>4.4</v>
      </c>
      <c r="H137" s="1">
        <v>4.4</v>
      </c>
      <c r="J137" s="1">
        <v>4.4</v>
      </c>
      <c r="L137" s="1">
        <v>4.4</v>
      </c>
    </row>
    <row r="138" spans="2:12" ht="12.75">
      <c r="B138" s="1" t="s">
        <v>91</v>
      </c>
      <c r="D138" s="1" t="s">
        <v>117</v>
      </c>
      <c r="E138" s="2" t="s">
        <v>40</v>
      </c>
      <c r="F138" s="1">
        <v>1.3</v>
      </c>
      <c r="H138" s="1">
        <v>1.3</v>
      </c>
      <c r="J138" s="1">
        <v>1.3</v>
      </c>
      <c r="L138" s="1">
        <v>1.3</v>
      </c>
    </row>
    <row r="139" spans="2:12" ht="12.75">
      <c r="B139" s="1" t="s">
        <v>92</v>
      </c>
      <c r="D139" s="1" t="s">
        <v>117</v>
      </c>
      <c r="E139" s="2" t="s">
        <v>40</v>
      </c>
      <c r="F139" s="1">
        <v>2.5</v>
      </c>
      <c r="H139" s="1">
        <v>2.5</v>
      </c>
      <c r="J139" s="1">
        <v>2.5</v>
      </c>
      <c r="L139" s="1">
        <v>2.5</v>
      </c>
    </row>
    <row r="140" spans="2:12" ht="12.75">
      <c r="B140" s="1" t="s">
        <v>162</v>
      </c>
      <c r="D140" s="1" t="s">
        <v>117</v>
      </c>
      <c r="E140" s="2" t="s">
        <v>40</v>
      </c>
      <c r="F140" s="1">
        <v>5</v>
      </c>
      <c r="H140" s="1">
        <v>5</v>
      </c>
      <c r="J140" s="1">
        <v>5</v>
      </c>
      <c r="L140" s="1">
        <v>5</v>
      </c>
    </row>
    <row r="142" ht="12.75">
      <c r="B142" s="1" t="s">
        <v>118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11" t="s">
        <v>46</v>
      </c>
    </row>
    <row r="3" spans="2:6" ht="12.75">
      <c r="B3" s="1" t="s">
        <v>33</v>
      </c>
      <c r="C3" s="2" t="s">
        <v>35</v>
      </c>
      <c r="D3" s="2" t="s">
        <v>35</v>
      </c>
      <c r="E3" s="2" t="s">
        <v>35</v>
      </c>
      <c r="F3" s="2" t="s">
        <v>47</v>
      </c>
    </row>
    <row r="4" spans="3:6" ht="12.75">
      <c r="C4" s="2">
        <v>1</v>
      </c>
      <c r="D4" s="2">
        <v>2</v>
      </c>
      <c r="E4" s="2">
        <v>3</v>
      </c>
      <c r="F4" s="2"/>
    </row>
    <row r="6" ht="12.75">
      <c r="A6" s="11" t="s">
        <v>95</v>
      </c>
    </row>
    <row r="7" ht="12.75">
      <c r="A7" s="11"/>
    </row>
    <row r="8" spans="1:6" ht="12.75">
      <c r="A8" s="1" t="s">
        <v>142</v>
      </c>
      <c r="B8" s="1" t="s">
        <v>18</v>
      </c>
      <c r="C8" s="30">
        <f>275*1.8+32</f>
        <v>527</v>
      </c>
      <c r="D8" s="30">
        <f>282*1.8+32</f>
        <v>539.6</v>
      </c>
      <c r="E8" s="30">
        <f>274*1.8+32</f>
        <v>525.2</v>
      </c>
      <c r="F8" s="30">
        <f>AVERAGE(C8:E8)</f>
        <v>530.6</v>
      </c>
    </row>
    <row r="10" ht="14.25">
      <c r="D10" s="29"/>
    </row>
    <row r="12" ht="12.75">
      <c r="A12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B6" sqref="B6"/>
    </sheetView>
  </sheetViews>
  <sheetFormatPr defaultColWidth="9.140625" defaultRowHeight="12.75"/>
  <cols>
    <col min="1" max="1" width="1.57421875" style="16" customWidth="1"/>
    <col min="2" max="2" width="25.8515625" style="16" customWidth="1"/>
    <col min="3" max="3" width="6.57421875" style="16" customWidth="1"/>
    <col min="4" max="4" width="5.7109375" style="17" customWidth="1"/>
    <col min="5" max="5" width="7.421875" style="18" customWidth="1"/>
    <col min="6" max="6" width="8.140625" style="19" customWidth="1"/>
    <col min="7" max="7" width="7.8515625" style="18" customWidth="1"/>
    <col min="8" max="8" width="8.140625" style="19" customWidth="1"/>
    <col min="9" max="9" width="5.7109375" style="20" customWidth="1"/>
    <col min="10" max="10" width="6.8515625" style="18" customWidth="1"/>
    <col min="11" max="11" width="7.7109375" style="18" customWidth="1"/>
    <col min="12" max="12" width="7.28125" style="18" customWidth="1"/>
    <col min="13" max="13" width="7.7109375" style="18" customWidth="1"/>
    <col min="14" max="14" width="4.28125" style="20" customWidth="1"/>
    <col min="15" max="15" width="7.140625" style="18" customWidth="1"/>
    <col min="16" max="16" width="10.00390625" style="18" customWidth="1"/>
    <col min="17" max="17" width="8.7109375" style="18" customWidth="1"/>
    <col min="18" max="18" width="10.00390625" style="18" customWidth="1"/>
    <col min="19" max="19" width="7.7109375" style="16" customWidth="1"/>
    <col min="20" max="20" width="7.8515625" style="16" customWidth="1"/>
    <col min="21" max="21" width="7.7109375" style="16" customWidth="1"/>
    <col min="22" max="22" width="7.00390625" style="16" customWidth="1"/>
    <col min="23" max="23" width="7.421875" style="16" customWidth="1"/>
    <col min="24" max="16384" width="10.8515625" style="16" customWidth="1"/>
  </cols>
  <sheetData>
    <row r="1" ht="12.75">
      <c r="A1" s="37" t="s">
        <v>124</v>
      </c>
    </row>
    <row r="2" ht="12.75">
      <c r="A2" s="16" t="s">
        <v>226</v>
      </c>
    </row>
    <row r="3" spans="1:3" ht="12.75">
      <c r="A3" s="16" t="s">
        <v>220</v>
      </c>
      <c r="C3" s="16" t="s">
        <v>221</v>
      </c>
    </row>
    <row r="4" spans="1:18" ht="12.75">
      <c r="A4" s="16" t="s">
        <v>219</v>
      </c>
      <c r="C4" s="17" t="s">
        <v>119</v>
      </c>
      <c r="E4" s="21"/>
      <c r="F4" s="22"/>
      <c r="G4" s="21"/>
      <c r="H4" s="22"/>
      <c r="J4" s="21"/>
      <c r="K4" s="21"/>
      <c r="L4" s="21"/>
      <c r="M4" s="21"/>
      <c r="O4" s="21"/>
      <c r="P4" s="21"/>
      <c r="Q4" s="21"/>
      <c r="R4" s="21"/>
    </row>
    <row r="5" spans="1:3" ht="12.75">
      <c r="A5" s="16" t="s">
        <v>222</v>
      </c>
      <c r="C5" s="38" t="s">
        <v>223</v>
      </c>
    </row>
    <row r="6" spans="3:17" ht="12.75">
      <c r="C6" s="17"/>
      <c r="E6" s="20"/>
      <c r="G6" s="20"/>
      <c r="J6" s="20"/>
      <c r="L6" s="20"/>
      <c r="O6" s="20"/>
      <c r="Q6" s="20"/>
    </row>
    <row r="7" spans="3:18" ht="12.75">
      <c r="C7" s="17" t="s">
        <v>48</v>
      </c>
      <c r="E7" s="23" t="s">
        <v>49</v>
      </c>
      <c r="F7" s="23"/>
      <c r="G7" s="23"/>
      <c r="H7" s="23"/>
      <c r="I7" s="24"/>
      <c r="J7" s="23" t="s">
        <v>50</v>
      </c>
      <c r="K7" s="23"/>
      <c r="L7" s="23"/>
      <c r="M7" s="23"/>
      <c r="N7" s="24"/>
      <c r="O7" s="23" t="s">
        <v>51</v>
      </c>
      <c r="P7" s="23"/>
      <c r="Q7" s="23"/>
      <c r="R7" s="23"/>
    </row>
    <row r="8" spans="3:18" ht="12.75">
      <c r="C8" s="17" t="s">
        <v>52</v>
      </c>
      <c r="E8" s="20" t="s">
        <v>53</v>
      </c>
      <c r="F8" s="22" t="s">
        <v>54</v>
      </c>
      <c r="G8" s="20" t="s">
        <v>53</v>
      </c>
      <c r="H8" s="22" t="s">
        <v>54</v>
      </c>
      <c r="J8" s="20" t="s">
        <v>53</v>
      </c>
      <c r="K8" s="20" t="s">
        <v>55</v>
      </c>
      <c r="L8" s="20" t="s">
        <v>53</v>
      </c>
      <c r="M8" s="20" t="s">
        <v>55</v>
      </c>
      <c r="O8" s="20" t="s">
        <v>53</v>
      </c>
      <c r="P8" s="20" t="s">
        <v>55</v>
      </c>
      <c r="Q8" s="20" t="s">
        <v>53</v>
      </c>
      <c r="R8" s="20" t="s">
        <v>55</v>
      </c>
    </row>
    <row r="9" spans="3:18" ht="12.75">
      <c r="C9" s="17"/>
      <c r="E9" s="20" t="s">
        <v>225</v>
      </c>
      <c r="F9" s="20" t="s">
        <v>225</v>
      </c>
      <c r="G9" s="20" t="s">
        <v>125</v>
      </c>
      <c r="H9" s="22" t="s">
        <v>125</v>
      </c>
      <c r="J9" s="20" t="s">
        <v>225</v>
      </c>
      <c r="K9" s="20" t="s">
        <v>225</v>
      </c>
      <c r="L9" s="20" t="s">
        <v>125</v>
      </c>
      <c r="M9" s="22" t="s">
        <v>125</v>
      </c>
      <c r="O9" s="20" t="s">
        <v>225</v>
      </c>
      <c r="P9" s="20" t="s">
        <v>225</v>
      </c>
      <c r="Q9" s="20" t="s">
        <v>125</v>
      </c>
      <c r="R9" s="22" t="s">
        <v>125</v>
      </c>
    </row>
    <row r="10" ht="13.5" customHeight="1">
      <c r="A10" s="16" t="s">
        <v>56</v>
      </c>
    </row>
    <row r="11" spans="2:18" ht="12.75">
      <c r="B11" s="16" t="s">
        <v>57</v>
      </c>
      <c r="C11" s="17">
        <v>1</v>
      </c>
      <c r="D11" s="17" t="s">
        <v>40</v>
      </c>
      <c r="E11" s="19">
        <v>0.004</v>
      </c>
      <c r="F11" s="19">
        <f>E11*$C11</f>
        <v>0.004</v>
      </c>
      <c r="G11" s="19">
        <f>IF(D11="nd",E11/2,E11)</f>
        <v>0.002</v>
      </c>
      <c r="H11" s="19">
        <f>G11*$C11</f>
        <v>0.002</v>
      </c>
      <c r="I11" s="22" t="s">
        <v>40</v>
      </c>
      <c r="J11" s="1">
        <v>0.001</v>
      </c>
      <c r="K11" s="19">
        <f>J11*$C11</f>
        <v>0.001</v>
      </c>
      <c r="L11" s="19">
        <f>IF(I11="nd",J11/2,J11)</f>
        <v>0.0005</v>
      </c>
      <c r="M11" s="19">
        <f>L11*$C11</f>
        <v>0.0005</v>
      </c>
      <c r="N11" s="22" t="s">
        <v>40</v>
      </c>
      <c r="O11" s="1">
        <v>0.002</v>
      </c>
      <c r="P11" s="19">
        <f>O11*$C11</f>
        <v>0.002</v>
      </c>
      <c r="Q11" s="19">
        <f>IF(N11="nd",O11/2,O11)</f>
        <v>0.001</v>
      </c>
      <c r="R11" s="19">
        <f>Q11*$C11</f>
        <v>0.001</v>
      </c>
    </row>
    <row r="12" spans="2:18" ht="12.75">
      <c r="B12" s="16" t="s">
        <v>58</v>
      </c>
      <c r="C12" s="17">
        <v>0.5</v>
      </c>
      <c r="D12" s="17" t="s">
        <v>40</v>
      </c>
      <c r="E12" s="19">
        <v>0.005</v>
      </c>
      <c r="F12" s="19">
        <f aca="true" t="shared" si="0" ref="F12:H27">E12*$C12</f>
        <v>0.0025</v>
      </c>
      <c r="G12" s="19">
        <f aca="true" t="shared" si="1" ref="G12:G27">IF(D12="nd",E12/2,E12)</f>
        <v>0.0025</v>
      </c>
      <c r="H12" s="19">
        <f t="shared" si="0"/>
        <v>0.00125</v>
      </c>
      <c r="I12" s="22" t="s">
        <v>40</v>
      </c>
      <c r="J12" s="1">
        <v>0.002</v>
      </c>
      <c r="K12" s="19">
        <f aca="true" t="shared" si="2" ref="K12:M27">J12*$C12</f>
        <v>0.001</v>
      </c>
      <c r="L12" s="19">
        <f aca="true" t="shared" si="3" ref="L12:L27">IF(I12="nd",J12/2,J12)</f>
        <v>0.001</v>
      </c>
      <c r="M12" s="19">
        <f t="shared" si="2"/>
        <v>0.0005</v>
      </c>
      <c r="N12" s="22" t="s">
        <v>40</v>
      </c>
      <c r="O12" s="1">
        <v>0.002</v>
      </c>
      <c r="P12" s="19">
        <f aca="true" t="shared" si="4" ref="P12:R27">O12*$C12</f>
        <v>0.001</v>
      </c>
      <c r="Q12" s="19">
        <f aca="true" t="shared" si="5" ref="Q12:Q27">IF(N12="nd",O12/2,O12)</f>
        <v>0.001</v>
      </c>
      <c r="R12" s="19">
        <f t="shared" si="4"/>
        <v>0.0005</v>
      </c>
    </row>
    <row r="13" spans="2:18" ht="12.75">
      <c r="B13" s="16" t="s">
        <v>59</v>
      </c>
      <c r="C13" s="17">
        <v>0.1</v>
      </c>
      <c r="D13" s="17" t="s">
        <v>40</v>
      </c>
      <c r="E13" s="19">
        <v>0.007</v>
      </c>
      <c r="F13" s="19">
        <f t="shared" si="0"/>
        <v>0.0007000000000000001</v>
      </c>
      <c r="G13" s="19">
        <f t="shared" si="1"/>
        <v>0.0035</v>
      </c>
      <c r="H13" s="19">
        <f t="shared" si="0"/>
        <v>0.00035000000000000005</v>
      </c>
      <c r="I13" s="22" t="s">
        <v>40</v>
      </c>
      <c r="J13" s="1">
        <v>0.004</v>
      </c>
      <c r="K13" s="19">
        <f t="shared" si="2"/>
        <v>0.0004</v>
      </c>
      <c r="L13" s="19">
        <f t="shared" si="3"/>
        <v>0.002</v>
      </c>
      <c r="M13" s="19">
        <f t="shared" si="2"/>
        <v>0.0002</v>
      </c>
      <c r="N13" s="22" t="s">
        <v>40</v>
      </c>
      <c r="O13" s="1">
        <v>0.004</v>
      </c>
      <c r="P13" s="19">
        <f t="shared" si="4"/>
        <v>0.0004</v>
      </c>
      <c r="Q13" s="19">
        <f t="shared" si="5"/>
        <v>0.002</v>
      </c>
      <c r="R13" s="19">
        <f t="shared" si="4"/>
        <v>0.0002</v>
      </c>
    </row>
    <row r="14" spans="2:18" ht="12.75">
      <c r="B14" s="16" t="s">
        <v>60</v>
      </c>
      <c r="C14" s="17">
        <v>0.1</v>
      </c>
      <c r="D14" s="17" t="s">
        <v>40</v>
      </c>
      <c r="E14" s="19">
        <v>0.006</v>
      </c>
      <c r="F14" s="19">
        <f t="shared" si="0"/>
        <v>0.0006000000000000001</v>
      </c>
      <c r="G14" s="19">
        <f t="shared" si="1"/>
        <v>0.003</v>
      </c>
      <c r="H14" s="19">
        <f t="shared" si="0"/>
        <v>0.00030000000000000003</v>
      </c>
      <c r="I14" s="22" t="s">
        <v>40</v>
      </c>
      <c r="J14" s="1">
        <v>0.003</v>
      </c>
      <c r="K14" s="19">
        <f t="shared" si="2"/>
        <v>0.00030000000000000003</v>
      </c>
      <c r="L14" s="19">
        <f t="shared" si="3"/>
        <v>0.0015</v>
      </c>
      <c r="M14" s="19">
        <f t="shared" si="2"/>
        <v>0.00015000000000000001</v>
      </c>
      <c r="N14" s="22" t="s">
        <v>40</v>
      </c>
      <c r="O14" s="1">
        <v>0.003</v>
      </c>
      <c r="P14" s="19">
        <f t="shared" si="4"/>
        <v>0.00030000000000000003</v>
      </c>
      <c r="Q14" s="19">
        <f t="shared" si="5"/>
        <v>0.0015</v>
      </c>
      <c r="R14" s="19">
        <f t="shared" si="4"/>
        <v>0.00015000000000000001</v>
      </c>
    </row>
    <row r="15" spans="2:18" ht="12.75">
      <c r="B15" s="16" t="s">
        <v>61</v>
      </c>
      <c r="C15" s="17">
        <v>0.1</v>
      </c>
      <c r="D15" s="17" t="s">
        <v>40</v>
      </c>
      <c r="E15" s="19">
        <v>0.006</v>
      </c>
      <c r="F15" s="19">
        <f t="shared" si="0"/>
        <v>0.0006000000000000001</v>
      </c>
      <c r="G15" s="19">
        <f t="shared" si="1"/>
        <v>0.003</v>
      </c>
      <c r="H15" s="19">
        <f t="shared" si="0"/>
        <v>0.00030000000000000003</v>
      </c>
      <c r="I15" s="22" t="s">
        <v>40</v>
      </c>
      <c r="J15" s="1">
        <v>0.003</v>
      </c>
      <c r="K15" s="19">
        <f t="shared" si="2"/>
        <v>0.00030000000000000003</v>
      </c>
      <c r="L15" s="19">
        <f t="shared" si="3"/>
        <v>0.0015</v>
      </c>
      <c r="M15" s="19">
        <f t="shared" si="2"/>
        <v>0.00015000000000000001</v>
      </c>
      <c r="N15" s="22" t="s">
        <v>40</v>
      </c>
      <c r="O15" s="1">
        <v>0.003</v>
      </c>
      <c r="P15" s="19">
        <f t="shared" si="4"/>
        <v>0.00030000000000000003</v>
      </c>
      <c r="Q15" s="19">
        <f t="shared" si="5"/>
        <v>0.0015</v>
      </c>
      <c r="R15" s="19">
        <f t="shared" si="4"/>
        <v>0.00015000000000000001</v>
      </c>
    </row>
    <row r="16" spans="2:18" ht="12.75">
      <c r="B16" s="16" t="s">
        <v>62</v>
      </c>
      <c r="C16" s="17">
        <v>0.01</v>
      </c>
      <c r="E16" s="19">
        <v>0.012</v>
      </c>
      <c r="F16" s="19">
        <f t="shared" si="0"/>
        <v>0.00012</v>
      </c>
      <c r="G16" s="19">
        <f t="shared" si="1"/>
        <v>0.012</v>
      </c>
      <c r="H16" s="19">
        <f t="shared" si="0"/>
        <v>0.00012</v>
      </c>
      <c r="I16" s="22"/>
      <c r="J16" s="1">
        <v>0.004</v>
      </c>
      <c r="K16" s="19">
        <f t="shared" si="2"/>
        <v>4E-05</v>
      </c>
      <c r="L16" s="19">
        <f t="shared" si="3"/>
        <v>0.004</v>
      </c>
      <c r="M16" s="19">
        <f t="shared" si="2"/>
        <v>4E-05</v>
      </c>
      <c r="N16" s="22"/>
      <c r="O16" s="1">
        <v>0.004</v>
      </c>
      <c r="P16" s="19">
        <f t="shared" si="4"/>
        <v>4E-05</v>
      </c>
      <c r="Q16" s="19">
        <f t="shared" si="5"/>
        <v>0.004</v>
      </c>
      <c r="R16" s="19">
        <f t="shared" si="4"/>
        <v>4E-05</v>
      </c>
    </row>
    <row r="17" spans="2:18" ht="12.75">
      <c r="B17" s="16" t="s">
        <v>63</v>
      </c>
      <c r="C17" s="17">
        <v>0.001</v>
      </c>
      <c r="E17" s="19">
        <v>0.056</v>
      </c>
      <c r="F17" s="19">
        <f t="shared" si="0"/>
        <v>5.6E-05</v>
      </c>
      <c r="G17" s="19">
        <f t="shared" si="1"/>
        <v>0.056</v>
      </c>
      <c r="H17" s="19">
        <f t="shared" si="0"/>
        <v>5.6E-05</v>
      </c>
      <c r="I17" s="22"/>
      <c r="J17" s="1">
        <v>0.015</v>
      </c>
      <c r="K17" s="19">
        <f t="shared" si="2"/>
        <v>1.5E-05</v>
      </c>
      <c r="L17" s="19">
        <f t="shared" si="3"/>
        <v>0.015</v>
      </c>
      <c r="M17" s="19">
        <f t="shared" si="2"/>
        <v>1.5E-05</v>
      </c>
      <c r="N17" s="22"/>
      <c r="O17" s="1">
        <v>0.016</v>
      </c>
      <c r="P17" s="19">
        <f t="shared" si="4"/>
        <v>1.6E-05</v>
      </c>
      <c r="Q17" s="19">
        <f t="shared" si="5"/>
        <v>0.016</v>
      </c>
      <c r="R17" s="19">
        <f t="shared" si="4"/>
        <v>1.6E-05</v>
      </c>
    </row>
    <row r="18" spans="2:18" ht="12.75">
      <c r="B18" s="16" t="s">
        <v>64</v>
      </c>
      <c r="C18" s="17">
        <v>0.1</v>
      </c>
      <c r="E18" s="19">
        <v>0.005</v>
      </c>
      <c r="F18" s="19">
        <f t="shared" si="0"/>
        <v>0.0005</v>
      </c>
      <c r="G18" s="19">
        <f t="shared" si="1"/>
        <v>0.005</v>
      </c>
      <c r="H18" s="19">
        <f t="shared" si="0"/>
        <v>0.0005</v>
      </c>
      <c r="I18" s="22" t="s">
        <v>40</v>
      </c>
      <c r="J18" s="1">
        <v>0.002</v>
      </c>
      <c r="K18" s="19">
        <f t="shared" si="2"/>
        <v>0.0002</v>
      </c>
      <c r="L18" s="19">
        <f t="shared" si="3"/>
        <v>0.001</v>
      </c>
      <c r="M18" s="19">
        <f t="shared" si="2"/>
        <v>0.0001</v>
      </c>
      <c r="N18" s="22" t="s">
        <v>40</v>
      </c>
      <c r="O18" s="1">
        <v>0.003</v>
      </c>
      <c r="P18" s="19">
        <f t="shared" si="4"/>
        <v>0.00030000000000000003</v>
      </c>
      <c r="Q18" s="19">
        <f t="shared" si="5"/>
        <v>0.0015</v>
      </c>
      <c r="R18" s="19">
        <f t="shared" si="4"/>
        <v>0.00015000000000000001</v>
      </c>
    </row>
    <row r="19" spans="2:18" ht="12.75">
      <c r="B19" s="16" t="s">
        <v>65</v>
      </c>
      <c r="C19" s="17">
        <v>0.05</v>
      </c>
      <c r="E19" s="19">
        <v>0.006</v>
      </c>
      <c r="F19" s="19">
        <f t="shared" si="0"/>
        <v>0.00030000000000000003</v>
      </c>
      <c r="G19" s="19">
        <f t="shared" si="1"/>
        <v>0.006</v>
      </c>
      <c r="H19" s="19">
        <f t="shared" si="0"/>
        <v>0.00030000000000000003</v>
      </c>
      <c r="I19" s="22" t="s">
        <v>40</v>
      </c>
      <c r="J19" s="1">
        <v>0.003</v>
      </c>
      <c r="K19" s="19">
        <f t="shared" si="2"/>
        <v>0.00015000000000000001</v>
      </c>
      <c r="L19" s="19">
        <f t="shared" si="3"/>
        <v>0.0015</v>
      </c>
      <c r="M19" s="19">
        <f t="shared" si="2"/>
        <v>7.500000000000001E-05</v>
      </c>
      <c r="N19" s="22" t="s">
        <v>40</v>
      </c>
      <c r="O19" s="1">
        <v>0.003</v>
      </c>
      <c r="P19" s="19">
        <f t="shared" si="4"/>
        <v>0.00015000000000000001</v>
      </c>
      <c r="Q19" s="19">
        <f t="shared" si="5"/>
        <v>0.0015</v>
      </c>
      <c r="R19" s="19">
        <f t="shared" si="4"/>
        <v>7.500000000000001E-05</v>
      </c>
    </row>
    <row r="20" spans="2:18" ht="12.75">
      <c r="B20" s="16" t="s">
        <v>66</v>
      </c>
      <c r="C20" s="17">
        <v>0.5</v>
      </c>
      <c r="D20" s="17" t="s">
        <v>40</v>
      </c>
      <c r="E20" s="19">
        <v>0.006</v>
      </c>
      <c r="F20" s="19">
        <f t="shared" si="0"/>
        <v>0.003</v>
      </c>
      <c r="G20" s="19">
        <f t="shared" si="1"/>
        <v>0.003</v>
      </c>
      <c r="H20" s="19">
        <f t="shared" si="0"/>
        <v>0.0015</v>
      </c>
      <c r="I20" s="22" t="s">
        <v>40</v>
      </c>
      <c r="J20" s="1">
        <v>0.003</v>
      </c>
      <c r="K20" s="19">
        <f t="shared" si="2"/>
        <v>0.0015</v>
      </c>
      <c r="L20" s="19">
        <f t="shared" si="3"/>
        <v>0.0015</v>
      </c>
      <c r="M20" s="19">
        <f t="shared" si="2"/>
        <v>0.00075</v>
      </c>
      <c r="N20" s="22" t="s">
        <v>40</v>
      </c>
      <c r="O20" s="1">
        <v>0.003</v>
      </c>
      <c r="P20" s="19">
        <f t="shared" si="4"/>
        <v>0.0015</v>
      </c>
      <c r="Q20" s="19">
        <f t="shared" si="5"/>
        <v>0.0015</v>
      </c>
      <c r="R20" s="19">
        <f t="shared" si="4"/>
        <v>0.00075</v>
      </c>
    </row>
    <row r="21" spans="2:18" ht="12.75">
      <c r="B21" s="16" t="s">
        <v>67</v>
      </c>
      <c r="C21" s="17">
        <v>0.1</v>
      </c>
      <c r="E21" s="19">
        <v>0.012</v>
      </c>
      <c r="F21" s="19">
        <f t="shared" si="0"/>
        <v>0.0012000000000000001</v>
      </c>
      <c r="G21" s="19">
        <f t="shared" si="1"/>
        <v>0.012</v>
      </c>
      <c r="H21" s="19">
        <f t="shared" si="0"/>
        <v>0.0012000000000000001</v>
      </c>
      <c r="I21" s="22"/>
      <c r="J21" s="1">
        <v>0.004</v>
      </c>
      <c r="K21" s="19">
        <f t="shared" si="2"/>
        <v>0.0004</v>
      </c>
      <c r="L21" s="19">
        <f t="shared" si="3"/>
        <v>0.004</v>
      </c>
      <c r="M21" s="19">
        <f t="shared" si="2"/>
        <v>0.0004</v>
      </c>
      <c r="N21" s="22" t="s">
        <v>40</v>
      </c>
      <c r="O21" s="1">
        <v>0.003</v>
      </c>
      <c r="P21" s="19">
        <f t="shared" si="4"/>
        <v>0.00030000000000000003</v>
      </c>
      <c r="Q21" s="19">
        <f t="shared" si="5"/>
        <v>0.0015</v>
      </c>
      <c r="R21" s="19">
        <f t="shared" si="4"/>
        <v>0.00015000000000000001</v>
      </c>
    </row>
    <row r="22" spans="2:18" ht="12.75">
      <c r="B22" s="16" t="s">
        <v>68</v>
      </c>
      <c r="C22" s="17">
        <v>0.1</v>
      </c>
      <c r="E22" s="19">
        <v>0.006</v>
      </c>
      <c r="F22" s="19">
        <f t="shared" si="0"/>
        <v>0.0006000000000000001</v>
      </c>
      <c r="G22" s="19">
        <f t="shared" si="1"/>
        <v>0.006</v>
      </c>
      <c r="H22" s="19">
        <f t="shared" si="0"/>
        <v>0.0006000000000000001</v>
      </c>
      <c r="I22" s="22" t="s">
        <v>40</v>
      </c>
      <c r="J22" s="1">
        <v>0.001</v>
      </c>
      <c r="K22" s="19">
        <f t="shared" si="2"/>
        <v>0.0001</v>
      </c>
      <c r="L22" s="19">
        <f t="shared" si="3"/>
        <v>0.0005</v>
      </c>
      <c r="M22" s="19">
        <f t="shared" si="2"/>
        <v>5E-05</v>
      </c>
      <c r="N22" s="22" t="s">
        <v>40</v>
      </c>
      <c r="O22" s="1">
        <v>0.003</v>
      </c>
      <c r="P22" s="19">
        <f t="shared" si="4"/>
        <v>0.00030000000000000003</v>
      </c>
      <c r="Q22" s="19">
        <f t="shared" si="5"/>
        <v>0.0015</v>
      </c>
      <c r="R22" s="19">
        <f t="shared" si="4"/>
        <v>0.00015000000000000001</v>
      </c>
    </row>
    <row r="23" spans="2:18" ht="12.75">
      <c r="B23" s="16" t="s">
        <v>69</v>
      </c>
      <c r="C23" s="17">
        <v>0.1</v>
      </c>
      <c r="D23" s="17" t="s">
        <v>40</v>
      </c>
      <c r="E23" s="19">
        <v>0.004</v>
      </c>
      <c r="F23" s="19">
        <f t="shared" si="0"/>
        <v>0.0004</v>
      </c>
      <c r="G23" s="19">
        <f t="shared" si="1"/>
        <v>0.002</v>
      </c>
      <c r="H23" s="19">
        <f t="shared" si="0"/>
        <v>0.0002</v>
      </c>
      <c r="I23" s="22" t="s">
        <v>40</v>
      </c>
      <c r="J23" s="1">
        <v>0.001</v>
      </c>
      <c r="K23" s="19">
        <f t="shared" si="2"/>
        <v>0.0001</v>
      </c>
      <c r="L23" s="19">
        <f t="shared" si="3"/>
        <v>0.0005</v>
      </c>
      <c r="M23" s="19">
        <f t="shared" si="2"/>
        <v>5E-05</v>
      </c>
      <c r="N23" s="22" t="s">
        <v>40</v>
      </c>
      <c r="O23" s="1">
        <v>0.003</v>
      </c>
      <c r="P23" s="19">
        <f t="shared" si="4"/>
        <v>0.00030000000000000003</v>
      </c>
      <c r="Q23" s="19">
        <f t="shared" si="5"/>
        <v>0.0015</v>
      </c>
      <c r="R23" s="19">
        <f t="shared" si="4"/>
        <v>0.00015000000000000001</v>
      </c>
    </row>
    <row r="24" spans="2:18" ht="12.75">
      <c r="B24" s="16" t="s">
        <v>70</v>
      </c>
      <c r="C24" s="17">
        <v>0.1</v>
      </c>
      <c r="D24" s="17" t="s">
        <v>40</v>
      </c>
      <c r="E24" s="19">
        <v>0.003</v>
      </c>
      <c r="F24" s="19">
        <f t="shared" si="0"/>
        <v>0.00030000000000000003</v>
      </c>
      <c r="G24" s="19">
        <f t="shared" si="1"/>
        <v>0.0015</v>
      </c>
      <c r="H24" s="19">
        <f t="shared" si="0"/>
        <v>0.00015000000000000001</v>
      </c>
      <c r="I24" s="22" t="s">
        <v>40</v>
      </c>
      <c r="J24" s="1">
        <v>0.001</v>
      </c>
      <c r="K24" s="19">
        <f t="shared" si="2"/>
        <v>0.0001</v>
      </c>
      <c r="L24" s="19">
        <f t="shared" si="3"/>
        <v>0.0005</v>
      </c>
      <c r="M24" s="19">
        <f t="shared" si="2"/>
        <v>5E-05</v>
      </c>
      <c r="N24" s="22" t="s">
        <v>40</v>
      </c>
      <c r="O24" s="1">
        <v>0.004</v>
      </c>
      <c r="P24" s="19">
        <f t="shared" si="4"/>
        <v>0.0004</v>
      </c>
      <c r="Q24" s="19">
        <f t="shared" si="5"/>
        <v>0.002</v>
      </c>
      <c r="R24" s="19">
        <f t="shared" si="4"/>
        <v>0.0002</v>
      </c>
    </row>
    <row r="25" spans="2:18" ht="12.75">
      <c r="B25" s="16" t="s">
        <v>71</v>
      </c>
      <c r="C25" s="17">
        <v>0.01</v>
      </c>
      <c r="E25" s="19">
        <v>0.03</v>
      </c>
      <c r="F25" s="19">
        <f t="shared" si="0"/>
        <v>0.0003</v>
      </c>
      <c r="G25" s="19">
        <f t="shared" si="1"/>
        <v>0.03</v>
      </c>
      <c r="H25" s="19">
        <f t="shared" si="0"/>
        <v>0.0003</v>
      </c>
      <c r="I25" s="22"/>
      <c r="J25" s="1">
        <v>0.007</v>
      </c>
      <c r="K25" s="19">
        <f t="shared" si="2"/>
        <v>7.000000000000001E-05</v>
      </c>
      <c r="L25" s="19">
        <f t="shared" si="3"/>
        <v>0.007</v>
      </c>
      <c r="M25" s="19">
        <f t="shared" si="2"/>
        <v>7.000000000000001E-05</v>
      </c>
      <c r="N25" s="22" t="s">
        <v>40</v>
      </c>
      <c r="O25" s="1">
        <v>0.005</v>
      </c>
      <c r="P25" s="19">
        <f t="shared" si="4"/>
        <v>5E-05</v>
      </c>
      <c r="Q25" s="19">
        <f t="shared" si="5"/>
        <v>0.0025</v>
      </c>
      <c r="R25" s="19">
        <f t="shared" si="4"/>
        <v>2.5E-05</v>
      </c>
    </row>
    <row r="26" spans="2:18" ht="12.75">
      <c r="B26" s="16" t="s">
        <v>72</v>
      </c>
      <c r="C26" s="17">
        <v>0.01</v>
      </c>
      <c r="D26" s="17" t="s">
        <v>40</v>
      </c>
      <c r="E26" s="19">
        <v>0.008</v>
      </c>
      <c r="F26" s="19">
        <f t="shared" si="0"/>
        <v>8E-05</v>
      </c>
      <c r="G26" s="19">
        <f t="shared" si="1"/>
        <v>0.004</v>
      </c>
      <c r="H26" s="19">
        <f t="shared" si="0"/>
        <v>4E-05</v>
      </c>
      <c r="I26" s="22" t="s">
        <v>40</v>
      </c>
      <c r="J26" s="1">
        <v>0.002</v>
      </c>
      <c r="K26" s="19">
        <f t="shared" si="2"/>
        <v>2E-05</v>
      </c>
      <c r="L26" s="19">
        <f t="shared" si="3"/>
        <v>0.001</v>
      </c>
      <c r="M26" s="19">
        <f t="shared" si="2"/>
        <v>1E-05</v>
      </c>
      <c r="N26" s="22" t="s">
        <v>40</v>
      </c>
      <c r="O26" s="1">
        <v>0.005</v>
      </c>
      <c r="P26" s="19">
        <f t="shared" si="4"/>
        <v>5E-05</v>
      </c>
      <c r="Q26" s="19">
        <f t="shared" si="5"/>
        <v>0.0025</v>
      </c>
      <c r="R26" s="19">
        <f t="shared" si="4"/>
        <v>2.5E-05</v>
      </c>
    </row>
    <row r="27" spans="2:18" ht="12.75">
      <c r="B27" s="16" t="s">
        <v>73</v>
      </c>
      <c r="C27" s="17">
        <v>0.001</v>
      </c>
      <c r="E27" s="19">
        <v>0.066</v>
      </c>
      <c r="F27" s="19">
        <f t="shared" si="0"/>
        <v>6.6E-05</v>
      </c>
      <c r="G27" s="19">
        <f t="shared" si="1"/>
        <v>0.066</v>
      </c>
      <c r="H27" s="19">
        <f t="shared" si="0"/>
        <v>6.6E-05</v>
      </c>
      <c r="I27" s="22"/>
      <c r="J27" s="1">
        <v>0.016</v>
      </c>
      <c r="K27" s="19">
        <f t="shared" si="2"/>
        <v>1.6E-05</v>
      </c>
      <c r="L27" s="19">
        <f t="shared" si="3"/>
        <v>0.016</v>
      </c>
      <c r="M27" s="19">
        <f t="shared" si="2"/>
        <v>1.6E-05</v>
      </c>
      <c r="N27" s="22"/>
      <c r="O27" s="1">
        <v>0.017</v>
      </c>
      <c r="P27" s="19">
        <f t="shared" si="4"/>
        <v>1.7000000000000003E-05</v>
      </c>
      <c r="Q27" s="19">
        <f t="shared" si="5"/>
        <v>0.017</v>
      </c>
      <c r="R27" s="19">
        <f t="shared" si="4"/>
        <v>1.7000000000000003E-05</v>
      </c>
    </row>
    <row r="28" spans="5:17" ht="12.75">
      <c r="E28" s="25"/>
      <c r="G28" s="25"/>
      <c r="I28" s="26"/>
      <c r="J28" s="25"/>
      <c r="K28" s="25"/>
      <c r="L28" s="25"/>
      <c r="M28" s="25"/>
      <c r="N28" s="26"/>
      <c r="O28" s="25"/>
      <c r="Q28" s="25"/>
    </row>
    <row r="29" spans="2:18" ht="12.75">
      <c r="B29" s="16" t="s">
        <v>74</v>
      </c>
      <c r="E29" s="25"/>
      <c r="F29" s="25">
        <v>124.591</v>
      </c>
      <c r="G29" s="25"/>
      <c r="H29" s="25">
        <v>124.591</v>
      </c>
      <c r="I29" s="26"/>
      <c r="J29" s="25"/>
      <c r="K29" s="25">
        <v>141.788</v>
      </c>
      <c r="L29" s="25"/>
      <c r="M29" s="25">
        <v>141.788</v>
      </c>
      <c r="N29" s="26"/>
      <c r="O29" s="25"/>
      <c r="P29" s="25">
        <v>139.84</v>
      </c>
      <c r="Q29" s="25"/>
      <c r="R29" s="25">
        <v>139.84</v>
      </c>
    </row>
    <row r="30" spans="2:18" ht="12.75">
      <c r="B30" s="16" t="s">
        <v>75</v>
      </c>
      <c r="E30" s="25"/>
      <c r="F30" s="25">
        <v>6</v>
      </c>
      <c r="G30" s="25"/>
      <c r="H30" s="25">
        <v>6</v>
      </c>
      <c r="I30" s="26"/>
      <c r="J30" s="25"/>
      <c r="K30" s="25">
        <v>5.9</v>
      </c>
      <c r="L30" s="25"/>
      <c r="M30" s="25">
        <v>5.9</v>
      </c>
      <c r="N30" s="26"/>
      <c r="O30" s="25"/>
      <c r="P30" s="25">
        <v>5.2</v>
      </c>
      <c r="Q30" s="25"/>
      <c r="R30" s="25">
        <v>5.2</v>
      </c>
    </row>
    <row r="31" spans="5:18" ht="12.75">
      <c r="E31" s="25"/>
      <c r="F31" s="1"/>
      <c r="G31" s="25"/>
      <c r="H31" s="1"/>
      <c r="I31" s="2"/>
      <c r="J31" s="25"/>
      <c r="K31" s="1"/>
      <c r="L31" s="25"/>
      <c r="M31" s="1"/>
      <c r="N31" s="26"/>
      <c r="O31" s="25"/>
      <c r="P31" s="25"/>
      <c r="Q31" s="25"/>
      <c r="R31" s="25"/>
    </row>
    <row r="32" spans="2:18" ht="13.5" customHeight="1">
      <c r="B32" s="16" t="s">
        <v>76</v>
      </c>
      <c r="C32" s="19"/>
      <c r="D32" s="22"/>
      <c r="E32" s="19"/>
      <c r="F32" s="19">
        <f>SUM(F11:F27)</f>
        <v>0.015322</v>
      </c>
      <c r="G32" s="19"/>
      <c r="H32" s="19">
        <f>SUM(H11:H27)</f>
        <v>0.009232</v>
      </c>
      <c r="I32" s="22"/>
      <c r="J32" s="19"/>
      <c r="K32" s="19">
        <f>SUM(K11:K27)</f>
        <v>0.005711000000000001</v>
      </c>
      <c r="L32" s="19"/>
      <c r="M32" s="19">
        <f>SUM(M11:M27)</f>
        <v>0.003126000000000001</v>
      </c>
      <c r="N32" s="22"/>
      <c r="O32" s="19"/>
      <c r="P32" s="19">
        <f>SUM(P11:P27)</f>
        <v>0.007423</v>
      </c>
      <c r="Q32" s="19"/>
      <c r="R32" s="19">
        <f>SUM(R11:R27)</f>
        <v>0.0037479999999999996</v>
      </c>
    </row>
    <row r="33" spans="2:18" ht="12.75">
      <c r="B33" s="16" t="s">
        <v>77</v>
      </c>
      <c r="C33" s="19"/>
      <c r="D33" s="39">
        <f>(F33-H33)*2/F33*100</f>
        <v>79.49353870251925</v>
      </c>
      <c r="E33" s="19"/>
      <c r="F33" s="19">
        <f>F32/F29/0.0283*(21-7)/(21-F30)</f>
        <v>0.004055824249405776</v>
      </c>
      <c r="G33" s="19"/>
      <c r="H33" s="19">
        <f>H32/H29/0.0283*(21-7)/(21-H30)</f>
        <v>0.0024437651397020053</v>
      </c>
      <c r="I33" s="39">
        <f>(K33-M33)*2/K33*100</f>
        <v>90.52705305550687</v>
      </c>
      <c r="J33" s="19"/>
      <c r="K33" s="19">
        <f>K32/K29/0.0283*(21-7)/(21-K30)</f>
        <v>0.0013195848974687883</v>
      </c>
      <c r="L33" s="19"/>
      <c r="M33" s="19">
        <f>M32/M29/0.0283*(21-7)/(21-M30)</f>
        <v>0.0007222942373467753</v>
      </c>
      <c r="N33" s="39">
        <f>(P33-R33)*2/P33*100</f>
        <v>99.01657011989762</v>
      </c>
      <c r="O33" s="19"/>
      <c r="P33" s="19">
        <f>P32/P29/0.0283*(21-7)/(21-P30)</f>
        <v>0.001662005889656806</v>
      </c>
      <c r="Q33" s="19"/>
      <c r="R33" s="19">
        <f>R32/R29/0.0283*(21-7)/(21-R30)</f>
        <v>0.0008391752760923761</v>
      </c>
    </row>
    <row r="34" spans="5:17" ht="12.75">
      <c r="E34" s="27"/>
      <c r="G34" s="27"/>
      <c r="I34" s="28"/>
      <c r="J34" s="27"/>
      <c r="K34" s="27"/>
      <c r="L34" s="27"/>
      <c r="M34" s="27"/>
      <c r="N34" s="28"/>
      <c r="O34" s="27"/>
      <c r="Q34" s="27"/>
    </row>
    <row r="35" spans="2:23" s="25" customFormat="1" ht="12.75">
      <c r="B35" s="25" t="s">
        <v>126</v>
      </c>
      <c r="C35" s="19">
        <f>AVERAGE(H33,M33,R33)</f>
        <v>0.0013350782177137192</v>
      </c>
      <c r="D35" s="26"/>
      <c r="F35" s="19"/>
      <c r="H35" s="19"/>
      <c r="I35" s="26"/>
      <c r="N35" s="26"/>
      <c r="P35" s="18"/>
      <c r="R35" s="18"/>
      <c r="S35" s="16"/>
      <c r="T35" s="16"/>
      <c r="U35" s="16"/>
      <c r="V35" s="16"/>
      <c r="W35" s="16"/>
    </row>
    <row r="37" spans="5:18" ht="12.75">
      <c r="E37" s="16"/>
      <c r="G37" s="16"/>
      <c r="I37" s="17"/>
      <c r="J37" s="16"/>
      <c r="K37" s="16"/>
      <c r="L37" s="16"/>
      <c r="M37" s="16"/>
      <c r="N37" s="17"/>
      <c r="O37" s="16"/>
      <c r="P37" s="16"/>
      <c r="Q37" s="16"/>
      <c r="R37" s="16"/>
    </row>
    <row r="38" spans="5:18" ht="12.75">
      <c r="E38" s="16"/>
      <c r="G38" s="16"/>
      <c r="I38" s="17"/>
      <c r="J38" s="16"/>
      <c r="K38" s="16"/>
      <c r="L38" s="16"/>
      <c r="M38" s="16"/>
      <c r="N38" s="17"/>
      <c r="O38" s="16"/>
      <c r="P38" s="16"/>
      <c r="Q38" s="16"/>
      <c r="R38" s="16"/>
    </row>
    <row r="39" spans="5:18" ht="12.75">
      <c r="E39" s="16"/>
      <c r="G39" s="16"/>
      <c r="I39" s="17"/>
      <c r="J39" s="16"/>
      <c r="K39" s="16"/>
      <c r="L39" s="16"/>
      <c r="M39" s="16"/>
      <c r="N39" s="17"/>
      <c r="O39" s="16"/>
      <c r="P39" s="16"/>
      <c r="Q39" s="16"/>
      <c r="R39" s="16"/>
    </row>
    <row r="40" spans="5:18" ht="12.75">
      <c r="E40" s="16"/>
      <c r="G40" s="16"/>
      <c r="I40" s="17"/>
      <c r="J40" s="16"/>
      <c r="K40" s="16"/>
      <c r="L40" s="16"/>
      <c r="M40" s="16"/>
      <c r="N40" s="17"/>
      <c r="O40" s="16"/>
      <c r="P40" s="16"/>
      <c r="Q40" s="16"/>
      <c r="R40" s="16"/>
    </row>
    <row r="41" spans="5:18" ht="12.75">
      <c r="E41" s="16"/>
      <c r="G41" s="16"/>
      <c r="I41" s="17"/>
      <c r="J41" s="16"/>
      <c r="K41" s="16"/>
      <c r="L41" s="16"/>
      <c r="M41" s="16"/>
      <c r="N41" s="17"/>
      <c r="O41" s="16"/>
      <c r="P41" s="16"/>
      <c r="Q41" s="16"/>
      <c r="R41" s="16"/>
    </row>
    <row r="42" spans="5:18" ht="12.75">
      <c r="E42" s="16"/>
      <c r="G42" s="16"/>
      <c r="I42" s="17"/>
      <c r="J42" s="16"/>
      <c r="K42" s="16"/>
      <c r="L42" s="16"/>
      <c r="M42" s="16"/>
      <c r="N42" s="17"/>
      <c r="O42" s="16"/>
      <c r="P42" s="16"/>
      <c r="Q42" s="16"/>
      <c r="R42" s="16"/>
    </row>
    <row r="43" spans="5:18" ht="12.75">
      <c r="E43" s="16"/>
      <c r="G43" s="16"/>
      <c r="I43" s="17"/>
      <c r="J43" s="16"/>
      <c r="K43" s="16"/>
      <c r="L43" s="16"/>
      <c r="M43" s="16"/>
      <c r="N43" s="17"/>
      <c r="O43" s="16"/>
      <c r="P43" s="16"/>
      <c r="Q43" s="16"/>
      <c r="R43" s="16"/>
    </row>
    <row r="44" spans="5:18" ht="12.75">
      <c r="E44" s="16"/>
      <c r="G44" s="16"/>
      <c r="I44" s="17"/>
      <c r="J44" s="16"/>
      <c r="K44" s="16"/>
      <c r="L44" s="16"/>
      <c r="M44" s="16"/>
      <c r="N44" s="17"/>
      <c r="O44" s="16"/>
      <c r="P44" s="16"/>
      <c r="Q44" s="16"/>
      <c r="R44" s="16"/>
    </row>
    <row r="45" spans="5:18" ht="12.75">
      <c r="E45" s="16"/>
      <c r="G45" s="16"/>
      <c r="I45" s="17"/>
      <c r="J45" s="16"/>
      <c r="K45" s="16"/>
      <c r="L45" s="16"/>
      <c r="M45" s="16"/>
      <c r="N45" s="17"/>
      <c r="O45" s="16"/>
      <c r="P45" s="16"/>
      <c r="Q45" s="16"/>
      <c r="R45" s="16"/>
    </row>
    <row r="46" spans="5:18" ht="12.75">
      <c r="E46" s="16"/>
      <c r="G46" s="16"/>
      <c r="I46" s="17"/>
      <c r="J46" s="16"/>
      <c r="K46" s="16"/>
      <c r="L46" s="16"/>
      <c r="M46" s="16"/>
      <c r="N46" s="17"/>
      <c r="O46" s="16"/>
      <c r="P46" s="16"/>
      <c r="Q46" s="16"/>
      <c r="R46" s="16"/>
    </row>
    <row r="47" spans="5:18" ht="12.75">
      <c r="E47" s="16"/>
      <c r="G47" s="16"/>
      <c r="I47" s="17"/>
      <c r="J47" s="16"/>
      <c r="K47" s="16"/>
      <c r="L47" s="16"/>
      <c r="M47" s="16"/>
      <c r="N47" s="17"/>
      <c r="O47" s="16"/>
      <c r="P47" s="16"/>
      <c r="Q47" s="16"/>
      <c r="R47" s="16"/>
    </row>
    <row r="48" spans="5:18" ht="12.75">
      <c r="E48" s="16"/>
      <c r="G48" s="16"/>
      <c r="I48" s="17"/>
      <c r="J48" s="16"/>
      <c r="K48" s="16"/>
      <c r="L48" s="16"/>
      <c r="M48" s="16"/>
      <c r="N48" s="17"/>
      <c r="O48" s="16"/>
      <c r="P48" s="16"/>
      <c r="Q48" s="16"/>
      <c r="R48" s="16"/>
    </row>
    <row r="49" spans="5:18" ht="12.75">
      <c r="E49" s="16"/>
      <c r="G49" s="16"/>
      <c r="I49" s="17"/>
      <c r="J49" s="16"/>
      <c r="K49" s="16"/>
      <c r="L49" s="16"/>
      <c r="M49" s="16"/>
      <c r="N49" s="17"/>
      <c r="O49" s="16"/>
      <c r="P49" s="16"/>
      <c r="Q49" s="16"/>
      <c r="R49" s="16"/>
    </row>
    <row r="50" spans="5:18" ht="12.75">
      <c r="E50" s="16"/>
      <c r="G50" s="16"/>
      <c r="I50" s="17"/>
      <c r="J50" s="16"/>
      <c r="K50" s="16"/>
      <c r="L50" s="16"/>
      <c r="M50" s="16"/>
      <c r="N50" s="17"/>
      <c r="O50" s="16"/>
      <c r="P50" s="16"/>
      <c r="Q50" s="16"/>
      <c r="R50" s="16"/>
    </row>
    <row r="51" spans="5:18" ht="12.75">
      <c r="E51" s="16"/>
      <c r="G51" s="16"/>
      <c r="I51" s="17"/>
      <c r="J51" s="16"/>
      <c r="K51" s="16"/>
      <c r="L51" s="16"/>
      <c r="M51" s="16"/>
      <c r="N51" s="17"/>
      <c r="O51" s="16"/>
      <c r="P51" s="16"/>
      <c r="Q51" s="16"/>
      <c r="R51" s="16"/>
    </row>
    <row r="52" spans="5:18" ht="12.75">
      <c r="E52" s="16"/>
      <c r="G52" s="16"/>
      <c r="I52" s="17"/>
      <c r="J52" s="16"/>
      <c r="K52" s="16"/>
      <c r="L52" s="16"/>
      <c r="M52" s="16"/>
      <c r="N52" s="17"/>
      <c r="O52" s="16"/>
      <c r="P52" s="16"/>
      <c r="Q52" s="16"/>
      <c r="R52" s="16"/>
    </row>
    <row r="53" spans="5:18" ht="12.75">
      <c r="E53" s="16"/>
      <c r="G53" s="16"/>
      <c r="I53" s="17"/>
      <c r="J53" s="16"/>
      <c r="K53" s="16"/>
      <c r="L53" s="16"/>
      <c r="M53" s="16"/>
      <c r="N53" s="17"/>
      <c r="O53" s="16"/>
      <c r="P53" s="16"/>
      <c r="Q53" s="16"/>
      <c r="R53" s="16"/>
    </row>
    <row r="54" spans="5:18" ht="12.75">
      <c r="E54" s="16"/>
      <c r="G54" s="16"/>
      <c r="I54" s="17"/>
      <c r="J54" s="16"/>
      <c r="K54" s="16"/>
      <c r="L54" s="16"/>
      <c r="M54" s="16"/>
      <c r="N54" s="17"/>
      <c r="O54" s="16"/>
      <c r="P54" s="16"/>
      <c r="Q54" s="16"/>
      <c r="R54" s="16"/>
    </row>
    <row r="55" spans="5:18" ht="12.75">
      <c r="E55" s="16"/>
      <c r="G55" s="16"/>
      <c r="I55" s="17"/>
      <c r="J55" s="16"/>
      <c r="K55" s="16"/>
      <c r="L55" s="16"/>
      <c r="M55" s="16"/>
      <c r="N55" s="17"/>
      <c r="O55" s="16"/>
      <c r="P55" s="16"/>
      <c r="Q55" s="16"/>
      <c r="R55" s="16"/>
    </row>
    <row r="56" spans="5:18" ht="12.75">
      <c r="E56" s="16"/>
      <c r="G56" s="16"/>
      <c r="I56" s="17"/>
      <c r="J56" s="16"/>
      <c r="K56" s="16"/>
      <c r="L56" s="16"/>
      <c r="M56" s="16"/>
      <c r="N56" s="17"/>
      <c r="O56" s="16"/>
      <c r="P56" s="16"/>
      <c r="Q56" s="16"/>
      <c r="R56" s="1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2004-02-20T01:03:29Z</cp:lastPrinted>
  <dcterms:created xsi:type="dcterms:W3CDTF">1999-12-20T09:27:35Z</dcterms:created>
  <dcterms:modified xsi:type="dcterms:W3CDTF">2004-02-20T01:03:32Z</dcterms:modified>
  <cp:category/>
  <cp:version/>
  <cp:contentType/>
  <cp:contentStatus/>
</cp:coreProperties>
</file>