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15" yWindow="577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<sst xmlns="http://schemas.openxmlformats.org/spreadsheetml/2006/main" count="358" uniqueCount="147">
  <si>
    <t>Stack Gas Emissions</t>
  </si>
  <si>
    <t>HW</t>
  </si>
  <si>
    <t>PM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</si>
  <si>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</si>
  <si>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</si>
  <si>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</si>
  <si>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</si>
  <si>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</si>
  <si>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</si>
  <si>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</si>
  <si>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</si>
  <si>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</si>
  <si>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</si>
  <si>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</si>
  <si>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</si>
  <si>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</si>
  <si>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</si>
  <si>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</si>
  <si>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</si>
  <si>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</si>
  <si>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</si>
  <si>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</si>
  <si>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</si>
  <si>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</si>
  <si>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</si>
  <si>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</si>
  <si>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Report Prepar</t>
  </si>
  <si>
    <t xml:space="preserve">     Testing Firm</t>
  </si>
  <si>
    <t xml:space="preserve">     Testing Dates</t>
  </si>
  <si>
    <t xml:space="preserve">     Content</t>
  </si>
  <si>
    <t>Units</t>
  </si>
  <si>
    <t>Cond Avg</t>
  </si>
  <si>
    <t>y</t>
  </si>
  <si>
    <t>nd</t>
  </si>
  <si>
    <t xml:space="preserve">   Stack Gas Flowrate</t>
  </si>
  <si>
    <t xml:space="preserve">   Temperature</t>
  </si>
  <si>
    <t>Feedstreams</t>
  </si>
  <si>
    <t>g/hr</t>
  </si>
  <si>
    <t>Chlorine</t>
  </si>
  <si>
    <t>Stack Gas Flowrate</t>
  </si>
  <si>
    <t>Tier I BIF Limits</t>
  </si>
  <si>
    <t>Process Information</t>
  </si>
  <si>
    <t>Avg</t>
  </si>
  <si>
    <t>Total</t>
  </si>
  <si>
    <t>Liq</t>
  </si>
  <si>
    <t>Adjusted Tier I for metals and chlorine/chloride feed limits</t>
  </si>
  <si>
    <t>Process gas</t>
  </si>
  <si>
    <t>Sterling Chemicals, Inc.</t>
  </si>
  <si>
    <t>Texas City</t>
  </si>
  <si>
    <t>Waste Oxidation Boiler A</t>
  </si>
  <si>
    <t>Sterling Chemicals, Inc. BIF Recertification of Compliance Test Waste Oxidation Boiler A; Sept/97</t>
  </si>
  <si>
    <t>Focus Environmental, Inc</t>
  </si>
  <si>
    <t>Clean Air Engineering</t>
  </si>
  <si>
    <t>Total feed</t>
  </si>
  <si>
    <t>July 7-8, 1997</t>
  </si>
  <si>
    <t>CoC; min temperature</t>
  </si>
  <si>
    <t xml:space="preserve">PM, CO; metals, chlorine, and ash in feeds </t>
  </si>
  <si>
    <t>CoC; max feedrate</t>
  </si>
  <si>
    <t>Supplemental Fuel</t>
  </si>
  <si>
    <t>None</t>
  </si>
  <si>
    <t>TX</t>
  </si>
  <si>
    <t>Hazardous Wastes</t>
  </si>
  <si>
    <t>Haz Waste Description</t>
  </si>
  <si>
    <t>Hydrogen cyanide and acetonitrile</t>
  </si>
  <si>
    <t>Natural gas and process gas</t>
  </si>
  <si>
    <t>ACN</t>
  </si>
  <si>
    <t>HCN</t>
  </si>
  <si>
    <t>Nat gas</t>
  </si>
  <si>
    <t>ppmw</t>
  </si>
  <si>
    <t>NaOAc</t>
  </si>
  <si>
    <t>746C10</t>
  </si>
  <si>
    <t>746C11</t>
  </si>
  <si>
    <t>Capacity (MMBtu/hr)</t>
  </si>
  <si>
    <t>Combustion Chamber Temp</t>
  </si>
  <si>
    <t>Feedrate MTEC Calculations</t>
  </si>
  <si>
    <t>7% O2</t>
  </si>
  <si>
    <t>Phase II ID No.</t>
  </si>
  <si>
    <t>Source Description</t>
  </si>
  <si>
    <t xml:space="preserve">     Cond Description</t>
  </si>
  <si>
    <t>TXD008079527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</si>
  <si>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</si>
  <si>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</si>
  <si>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</si>
  <si>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</si>
  <si>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</si>
  <si>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</si>
  <si>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</si>
  <si>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</si>
  <si>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Max Feedrates</t>
  </si>
  <si>
    <t>Min Temperature</t>
  </si>
  <si>
    <t xml:space="preserve">   O2</t>
  </si>
  <si>
    <t xml:space="preserve">   Moisture</t>
  </si>
  <si>
    <t>CO (RA)</t>
  </si>
  <si>
    <t>CO (MHRA)</t>
  </si>
  <si>
    <t>Sampling Train</t>
  </si>
  <si>
    <t>Arsenic</t>
  </si>
  <si>
    <t>Beryllium</t>
  </si>
  <si>
    <t>Barium</t>
  </si>
  <si>
    <t>Thallium</t>
  </si>
  <si>
    <t>Antimony</t>
  </si>
  <si>
    <t>Lead</t>
  </si>
  <si>
    <t>Cadmium</t>
  </si>
  <si>
    <t>Silver</t>
  </si>
  <si>
    <t>Chromium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</si>
  <si>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</si>
  <si>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</si>
  <si>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</si>
  <si>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</si>
  <si>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</si>
  <si>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</si>
  <si>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 xml:space="preserve">     Cond Dates</t>
  </si>
  <si>
    <t>R1</t>
  </si>
  <si>
    <t>R2</t>
  </si>
  <si>
    <t>R3</t>
  </si>
  <si>
    <t>Cond Description</t>
  </si>
  <si>
    <t xml:space="preserve">Firetube boiler. Zurn firetube boiler, 180 MMBtu/hr rated at 144,000 lb/hr steam at 600 psig; multiple gun burner with steam atomizers; mfg'd in '76, upgraded to 2-stage combustion in '89 </t>
  </si>
  <si>
    <t>Liquid-fired boiler</t>
  </si>
  <si>
    <t>Number of Sister Facilities</t>
  </si>
  <si>
    <t>Combustor Type</t>
  </si>
  <si>
    <t>APCS Detailed Acronym</t>
  </si>
  <si>
    <t>APCS General Class</t>
  </si>
  <si>
    <t>Liquid-fired</t>
  </si>
  <si>
    <t>Combustor Class</t>
  </si>
  <si>
    <t>E1</t>
  </si>
  <si>
    <t>source</t>
  </si>
  <si>
    <t>cond</t>
  </si>
  <si>
    <t>emiss</t>
  </si>
  <si>
    <t>feed</t>
  </si>
  <si>
    <t>process</t>
  </si>
  <si>
    <t xml:space="preserve">Feedstream Number </t>
  </si>
  <si>
    <t>Feed Class</t>
  </si>
  <si>
    <t>F1</t>
  </si>
  <si>
    <t>Liq HW</t>
  </si>
  <si>
    <t>F2</t>
  </si>
  <si>
    <t>F3</t>
  </si>
  <si>
    <t>F4</t>
  </si>
  <si>
    <t>NG</t>
  </si>
  <si>
    <t>F5</t>
  </si>
  <si>
    <t>F6</t>
  </si>
  <si>
    <t>MMBtu/hr</t>
  </si>
  <si>
    <t>Feed Class 2</t>
  </si>
  <si>
    <t>Non-HW</t>
  </si>
  <si>
    <t>MF</t>
  </si>
  <si>
    <t>Estimated Firing Rate</t>
  </si>
  <si>
    <t>Values for total</t>
  </si>
  <si>
    <t>feed are in g/hr</t>
  </si>
  <si>
    <t>Adsorber offgas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</si>
</sst>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0.000000"/>
    <numFmt numFmtId="170" formatCode="#,##0.000"/>
    <numFmt numFmtId="171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71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5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2" hidden="1" customWidth="1"/>
    <col min="2" max="2" width="28.00390625" style="2" customWidth="1"/>
    <col min="3" max="3" width="55.7109375" style="2" customWidth="1"/>
    <col min="4" max="4" width="9.00390625" style="2" customWidth="1"/>
    <col min="5" max="16384" width="11.421875" style="2" customWidth="1"/>
  </cols>
  <sheetData>
    <row r="1" ht="12.75">
      <c r="B1" s="1" t="s">
        <v>77</v>
      </c>
    </row>
    <row r="3" spans="2:3" ht="12.75">
      <c r="B3" s="2" t="s">
        <v>76</v>
      </c>
      <c r="C3" s="3">
        <v>746</v>
      </c>
    </row>
    <row r="4" spans="2:3" ht="12.75">
      <c r="B4" s="2" t="s">
        <v>16</v>
      </c>
      <c r="C4" s="2" t="s">
        <v>79</v>
      </c>
    </row>
    <row r="5" spans="2:3" ht="12.75">
      <c r="B5" s="2" t="s">
        <v>17</v>
      </c>
      <c r="C5" s="2" t="s">
        <v>47</v>
      </c>
    </row>
    <row r="6" ht="12.75">
      <c r="B6" s="2" t="s">
        <v>18</v>
      </c>
    </row>
    <row r="7" spans="2:3" ht="12.75">
      <c r="B7" s="2" t="s">
        <v>81</v>
      </c>
      <c r="C7" s="2" t="s">
        <v>48</v>
      </c>
    </row>
    <row r="8" spans="2:3" ht="12.75">
      <c r="B8" s="2" t="s">
        <v>82</v>
      </c>
      <c r="C8" s="2" t="s">
        <v>60</v>
      </c>
    </row>
    <row r="9" spans="2:3" ht="12.75">
      <c r="B9" s="2" t="s">
        <v>19</v>
      </c>
      <c r="C9" s="2" t="s">
        <v>49</v>
      </c>
    </row>
    <row r="10" spans="2:3" ht="12.75">
      <c r="B10" s="2" t="s">
        <v>20</v>
      </c>
      <c r="C10" s="2" t="s">
        <v>59</v>
      </c>
    </row>
    <row r="11" spans="2:3" ht="12.75">
      <c r="B11" s="2" t="s">
        <v>117</v>
      </c>
      <c r="C11" s="3">
        <v>0</v>
      </c>
    </row>
    <row r="12" spans="2:3" ht="12.75">
      <c r="B12" s="2" t="s">
        <v>122</v>
      </c>
      <c r="C12" s="2" t="s">
        <v>116</v>
      </c>
    </row>
    <row r="13" spans="2:3" ht="12.75">
      <c r="B13" s="2" t="s">
        <v>118</v>
      </c>
      <c r="C13" s="2" t="s">
        <v>121</v>
      </c>
    </row>
    <row r="14" spans="2:3" s="4" customFormat="1" ht="38.25">
      <c r="B14" s="4" t="s">
        <v>21</v>
      </c>
      <c r="C14" s="4" t="s">
        <v>115</v>
      </c>
    </row>
    <row r="15" spans="2:3" s="4" customFormat="1" ht="12.75">
      <c r="B15" s="4" t="s">
        <v>72</v>
      </c>
      <c r="C15" s="5">
        <v>180</v>
      </c>
    </row>
    <row r="16" spans="2:3" s="4" customFormat="1" ht="12.75">
      <c r="B16" s="4" t="s">
        <v>80</v>
      </c>
      <c r="C16" s="5"/>
    </row>
    <row r="17" spans="2:3" s="4" customFormat="1" ht="12.75">
      <c r="B17" s="4" t="s">
        <v>119</v>
      </c>
      <c r="C17" s="4" t="s">
        <v>59</v>
      </c>
    </row>
    <row r="18" s="4" customFormat="1" ht="12.75">
      <c r="B18" s="4" t="s">
        <v>120</v>
      </c>
    </row>
    <row r="19" s="4" customFormat="1" ht="12.75">
      <c r="B19" s="4" t="s">
        <v>22</v>
      </c>
    </row>
    <row r="20" spans="2:3" s="4" customFormat="1" ht="12.75">
      <c r="B20" s="4" t="s">
        <v>61</v>
      </c>
      <c r="C20" s="4" t="s">
        <v>44</v>
      </c>
    </row>
    <row r="21" spans="2:3" s="4" customFormat="1" ht="12.75">
      <c r="B21" s="4" t="s">
        <v>62</v>
      </c>
      <c r="C21" s="4" t="s">
        <v>63</v>
      </c>
    </row>
    <row r="22" spans="2:3" s="4" customFormat="1" ht="12.75">
      <c r="B22" s="4" t="s">
        <v>58</v>
      </c>
      <c r="C22" s="4" t="s">
        <v>64</v>
      </c>
    </row>
    <row r="23" s="4" customFormat="1" ht="12.75" customHeight="1"/>
    <row r="24" s="4" customFormat="1" ht="12.75">
      <c r="B24" s="4" t="s">
        <v>23</v>
      </c>
    </row>
    <row r="25" spans="2:3" s="4" customFormat="1" ht="12.75">
      <c r="B25" s="4" t="s">
        <v>83</v>
      </c>
      <c r="C25" s="5">
        <v>7.42</v>
      </c>
    </row>
    <row r="26" spans="2:3" s="4" customFormat="1" ht="12.75">
      <c r="B26" s="4" t="s">
        <v>84</v>
      </c>
      <c r="C26" s="6"/>
    </row>
    <row r="27" spans="2:3" s="4" customFormat="1" ht="12.75">
      <c r="B27" s="4" t="s">
        <v>85</v>
      </c>
      <c r="C27" s="5">
        <v>75.8</v>
      </c>
    </row>
    <row r="28" spans="2:3" s="4" customFormat="1" ht="12.75">
      <c r="B28" s="4" t="s">
        <v>86</v>
      </c>
      <c r="C28" s="5">
        <v>463</v>
      </c>
    </row>
    <row r="29" s="4" customFormat="1" ht="13.5" customHeight="1"/>
    <row r="30" spans="2:3" s="4" customFormat="1" ht="12.75">
      <c r="B30" s="4" t="s">
        <v>24</v>
      </c>
      <c r="C30" s="4" t="s">
        <v>45</v>
      </c>
    </row>
    <row r="31" s="4" customFormat="1" ht="25.5">
      <c r="B31" s="4" t="s">
        <v>109</v>
      </c>
    </row>
    <row r="32" s="4" customFormat="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1.28125" style="2" customWidth="1"/>
    <col min="3" max="3" width="51.7109375" style="2" customWidth="1"/>
    <col min="4" max="16384" width="9.140625" style="2" customWidth="1"/>
  </cols>
  <sheetData>
    <row r="1" ht="12.75">
      <c r="B1" s="1" t="s">
        <v>114</v>
      </c>
    </row>
    <row r="3" ht="12.75">
      <c r="B3" s="24" t="s">
        <v>70</v>
      </c>
    </row>
    <row r="4" ht="12.75">
      <c r="B4" s="24"/>
    </row>
    <row r="5" spans="2:3" s="4" customFormat="1" ht="25.5">
      <c r="B5" s="4" t="s">
        <v>25</v>
      </c>
      <c r="C5" s="4" t="s">
        <v>50</v>
      </c>
    </row>
    <row r="6" spans="2:3" s="4" customFormat="1" ht="12.75">
      <c r="B6" s="4" t="s">
        <v>26</v>
      </c>
      <c r="C6" s="4" t="s">
        <v>51</v>
      </c>
    </row>
    <row r="7" spans="2:3" s="4" customFormat="1" ht="12.75">
      <c r="B7" s="4" t="s">
        <v>27</v>
      </c>
      <c r="C7" s="4" t="s">
        <v>52</v>
      </c>
    </row>
    <row r="8" spans="2:3" ht="12.75">
      <c r="B8" s="2" t="s">
        <v>28</v>
      </c>
      <c r="C8" s="7">
        <v>34173</v>
      </c>
    </row>
    <row r="9" spans="2:3" ht="12.75">
      <c r="B9" s="2" t="s">
        <v>110</v>
      </c>
      <c r="C9" s="23">
        <v>34150</v>
      </c>
    </row>
    <row r="10" spans="2:3" ht="12.75">
      <c r="B10" s="2" t="s">
        <v>78</v>
      </c>
      <c r="C10" s="2" t="s">
        <v>57</v>
      </c>
    </row>
    <row r="11" spans="2:3" ht="12.75">
      <c r="B11" s="2" t="s">
        <v>29</v>
      </c>
      <c r="C11" s="2" t="s">
        <v>56</v>
      </c>
    </row>
    <row r="13" ht="12.75">
      <c r="B13" s="24" t="s">
        <v>71</v>
      </c>
    </row>
    <row r="14" ht="12.75">
      <c r="B14" s="24"/>
    </row>
    <row r="15" spans="2:3" s="4" customFormat="1" ht="25.5">
      <c r="B15" s="4" t="s">
        <v>25</v>
      </c>
      <c r="C15" s="4" t="s">
        <v>50</v>
      </c>
    </row>
    <row r="16" spans="2:3" s="4" customFormat="1" ht="12.75">
      <c r="B16" s="4" t="s">
        <v>26</v>
      </c>
      <c r="C16" s="4" t="s">
        <v>51</v>
      </c>
    </row>
    <row r="17" spans="2:3" s="4" customFormat="1" ht="12.75">
      <c r="B17" s="4" t="s">
        <v>27</v>
      </c>
      <c r="C17" s="4" t="s">
        <v>52</v>
      </c>
    </row>
    <row r="18" spans="2:3" ht="12.75">
      <c r="B18" s="2" t="s">
        <v>28</v>
      </c>
      <c r="C18" s="8" t="s">
        <v>54</v>
      </c>
    </row>
    <row r="19" spans="2:3" ht="12.75">
      <c r="B19" s="2" t="s">
        <v>110</v>
      </c>
      <c r="C19" s="23">
        <v>34150</v>
      </c>
    </row>
    <row r="20" spans="2:3" ht="12.75">
      <c r="B20" s="2" t="s">
        <v>78</v>
      </c>
      <c r="C20" s="2" t="s">
        <v>55</v>
      </c>
    </row>
    <row r="21" spans="2:3" ht="12.75">
      <c r="B21" s="2" t="s">
        <v>29</v>
      </c>
      <c r="C21" s="2" t="s">
        <v>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B1">
      <selection activeCell="C21" sqref="C21"/>
    </sheetView>
  </sheetViews>
  <sheetFormatPr defaultColWidth="9.140625" defaultRowHeight="12.75"/>
  <cols>
    <col min="1" max="1" width="2.140625" style="2" hidden="1" customWidth="1"/>
    <col min="2" max="2" width="18.7109375" style="2" customWidth="1"/>
    <col min="3" max="3" width="10.7109375" style="2" customWidth="1"/>
    <col min="4" max="4" width="6.8515625" style="2" bestFit="1" customWidth="1"/>
    <col min="5" max="5" width="5.421875" style="2" customWidth="1"/>
    <col min="6" max="6" width="2.421875" style="2" customWidth="1"/>
    <col min="7" max="7" width="9.8515625" style="2" customWidth="1"/>
    <col min="8" max="8" width="2.28125" style="2" customWidth="1"/>
    <col min="9" max="9" width="10.140625" style="2" customWidth="1"/>
    <col min="10" max="10" width="2.7109375" style="2" customWidth="1"/>
    <col min="11" max="11" width="9.8515625" style="2" customWidth="1"/>
    <col min="12" max="12" width="2.7109375" style="2" customWidth="1"/>
    <col min="13" max="13" width="9.8515625" style="2" customWidth="1"/>
    <col min="14" max="14" width="10.421875" style="2" customWidth="1"/>
    <col min="15" max="15" width="9.8515625" style="2" customWidth="1"/>
    <col min="16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5" ht="12.75">
      <c r="C3" s="2" t="s">
        <v>87</v>
      </c>
      <c r="D3" s="2" t="s">
        <v>30</v>
      </c>
      <c r="E3" s="2" t="s">
        <v>75</v>
      </c>
      <c r="G3" s="9"/>
      <c r="H3" s="9"/>
      <c r="I3" s="9"/>
      <c r="J3" s="9"/>
      <c r="K3" s="9"/>
      <c r="L3" s="10"/>
      <c r="M3" s="9"/>
      <c r="O3" s="9"/>
    </row>
    <row r="4" spans="7:12" ht="12.75">
      <c r="G4" s="9"/>
      <c r="H4" s="9"/>
      <c r="I4" s="9"/>
      <c r="J4" s="9"/>
      <c r="K4" s="9"/>
      <c r="L4" s="9"/>
    </row>
    <row r="5" spans="7:12" ht="12.75">
      <c r="G5" s="9"/>
      <c r="H5" s="9"/>
      <c r="I5" s="9"/>
      <c r="J5" s="9"/>
      <c r="K5" s="9"/>
      <c r="L5" s="9"/>
    </row>
    <row r="6" spans="1:13" ht="12.75">
      <c r="A6" s="2">
        <v>10</v>
      </c>
      <c r="B6" s="1" t="s">
        <v>70</v>
      </c>
      <c r="C6" s="1" t="s">
        <v>88</v>
      </c>
      <c r="G6" s="9" t="s">
        <v>111</v>
      </c>
      <c r="H6" s="9"/>
      <c r="I6" s="9" t="s">
        <v>112</v>
      </c>
      <c r="J6" s="9"/>
      <c r="K6" s="9" t="s">
        <v>113</v>
      </c>
      <c r="L6" s="9"/>
      <c r="M6" s="2" t="s">
        <v>31</v>
      </c>
    </row>
    <row r="7" spans="2:12" ht="12.75" customHeight="1">
      <c r="B7" s="1"/>
      <c r="C7" s="1"/>
      <c r="G7" s="9"/>
      <c r="H7" s="9"/>
      <c r="I7" s="9"/>
      <c r="J7" s="9"/>
      <c r="K7" s="9"/>
      <c r="L7" s="9"/>
    </row>
    <row r="8" spans="2:13" ht="12.75">
      <c r="B8" s="2" t="s">
        <v>2</v>
      </c>
      <c r="C8" s="2" t="s">
        <v>123</v>
      </c>
      <c r="D8" s="2" t="s">
        <v>8</v>
      </c>
      <c r="E8" s="2" t="s">
        <v>32</v>
      </c>
      <c r="G8" s="2">
        <v>0.001</v>
      </c>
      <c r="I8" s="2">
        <v>0.0009</v>
      </c>
      <c r="K8" s="2">
        <v>0.0019</v>
      </c>
      <c r="M8" s="11">
        <f>AVERAGE(K8,I8,G8)</f>
        <v>0.0012666666666666666</v>
      </c>
    </row>
    <row r="9" spans="2:13" ht="12.75">
      <c r="B9" s="2" t="s">
        <v>93</v>
      </c>
      <c r="C9" s="2" t="s">
        <v>123</v>
      </c>
      <c r="D9" s="2" t="s">
        <v>9</v>
      </c>
      <c r="E9" s="2" t="s">
        <v>32</v>
      </c>
      <c r="G9" s="2">
        <v>0.2</v>
      </c>
      <c r="I9" s="2">
        <v>0.2</v>
      </c>
      <c r="K9" s="2">
        <v>0.2</v>
      </c>
      <c r="M9" s="12">
        <f>AVERAGE(K9,I9,G9)</f>
        <v>0.20000000000000004</v>
      </c>
    </row>
    <row r="10" spans="2:13" ht="12.75">
      <c r="B10" s="2" t="s">
        <v>92</v>
      </c>
      <c r="C10" s="2" t="s">
        <v>123</v>
      </c>
      <c r="D10" s="2" t="s">
        <v>9</v>
      </c>
      <c r="E10" s="2" t="s">
        <v>32</v>
      </c>
      <c r="G10" s="2">
        <v>0.2</v>
      </c>
      <c r="I10" s="2">
        <v>0.1</v>
      </c>
      <c r="K10" s="2">
        <v>0.1</v>
      </c>
      <c r="M10" s="12">
        <f>AVERAGE(K10,I10,G10)</f>
        <v>0.13333333333333333</v>
      </c>
    </row>
    <row r="11" ht="12" customHeight="1"/>
    <row r="12" spans="2:4" ht="12" customHeight="1">
      <c r="B12" s="2" t="s">
        <v>94</v>
      </c>
      <c r="C12" s="2" t="s">
        <v>2</v>
      </c>
      <c r="D12" s="2" t="s">
        <v>123</v>
      </c>
    </row>
    <row r="13" spans="2:13" ht="12.75">
      <c r="B13" s="2" t="s">
        <v>34</v>
      </c>
      <c r="D13" s="2" t="s">
        <v>13</v>
      </c>
      <c r="G13" s="13">
        <v>91520</v>
      </c>
      <c r="I13" s="2">
        <v>93250</v>
      </c>
      <c r="K13" s="2">
        <v>93660</v>
      </c>
      <c r="M13" s="13">
        <f>AVERAGE(K13,I13,G13)</f>
        <v>92810</v>
      </c>
    </row>
    <row r="14" spans="2:13" ht="12.75">
      <c r="B14" s="2" t="s">
        <v>90</v>
      </c>
      <c r="D14" s="2" t="s">
        <v>14</v>
      </c>
      <c r="G14" s="2">
        <v>2.8</v>
      </c>
      <c r="I14" s="2">
        <v>3</v>
      </c>
      <c r="K14" s="2">
        <v>3</v>
      </c>
      <c r="M14" s="14">
        <f>AVERAGE(K14,I14,G14)</f>
        <v>2.9333333333333336</v>
      </c>
    </row>
    <row r="15" spans="2:13" ht="12.75">
      <c r="B15" s="2" t="s">
        <v>91</v>
      </c>
      <c r="D15" s="2" t="s">
        <v>14</v>
      </c>
      <c r="G15" s="2">
        <v>17.4</v>
      </c>
      <c r="I15" s="2">
        <v>17.2</v>
      </c>
      <c r="K15" s="2">
        <v>17</v>
      </c>
      <c r="M15" s="12">
        <f>AVERAGE(K15,I15,G15)</f>
        <v>17.2</v>
      </c>
    </row>
    <row r="16" spans="2:13" ht="12.75">
      <c r="B16" s="2" t="s">
        <v>35</v>
      </c>
      <c r="D16" s="2" t="s">
        <v>15</v>
      </c>
      <c r="G16" s="2">
        <v>462</v>
      </c>
      <c r="I16" s="2">
        <v>463</v>
      </c>
      <c r="K16" s="2">
        <v>463</v>
      </c>
      <c r="M16" s="12">
        <f>AVERAGE(K16,I16,G16)</f>
        <v>462.6666666666667</v>
      </c>
    </row>
    <row r="18" spans="1:13" ht="12.75" customHeight="1">
      <c r="A18" s="2">
        <v>11</v>
      </c>
      <c r="B18" s="1" t="s">
        <v>71</v>
      </c>
      <c r="C18" s="1" t="s">
        <v>89</v>
      </c>
      <c r="G18" s="9" t="s">
        <v>111</v>
      </c>
      <c r="H18" s="9"/>
      <c r="I18" s="9" t="s">
        <v>112</v>
      </c>
      <c r="J18" s="9"/>
      <c r="K18" s="9" t="s">
        <v>113</v>
      </c>
      <c r="L18" s="9"/>
      <c r="M18" s="2" t="s">
        <v>31</v>
      </c>
    </row>
    <row r="19" spans="2:12" ht="12.75" customHeight="1">
      <c r="B19" s="1"/>
      <c r="C19" s="1"/>
      <c r="G19" s="9"/>
      <c r="H19" s="9"/>
      <c r="I19" s="9"/>
      <c r="J19" s="9"/>
      <c r="K19" s="9"/>
      <c r="L19" s="9"/>
    </row>
    <row r="20" spans="2:13" ht="12.75">
      <c r="B20" s="2" t="s">
        <v>93</v>
      </c>
      <c r="C20" s="2" t="s">
        <v>123</v>
      </c>
      <c r="D20" s="2" t="s">
        <v>9</v>
      </c>
      <c r="E20" s="2" t="s">
        <v>32</v>
      </c>
      <c r="G20" s="2">
        <v>31.9</v>
      </c>
      <c r="I20" s="2">
        <v>12.5</v>
      </c>
      <c r="K20" s="2">
        <v>12.4</v>
      </c>
      <c r="M20" s="12">
        <f>SUM(G20:L20)/3</f>
        <v>18.933333333333334</v>
      </c>
    </row>
    <row r="21" spans="2:13" ht="12.75">
      <c r="B21" s="2" t="s">
        <v>92</v>
      </c>
      <c r="C21" s="2" t="s">
        <v>123</v>
      </c>
      <c r="D21" s="2" t="s">
        <v>9</v>
      </c>
      <c r="E21" s="2" t="s">
        <v>32</v>
      </c>
      <c r="G21" s="2">
        <v>13.9</v>
      </c>
      <c r="I21" s="2">
        <v>11.2</v>
      </c>
      <c r="K21" s="2">
        <v>9.9</v>
      </c>
      <c r="M21" s="12">
        <f>SUM(G21:L21)/3</f>
        <v>11.666666666666666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2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9.140625" style="2" hidden="1" customWidth="1"/>
    <col min="2" max="2" width="14.57421875" style="2" customWidth="1"/>
    <col min="3" max="3" width="13.7109375" style="2" customWidth="1"/>
    <col min="4" max="4" width="8.421875" style="2" customWidth="1"/>
    <col min="5" max="5" width="4.140625" style="9" customWidth="1"/>
    <col min="6" max="6" width="8.8515625" style="2" customWidth="1"/>
    <col min="7" max="7" width="4.57421875" style="9" customWidth="1"/>
    <col min="8" max="8" width="8.7109375" style="2" customWidth="1"/>
    <col min="9" max="9" width="4.7109375" style="2" customWidth="1"/>
    <col min="10" max="10" width="9.28125" style="2" bestFit="1" customWidth="1"/>
    <col min="11" max="11" width="3.421875" style="2" customWidth="1"/>
    <col min="12" max="12" width="9.57421875" style="2" customWidth="1"/>
    <col min="13" max="13" width="2.8515625" style="2" customWidth="1"/>
    <col min="14" max="14" width="9.00390625" style="2" customWidth="1"/>
    <col min="15" max="15" width="3.140625" style="2" customWidth="1"/>
    <col min="16" max="16" width="10.28125" style="2" customWidth="1"/>
    <col min="17" max="17" width="4.7109375" style="2" customWidth="1"/>
    <col min="18" max="18" width="8.421875" style="2" customWidth="1"/>
    <col min="19" max="19" width="4.8515625" style="2" customWidth="1"/>
    <col min="20" max="20" width="9.28125" style="2" bestFit="1" customWidth="1"/>
    <col min="21" max="21" width="4.8515625" style="2" customWidth="1"/>
    <col min="22" max="22" width="9.28125" style="2" bestFit="1" customWidth="1"/>
    <col min="23" max="23" width="4.8515625" style="2" customWidth="1"/>
    <col min="24" max="24" width="9.28125" style="2" bestFit="1" customWidth="1"/>
    <col min="25" max="16384" width="11.421875" style="2" customWidth="1"/>
  </cols>
  <sheetData>
    <row r="1" spans="2:3" ht="12.75">
      <c r="B1" s="1" t="s">
        <v>36</v>
      </c>
      <c r="C1" s="1"/>
    </row>
    <row r="2" ht="12.75" customHeight="1"/>
    <row r="3" spans="8:9" ht="12.75" customHeight="1">
      <c r="H3" s="9"/>
      <c r="I3" s="9"/>
    </row>
    <row r="4" spans="8:9" ht="12.75" customHeight="1">
      <c r="H4" s="9"/>
      <c r="I4" s="9"/>
    </row>
    <row r="5" spans="1:24" ht="12.75">
      <c r="A5" s="2" t="s">
        <v>104</v>
      </c>
      <c r="B5" s="1" t="s">
        <v>70</v>
      </c>
      <c r="C5" s="1"/>
      <c r="F5" s="2" t="s">
        <v>31</v>
      </c>
      <c r="H5" s="2" t="s">
        <v>31</v>
      </c>
      <c r="J5" s="2" t="s">
        <v>31</v>
      </c>
      <c r="L5" s="2" t="s">
        <v>31</v>
      </c>
      <c r="N5" s="2" t="s">
        <v>31</v>
      </c>
      <c r="P5" s="2" t="s">
        <v>31</v>
      </c>
      <c r="R5" s="2" t="s">
        <v>111</v>
      </c>
      <c r="T5" s="2" t="s">
        <v>112</v>
      </c>
      <c r="V5" s="2" t="s">
        <v>113</v>
      </c>
      <c r="X5" s="2" t="s">
        <v>31</v>
      </c>
    </row>
    <row r="6" ht="12.75" customHeight="1"/>
    <row r="7" spans="2:24" ht="12.75" customHeight="1">
      <c r="B7" s="2" t="s">
        <v>129</v>
      </c>
      <c r="F7" s="2" t="s">
        <v>131</v>
      </c>
      <c r="H7" s="2" t="s">
        <v>133</v>
      </c>
      <c r="L7" s="2" t="s">
        <v>134</v>
      </c>
      <c r="N7" s="2" t="s">
        <v>135</v>
      </c>
      <c r="P7" s="2" t="s">
        <v>137</v>
      </c>
      <c r="R7" s="2" t="s">
        <v>138</v>
      </c>
      <c r="T7" s="2" t="s">
        <v>138</v>
      </c>
      <c r="V7" s="2" t="s">
        <v>138</v>
      </c>
      <c r="X7" s="2" t="s">
        <v>138</v>
      </c>
    </row>
    <row r="8" spans="2:24" ht="12.75" customHeight="1">
      <c r="B8" s="2" t="s">
        <v>130</v>
      </c>
      <c r="F8" s="2" t="s">
        <v>132</v>
      </c>
      <c r="H8" s="2" t="s">
        <v>132</v>
      </c>
      <c r="L8" s="2" t="s">
        <v>46</v>
      </c>
      <c r="N8" s="2" t="s">
        <v>136</v>
      </c>
      <c r="P8" s="2" t="s">
        <v>11</v>
      </c>
      <c r="R8" s="2" t="s">
        <v>43</v>
      </c>
      <c r="T8" s="2" t="s">
        <v>43</v>
      </c>
      <c r="V8" s="2" t="s">
        <v>43</v>
      </c>
      <c r="X8" s="2" t="s">
        <v>43</v>
      </c>
    </row>
    <row r="9" spans="2:24" ht="12.75" customHeight="1">
      <c r="B9" s="2" t="s">
        <v>140</v>
      </c>
      <c r="J9" s="2" t="s">
        <v>1</v>
      </c>
      <c r="L9" s="2" t="s">
        <v>142</v>
      </c>
      <c r="N9" s="2" t="s">
        <v>142</v>
      </c>
      <c r="P9" s="2" t="s">
        <v>11</v>
      </c>
      <c r="R9" s="2" t="s">
        <v>43</v>
      </c>
      <c r="T9" s="2" t="s">
        <v>43</v>
      </c>
      <c r="V9" s="2" t="s">
        <v>43</v>
      </c>
      <c r="X9" s="2" t="s">
        <v>43</v>
      </c>
    </row>
    <row r="10" spans="2:24" ht="12.75">
      <c r="B10" s="2" t="s">
        <v>108</v>
      </c>
      <c r="F10" s="21" t="s">
        <v>65</v>
      </c>
      <c r="G10" s="21"/>
      <c r="H10" s="21" t="s">
        <v>66</v>
      </c>
      <c r="I10" s="21"/>
      <c r="L10" s="3" t="s">
        <v>146</v>
      </c>
      <c r="M10" s="21"/>
      <c r="N10" s="21" t="s">
        <v>67</v>
      </c>
      <c r="O10" s="21"/>
      <c r="P10" s="21" t="s">
        <v>11</v>
      </c>
      <c r="Q10" s="21"/>
      <c r="R10" s="21" t="s">
        <v>43</v>
      </c>
      <c r="S10" s="21"/>
      <c r="T10" s="21" t="s">
        <v>43</v>
      </c>
      <c r="U10" s="21"/>
      <c r="V10" s="21" t="s">
        <v>43</v>
      </c>
      <c r="W10" s="21"/>
      <c r="X10" s="21" t="s">
        <v>43</v>
      </c>
    </row>
    <row r="11" spans="6:24" ht="12.75">
      <c r="F11" s="21"/>
      <c r="G11" s="21"/>
      <c r="H11" s="21"/>
      <c r="I11" s="21"/>
      <c r="L11" s="21"/>
      <c r="M11" s="21"/>
      <c r="N11" s="21"/>
      <c r="O11" s="21"/>
      <c r="P11" s="21" t="s">
        <v>69</v>
      </c>
      <c r="Q11" s="21"/>
      <c r="R11" s="21"/>
      <c r="S11" s="21"/>
      <c r="T11" s="21"/>
      <c r="U11" s="21"/>
      <c r="V11" s="21"/>
      <c r="W11" s="21"/>
      <c r="X11" s="21"/>
    </row>
    <row r="12" spans="2:23" ht="12.75">
      <c r="B12" s="2" t="s">
        <v>107</v>
      </c>
      <c r="D12" s="2" t="s">
        <v>37</v>
      </c>
      <c r="F12" s="13">
        <f>5706*453.6</f>
        <v>2588241.6</v>
      </c>
      <c r="G12" s="15"/>
      <c r="H12" s="13">
        <f>10106*453.6</f>
        <v>4584081.600000001</v>
      </c>
      <c r="I12" s="13"/>
      <c r="J12" s="13">
        <f>F12+H12</f>
        <v>7172323.200000001</v>
      </c>
      <c r="L12" s="13">
        <f>183915*453.6</f>
        <v>83423844</v>
      </c>
      <c r="M12" s="13"/>
      <c r="N12" s="13">
        <f>592*453.6</f>
        <v>268531.2</v>
      </c>
      <c r="O12" s="13"/>
      <c r="P12" s="16"/>
      <c r="Q12" s="16"/>
      <c r="R12" s="16"/>
      <c r="S12" s="16"/>
      <c r="T12" s="16"/>
      <c r="U12" s="16"/>
      <c r="V12" s="16"/>
      <c r="W12" s="16"/>
    </row>
    <row r="13" spans="2:24" ht="12.75">
      <c r="B13" s="2" t="s">
        <v>6</v>
      </c>
      <c r="D13" s="2" t="s">
        <v>14</v>
      </c>
      <c r="E13" s="9" t="s">
        <v>33</v>
      </c>
      <c r="F13" s="2">
        <v>0.01</v>
      </c>
      <c r="H13" s="2">
        <v>0.012</v>
      </c>
      <c r="X13" s="17"/>
    </row>
    <row r="14" spans="2:24" ht="12.75">
      <c r="B14" s="2" t="s">
        <v>6</v>
      </c>
      <c r="D14" s="2" t="s">
        <v>37</v>
      </c>
      <c r="P14" s="2">
        <v>123.3</v>
      </c>
      <c r="Q14" s="2" t="s">
        <v>33</v>
      </c>
      <c r="R14" s="2">
        <v>853</v>
      </c>
      <c r="S14" s="2" t="s">
        <v>33</v>
      </c>
      <c r="T14" s="2">
        <v>844</v>
      </c>
      <c r="U14" s="2" t="s">
        <v>33</v>
      </c>
      <c r="V14" s="2">
        <v>1308</v>
      </c>
      <c r="X14" s="17"/>
    </row>
    <row r="15" spans="2:24" ht="12.75">
      <c r="B15" s="2" t="s">
        <v>38</v>
      </c>
      <c r="D15" s="2" t="s">
        <v>68</v>
      </c>
      <c r="F15" s="2">
        <v>373</v>
      </c>
      <c r="H15" s="2">
        <v>7.5</v>
      </c>
      <c r="R15" s="2">
        <v>1225</v>
      </c>
      <c r="S15" s="2" t="s">
        <v>33</v>
      </c>
      <c r="T15" s="2">
        <v>1270</v>
      </c>
      <c r="V15" s="2">
        <v>602</v>
      </c>
      <c r="X15" s="17"/>
    </row>
    <row r="16" spans="2:24" ht="12.75">
      <c r="B16" s="2" t="s">
        <v>99</v>
      </c>
      <c r="C16" s="2" t="s">
        <v>144</v>
      </c>
      <c r="D16" s="2" t="s">
        <v>68</v>
      </c>
      <c r="E16" s="9" t="s">
        <v>33</v>
      </c>
      <c r="F16" s="2">
        <v>0.02</v>
      </c>
      <c r="G16" s="9" t="s">
        <v>33</v>
      </c>
      <c r="H16" s="2">
        <v>0.02</v>
      </c>
      <c r="Q16" s="2" t="s">
        <v>33</v>
      </c>
      <c r="R16" s="2">
        <v>0.15</v>
      </c>
      <c r="S16" s="2" t="s">
        <v>33</v>
      </c>
      <c r="T16" s="2">
        <v>0.15</v>
      </c>
      <c r="U16" s="2" t="s">
        <v>33</v>
      </c>
      <c r="V16" s="2">
        <v>0.14</v>
      </c>
      <c r="X16" s="18"/>
    </row>
    <row r="17" spans="2:24" ht="12.75">
      <c r="B17" s="2" t="s">
        <v>95</v>
      </c>
      <c r="C17" s="2" t="s">
        <v>145</v>
      </c>
      <c r="D17" s="2" t="s">
        <v>68</v>
      </c>
      <c r="E17" s="9" t="s">
        <v>33</v>
      </c>
      <c r="F17" s="2">
        <v>0.02</v>
      </c>
      <c r="G17" s="9" t="s">
        <v>33</v>
      </c>
      <c r="H17" s="2">
        <v>0.02</v>
      </c>
      <c r="Q17" s="2" t="s">
        <v>33</v>
      </c>
      <c r="R17" s="2">
        <v>0.15</v>
      </c>
      <c r="S17" s="2" t="s">
        <v>33</v>
      </c>
      <c r="T17" s="2">
        <v>0.15</v>
      </c>
      <c r="U17" s="2" t="s">
        <v>33</v>
      </c>
      <c r="V17" s="2">
        <v>0.14</v>
      </c>
      <c r="X17" s="18"/>
    </row>
    <row r="18" spans="2:24" ht="12.75">
      <c r="B18" s="2" t="s">
        <v>97</v>
      </c>
      <c r="Q18" s="2" t="s">
        <v>33</v>
      </c>
      <c r="R18" s="2">
        <v>0.07</v>
      </c>
      <c r="S18" s="2" t="s">
        <v>33</v>
      </c>
      <c r="T18" s="2">
        <v>0.07</v>
      </c>
      <c r="U18" s="2" t="s">
        <v>33</v>
      </c>
      <c r="V18" s="2">
        <v>0.07</v>
      </c>
      <c r="X18" s="18"/>
    </row>
    <row r="19" spans="2:24" ht="12.75">
      <c r="B19" s="2" t="s">
        <v>96</v>
      </c>
      <c r="D19" s="2" t="s">
        <v>68</v>
      </c>
      <c r="E19" s="9" t="s">
        <v>33</v>
      </c>
      <c r="F19" s="2">
        <v>0.002</v>
      </c>
      <c r="G19" s="9" t="s">
        <v>33</v>
      </c>
      <c r="H19" s="2">
        <v>0.002</v>
      </c>
      <c r="Q19" s="2" t="s">
        <v>33</v>
      </c>
      <c r="R19" s="2">
        <v>0.015</v>
      </c>
      <c r="S19" s="2" t="s">
        <v>33</v>
      </c>
      <c r="T19" s="2">
        <v>0.015</v>
      </c>
      <c r="U19" s="2" t="s">
        <v>33</v>
      </c>
      <c r="V19" s="2">
        <v>0.014</v>
      </c>
      <c r="X19" s="18"/>
    </row>
    <row r="20" spans="2:24" ht="12.75">
      <c r="B20" s="2" t="s">
        <v>101</v>
      </c>
      <c r="D20" s="2" t="s">
        <v>68</v>
      </c>
      <c r="E20" s="9" t="s">
        <v>33</v>
      </c>
      <c r="F20" s="2">
        <v>0.01</v>
      </c>
      <c r="G20" s="9" t="s">
        <v>33</v>
      </c>
      <c r="H20" s="2">
        <v>0.01</v>
      </c>
      <c r="Q20" s="2" t="s">
        <v>33</v>
      </c>
      <c r="R20" s="2">
        <v>0.07</v>
      </c>
      <c r="S20" s="2" t="s">
        <v>33</v>
      </c>
      <c r="T20" s="2">
        <v>0.07</v>
      </c>
      <c r="U20" s="2" t="s">
        <v>33</v>
      </c>
      <c r="V20" s="2">
        <v>0.07</v>
      </c>
      <c r="X20" s="18"/>
    </row>
    <row r="21" spans="2:24" ht="12.75">
      <c r="B21" s="2" t="s">
        <v>103</v>
      </c>
      <c r="D21" s="2" t="s">
        <v>68</v>
      </c>
      <c r="E21" s="9" t="s">
        <v>33</v>
      </c>
      <c r="F21" s="2">
        <v>0.01</v>
      </c>
      <c r="G21" s="9" t="s">
        <v>33</v>
      </c>
      <c r="H21" s="2">
        <v>0.01</v>
      </c>
      <c r="Q21" s="2" t="s">
        <v>33</v>
      </c>
      <c r="R21" s="2">
        <v>0.04</v>
      </c>
      <c r="S21" s="2" t="s">
        <v>33</v>
      </c>
      <c r="T21" s="2">
        <v>0.05</v>
      </c>
      <c r="U21" s="2" t="s">
        <v>33</v>
      </c>
      <c r="V21" s="2">
        <v>0.06</v>
      </c>
      <c r="X21" s="18"/>
    </row>
    <row r="22" spans="2:24" ht="12.75">
      <c r="B22" s="2" t="s">
        <v>100</v>
      </c>
      <c r="D22" s="2" t="s">
        <v>68</v>
      </c>
      <c r="E22" s="9" t="s">
        <v>33</v>
      </c>
      <c r="F22" s="2">
        <v>0.02</v>
      </c>
      <c r="G22" s="9" t="s">
        <v>33</v>
      </c>
      <c r="H22" s="2">
        <v>0.02</v>
      </c>
      <c r="Q22" s="2" t="s">
        <v>33</v>
      </c>
      <c r="R22" s="2">
        <v>0.15</v>
      </c>
      <c r="S22" s="2" t="s">
        <v>33</v>
      </c>
      <c r="T22" s="2">
        <v>0.15</v>
      </c>
      <c r="U22" s="2" t="s">
        <v>33</v>
      </c>
      <c r="V22" s="2">
        <v>0.14</v>
      </c>
      <c r="X22" s="18"/>
    </row>
    <row r="23" spans="2:24" ht="12.75">
      <c r="B23" s="2" t="s">
        <v>106</v>
      </c>
      <c r="D23" s="2" t="s">
        <v>68</v>
      </c>
      <c r="E23" s="9" t="s">
        <v>33</v>
      </c>
      <c r="F23" s="2">
        <v>0.0009</v>
      </c>
      <c r="G23" s="9" t="s">
        <v>33</v>
      </c>
      <c r="H23" s="2">
        <v>0.0006</v>
      </c>
      <c r="Q23" s="2" t="s">
        <v>33</v>
      </c>
      <c r="R23" s="2">
        <v>0.0052</v>
      </c>
      <c r="S23" s="2" t="s">
        <v>33</v>
      </c>
      <c r="T23" s="2">
        <v>0.0046</v>
      </c>
      <c r="U23" s="2" t="s">
        <v>33</v>
      </c>
      <c r="V23" s="2">
        <v>0.0053</v>
      </c>
      <c r="X23" s="18"/>
    </row>
    <row r="24" ht="12" customHeight="1"/>
    <row r="25" spans="2:24" ht="12.75">
      <c r="B25" s="2" t="s">
        <v>39</v>
      </c>
      <c r="D25" s="2" t="s">
        <v>13</v>
      </c>
      <c r="F25" s="12">
        <f>emiss!M13</f>
        <v>92810</v>
      </c>
      <c r="H25" s="12">
        <v>92810</v>
      </c>
      <c r="I25" s="12"/>
      <c r="P25" s="12">
        <v>92810</v>
      </c>
      <c r="Q25" s="12"/>
      <c r="R25" s="12">
        <f>emiss!G13</f>
        <v>91520</v>
      </c>
      <c r="S25" s="12"/>
      <c r="T25" s="12">
        <f>emiss!I13</f>
        <v>93250</v>
      </c>
      <c r="U25" s="12"/>
      <c r="V25" s="12">
        <f>emiss!K13</f>
        <v>93660</v>
      </c>
      <c r="W25" s="12"/>
      <c r="X25" s="12">
        <f>emiss!M13</f>
        <v>92810</v>
      </c>
    </row>
    <row r="26" spans="2:24" ht="12.75">
      <c r="B26" s="2" t="s">
        <v>7</v>
      </c>
      <c r="D26" s="2" t="s">
        <v>14</v>
      </c>
      <c r="F26" s="12">
        <f>emiss!M14</f>
        <v>2.9333333333333336</v>
      </c>
      <c r="H26" s="12">
        <v>2.9333333333333336</v>
      </c>
      <c r="I26" s="12"/>
      <c r="P26" s="12">
        <v>2.9333333333333336</v>
      </c>
      <c r="Q26" s="12"/>
      <c r="R26" s="12">
        <f>emiss!G14</f>
        <v>2.8</v>
      </c>
      <c r="S26" s="12"/>
      <c r="T26" s="12">
        <f>emiss!I14</f>
        <v>3</v>
      </c>
      <c r="U26" s="12"/>
      <c r="V26" s="12">
        <f>emiss!K14</f>
        <v>3</v>
      </c>
      <c r="W26" s="12"/>
      <c r="X26" s="12">
        <f>emiss!M14</f>
        <v>2.9333333333333336</v>
      </c>
    </row>
    <row r="27" ht="12.75" customHeight="1"/>
    <row r="28" spans="2:24" ht="12.75">
      <c r="B28" s="2" t="s">
        <v>105</v>
      </c>
      <c r="D28" s="2" t="s">
        <v>139</v>
      </c>
      <c r="F28" s="14">
        <f>F12/454*18000/1000000</f>
        <v>102.61750837004406</v>
      </c>
      <c r="H28" s="14">
        <f>H12/454*18000/1000000</f>
        <v>181.74772863436124</v>
      </c>
      <c r="J28" s="14">
        <f>F28+H28</f>
        <v>284.3652370044053</v>
      </c>
      <c r="N28" s="14">
        <f>20000*N12/454/1000000</f>
        <v>11.829568281938325</v>
      </c>
      <c r="R28" s="14">
        <f>$N28+$F28+$H28</f>
        <v>296.19480528634364</v>
      </c>
      <c r="T28" s="14">
        <f>$N28+$F28+$H28</f>
        <v>296.19480528634364</v>
      </c>
      <c r="V28" s="14">
        <f>$N28+$F28+$H28</f>
        <v>296.19480528634364</v>
      </c>
      <c r="X28" s="14">
        <f>$N28+$F28+$H28</f>
        <v>296.19480528634364</v>
      </c>
    </row>
    <row r="29" spans="2:24" ht="12.75">
      <c r="B29" s="2" t="s">
        <v>143</v>
      </c>
      <c r="D29" s="2" t="s">
        <v>139</v>
      </c>
      <c r="F29" s="14"/>
      <c r="L29" s="13"/>
      <c r="M29" s="13"/>
      <c r="X29" s="12">
        <f>(X25-L12/1139/0.0283/60)/9000*(21-X26)/21*60</f>
        <v>284.90904380283723</v>
      </c>
    </row>
    <row r="30" spans="6:24" ht="12.75">
      <c r="F30" s="14"/>
      <c r="L30" s="13"/>
      <c r="M30" s="13"/>
      <c r="X30" s="12"/>
    </row>
    <row r="31" spans="2:24" ht="12.75">
      <c r="B31" s="22" t="s">
        <v>74</v>
      </c>
      <c r="C31" s="22"/>
      <c r="F31" s="14"/>
      <c r="L31" s="13"/>
      <c r="M31" s="13"/>
      <c r="X31" s="12"/>
    </row>
    <row r="32" spans="2:24" ht="12.75">
      <c r="B32" s="2" t="s">
        <v>6</v>
      </c>
      <c r="D32" s="2" t="s">
        <v>12</v>
      </c>
      <c r="F32" s="14">
        <f>F13/100*F12*1000/60/(F$25/35.31)*14/(21-F$26)</f>
        <v>1.2717639542755088</v>
      </c>
      <c r="G32" s="19"/>
      <c r="H32" s="12">
        <f>H13/100*H12*1000/60/(H$25/35.31)*14/(21-H$26)</f>
        <v>2.702933022483343</v>
      </c>
      <c r="I32" s="12"/>
      <c r="J32" s="12">
        <f>F32+H32</f>
        <v>3.974696976758852</v>
      </c>
      <c r="L32" s="12"/>
      <c r="M32" s="12"/>
      <c r="N32" s="12"/>
      <c r="O32" s="12"/>
      <c r="P32" s="12">
        <f>P14/P25/60/0.0283*1000*(21-7)/(21-P26)</f>
        <v>0.6062903025613116</v>
      </c>
      <c r="Q32" s="2">
        <v>100</v>
      </c>
      <c r="R32" s="12">
        <f>R14/60/0.0283/R25*(21-7)/(21-R26)*1000</f>
        <v>4.222328138473831</v>
      </c>
      <c r="S32" s="2">
        <v>100</v>
      </c>
      <c r="T32" s="12">
        <f>T14/60/0.0283/T25*(21-7)/(21-T26)*1000</f>
        <v>4.145829627313916</v>
      </c>
      <c r="U32" s="2">
        <v>100</v>
      </c>
      <c r="V32" s="12">
        <f>V14/60/0.0283/V25*(21-7)/(21-V26)*1000</f>
        <v>6.396927596756464</v>
      </c>
      <c r="W32" s="13">
        <f aca="true" t="shared" si="0" ref="W32:W41">AVERAGE(U32*V32,S32*T32,Q32*R32)/X32</f>
        <v>100.00000000000001</v>
      </c>
      <c r="X32" s="12">
        <f>AVERAGE(V32,T32,R32)</f>
        <v>4.92169512084807</v>
      </c>
    </row>
    <row r="33" spans="2:24" ht="12.75">
      <c r="B33" s="2" t="s">
        <v>38</v>
      </c>
      <c r="D33" s="2" t="s">
        <v>10</v>
      </c>
      <c r="F33" s="12">
        <f>F15*F$12/1000000*1000000/60/F$25/0.0283*14/(21-F$26)</f>
        <v>4747.130713476346</v>
      </c>
      <c r="G33" s="19"/>
      <c r="H33" s="12">
        <f>H15*H$12/1000000*1000000/60/H$25/0.0283*14/(21-H$26)</f>
        <v>169.0562177755317</v>
      </c>
      <c r="I33" s="13"/>
      <c r="J33" s="12">
        <f>F33+H33</f>
        <v>4916.1869312518775</v>
      </c>
      <c r="L33" s="13"/>
      <c r="M33" s="13"/>
      <c r="N33" s="13"/>
      <c r="O33" s="13"/>
      <c r="P33" s="13"/>
      <c r="R33" s="13">
        <f aca="true" t="shared" si="1" ref="R33:R41">R15/60/0.0283/R$25*(21-7)/(21-R$26)*1000000</f>
        <v>6063.718604490554</v>
      </c>
      <c r="S33" s="2">
        <v>100</v>
      </c>
      <c r="T33" s="13">
        <f aca="true" t="shared" si="2" ref="T33:T41">T15/60/0.0283/T$25*(21-7)/(21-T$26)*1000000</f>
        <v>6238.39292261691</v>
      </c>
      <c r="V33" s="13">
        <f aca="true" t="shared" si="3" ref="V33:V41">V15/60/0.0283/V$25*(21-7)/(21-V$26)*1000000</f>
        <v>2944.151692085162</v>
      </c>
      <c r="W33" s="13">
        <f t="shared" si="0"/>
        <v>40.91752079134883</v>
      </c>
      <c r="X33" s="12">
        <f aca="true" t="shared" si="4" ref="X33:X41">AVERAGE(V33,T33,R33)</f>
        <v>5082.087739730875</v>
      </c>
    </row>
    <row r="34" spans="2:24" ht="12.75">
      <c r="B34" s="2" t="s">
        <v>99</v>
      </c>
      <c r="D34" s="2" t="s">
        <v>10</v>
      </c>
      <c r="E34" s="13">
        <v>100</v>
      </c>
      <c r="F34" s="14">
        <f>F16*F$12/1000000*1000000/60/F$25/0.0283*14/(21-F$26)</f>
        <v>0.2545378398646834</v>
      </c>
      <c r="G34" s="13">
        <v>100</v>
      </c>
      <c r="H34" s="12">
        <f>H16*H$12/1000000*1000000/60/H$25/0.0283*14/(21-H$26)</f>
        <v>0.4508165807347512</v>
      </c>
      <c r="I34" s="13">
        <v>100</v>
      </c>
      <c r="J34" s="12">
        <f>F34+H34</f>
        <v>0.7053544205994347</v>
      </c>
      <c r="Q34" s="2">
        <v>100</v>
      </c>
      <c r="R34" s="12">
        <f t="shared" si="1"/>
        <v>0.7424961556519045</v>
      </c>
      <c r="S34" s="2">
        <v>100</v>
      </c>
      <c r="T34" s="12">
        <f t="shared" si="2"/>
        <v>0.7368180617264068</v>
      </c>
      <c r="U34" s="2">
        <v>100</v>
      </c>
      <c r="V34" s="12">
        <f t="shared" si="3"/>
        <v>0.6846864400198053</v>
      </c>
      <c r="W34" s="13">
        <f t="shared" si="0"/>
        <v>99.99999999999997</v>
      </c>
      <c r="X34" s="12">
        <f t="shared" si="4"/>
        <v>0.721333552466039</v>
      </c>
    </row>
    <row r="35" spans="2:24" ht="12.75">
      <c r="B35" s="2" t="s">
        <v>95</v>
      </c>
      <c r="D35" s="2" t="s">
        <v>10</v>
      </c>
      <c r="E35" s="13">
        <v>100</v>
      </c>
      <c r="F35" s="14">
        <f>F17*F$12/1000000*1000000/60/F$25/0.0283*14/(21-F$26)</f>
        <v>0.2545378398646834</v>
      </c>
      <c r="G35" s="13">
        <v>100</v>
      </c>
      <c r="H35" s="12">
        <f>H17*H$12/1000000*1000000/60/H$25/0.0283*14/(21-H$26)</f>
        <v>0.4508165807347512</v>
      </c>
      <c r="I35" s="13">
        <v>100</v>
      </c>
      <c r="J35" s="12">
        <f>F35+H35</f>
        <v>0.7053544205994347</v>
      </c>
      <c r="Q35" s="2">
        <v>100</v>
      </c>
      <c r="R35" s="12">
        <f t="shared" si="1"/>
        <v>0.7424961556519045</v>
      </c>
      <c r="S35" s="2">
        <v>100</v>
      </c>
      <c r="T35" s="12">
        <f t="shared" si="2"/>
        <v>0.7368180617264068</v>
      </c>
      <c r="U35" s="2">
        <v>100</v>
      </c>
      <c r="V35" s="12">
        <f t="shared" si="3"/>
        <v>0.6846864400198053</v>
      </c>
      <c r="W35" s="13">
        <f t="shared" si="0"/>
        <v>99.99999999999997</v>
      </c>
      <c r="X35" s="12">
        <f t="shared" si="4"/>
        <v>0.721333552466039</v>
      </c>
    </row>
    <row r="36" spans="2:24" ht="12.75">
      <c r="B36" s="2" t="s">
        <v>97</v>
      </c>
      <c r="E36" s="13"/>
      <c r="F36" s="14"/>
      <c r="G36" s="19"/>
      <c r="H36" s="12"/>
      <c r="I36" s="14"/>
      <c r="Q36" s="2">
        <v>100</v>
      </c>
      <c r="R36" s="12">
        <f t="shared" si="1"/>
        <v>0.3464982059708889</v>
      </c>
      <c r="S36" s="2">
        <v>100</v>
      </c>
      <c r="T36" s="12">
        <f t="shared" si="2"/>
        <v>0.34384842880565664</v>
      </c>
      <c r="U36" s="2">
        <v>100</v>
      </c>
      <c r="V36" s="12">
        <f t="shared" si="3"/>
        <v>0.34234322000990264</v>
      </c>
      <c r="W36" s="13">
        <f t="shared" si="0"/>
        <v>99.99999999999999</v>
      </c>
      <c r="X36" s="12">
        <f t="shared" si="4"/>
        <v>0.34422995159548275</v>
      </c>
    </row>
    <row r="37" spans="2:24" ht="12.75">
      <c r="B37" s="2" t="s">
        <v>96</v>
      </c>
      <c r="D37" s="2" t="s">
        <v>10</v>
      </c>
      <c r="E37" s="13">
        <v>100</v>
      </c>
      <c r="F37" s="14">
        <f>F19*F$12/1000000*1000000/60/F$25/0.0283*14/(21-F$26)</f>
        <v>0.02545378398646834</v>
      </c>
      <c r="G37" s="13">
        <v>100</v>
      </c>
      <c r="H37" s="12">
        <f>H19*H$12/1000000*1000000/60/H$25/0.0283*14/(21-H$26)</f>
        <v>0.045081658073475125</v>
      </c>
      <c r="I37" s="13">
        <v>100</v>
      </c>
      <c r="J37" s="12">
        <f>F37+H37</f>
        <v>0.07053544205994347</v>
      </c>
      <c r="Q37" s="2">
        <v>100</v>
      </c>
      <c r="R37" s="12">
        <f t="shared" si="1"/>
        <v>0.07424961556519045</v>
      </c>
      <c r="S37" s="2">
        <v>100</v>
      </c>
      <c r="T37" s="12">
        <f t="shared" si="2"/>
        <v>0.0736818061726407</v>
      </c>
      <c r="U37" s="2">
        <v>100</v>
      </c>
      <c r="V37" s="12">
        <f t="shared" si="3"/>
        <v>0.06846864400198051</v>
      </c>
      <c r="W37" s="13">
        <f t="shared" si="0"/>
        <v>100.00000000000003</v>
      </c>
      <c r="X37" s="12">
        <f t="shared" si="4"/>
        <v>0.07213335524660387</v>
      </c>
    </row>
    <row r="38" spans="2:24" ht="12.75">
      <c r="B38" s="2" t="s">
        <v>101</v>
      </c>
      <c r="D38" s="2" t="s">
        <v>10</v>
      </c>
      <c r="E38" s="13">
        <v>100</v>
      </c>
      <c r="F38" s="14">
        <f>F20*F$12/1000000*1000000/60/F$25/0.0283*14/(21-F$26)</f>
        <v>0.1272689199323417</v>
      </c>
      <c r="G38" s="13">
        <v>100</v>
      </c>
      <c r="H38" s="12">
        <f>H20*H$12/1000000*1000000/60/H$25/0.0283*14/(21-H$26)</f>
        <v>0.2254082903673756</v>
      </c>
      <c r="I38" s="13">
        <v>100</v>
      </c>
      <c r="J38" s="12">
        <f>F38+H38</f>
        <v>0.3526772102997173</v>
      </c>
      <c r="Q38" s="2">
        <v>100</v>
      </c>
      <c r="R38" s="12">
        <f t="shared" si="1"/>
        <v>0.3464982059708889</v>
      </c>
      <c r="S38" s="2">
        <v>100</v>
      </c>
      <c r="T38" s="12">
        <f t="shared" si="2"/>
        <v>0.34384842880565664</v>
      </c>
      <c r="U38" s="2">
        <v>100</v>
      </c>
      <c r="V38" s="12">
        <f t="shared" si="3"/>
        <v>0.34234322000990264</v>
      </c>
      <c r="W38" s="13">
        <f t="shared" si="0"/>
        <v>99.99999999999999</v>
      </c>
      <c r="X38" s="12">
        <f t="shared" si="4"/>
        <v>0.34422995159548275</v>
      </c>
    </row>
    <row r="39" spans="2:24" ht="12.75">
      <c r="B39" s="2" t="s">
        <v>103</v>
      </c>
      <c r="D39" s="2" t="s">
        <v>10</v>
      </c>
      <c r="E39" s="13">
        <v>100</v>
      </c>
      <c r="F39" s="14">
        <f>F21*F$12/1000000*1000000/60/F$25/0.0283*14/(21-F$26)</f>
        <v>0.1272689199323417</v>
      </c>
      <c r="G39" s="13">
        <v>100</v>
      </c>
      <c r="H39" s="12">
        <f>H21*H$12/1000000*1000000/60/H$25/0.0283*14/(21-H$26)</f>
        <v>0.2254082903673756</v>
      </c>
      <c r="I39" s="13">
        <v>100</v>
      </c>
      <c r="J39" s="12">
        <f>F39+H39</f>
        <v>0.3526772102997173</v>
      </c>
      <c r="Q39" s="2">
        <v>100</v>
      </c>
      <c r="R39" s="12">
        <f t="shared" si="1"/>
        <v>0.19799897484050788</v>
      </c>
      <c r="S39" s="2">
        <v>100</v>
      </c>
      <c r="T39" s="12">
        <f t="shared" si="2"/>
        <v>0.24560602057546896</v>
      </c>
      <c r="U39" s="2">
        <v>100</v>
      </c>
      <c r="V39" s="12">
        <f t="shared" si="3"/>
        <v>0.29343704572277357</v>
      </c>
      <c r="W39" s="13">
        <f t="shared" si="0"/>
        <v>99.99999999999999</v>
      </c>
      <c r="X39" s="12">
        <f t="shared" si="4"/>
        <v>0.24568068037958346</v>
      </c>
    </row>
    <row r="40" spans="2:24" ht="12.75">
      <c r="B40" s="2" t="s">
        <v>100</v>
      </c>
      <c r="D40" s="2" t="s">
        <v>10</v>
      </c>
      <c r="E40" s="13">
        <v>100</v>
      </c>
      <c r="F40" s="14">
        <f>F22*F$12/1000000*1000000/60/F$25/0.0283*14/(21-F$26)</f>
        <v>0.2545378398646834</v>
      </c>
      <c r="G40" s="13">
        <v>100</v>
      </c>
      <c r="H40" s="12">
        <f>H22*H$12/1000000*1000000/60/H$25/0.0283*14/(21-H$26)</f>
        <v>0.4508165807347512</v>
      </c>
      <c r="I40" s="13">
        <v>100</v>
      </c>
      <c r="J40" s="12">
        <f>F40+H40</f>
        <v>0.7053544205994347</v>
      </c>
      <c r="Q40" s="2">
        <v>100</v>
      </c>
      <c r="R40" s="12">
        <f t="shared" si="1"/>
        <v>0.7424961556519045</v>
      </c>
      <c r="S40" s="2">
        <v>100</v>
      </c>
      <c r="T40" s="12">
        <f t="shared" si="2"/>
        <v>0.7368180617264068</v>
      </c>
      <c r="U40" s="2">
        <v>100</v>
      </c>
      <c r="V40" s="12">
        <f t="shared" si="3"/>
        <v>0.6846864400198053</v>
      </c>
      <c r="W40" s="13">
        <f t="shared" si="0"/>
        <v>99.99999999999997</v>
      </c>
      <c r="X40" s="12">
        <f t="shared" si="4"/>
        <v>0.721333552466039</v>
      </c>
    </row>
    <row r="41" spans="2:24" ht="12.75">
      <c r="B41" s="2" t="s">
        <v>106</v>
      </c>
      <c r="D41" s="2" t="s">
        <v>10</v>
      </c>
      <c r="E41" s="13">
        <v>100</v>
      </c>
      <c r="F41" s="14">
        <f>F23*F$12/1000000*1000000/60/F$25/0.0283*14/(21-F$26)</f>
        <v>0.011454202793910752</v>
      </c>
      <c r="G41" s="13">
        <v>100</v>
      </c>
      <c r="H41" s="12">
        <f>H23*H$12/1000000*1000000/60/H$25/0.0283*14/(21-H$26)</f>
        <v>0.013524497422042538</v>
      </c>
      <c r="I41" s="13">
        <v>100</v>
      </c>
      <c r="J41" s="12">
        <f>F41+H41</f>
        <v>0.02497870021595329</v>
      </c>
      <c r="Q41" s="2">
        <v>100</v>
      </c>
      <c r="R41" s="14">
        <f t="shared" si="1"/>
        <v>0.025739866729266026</v>
      </c>
      <c r="S41" s="2">
        <v>100</v>
      </c>
      <c r="T41" s="14">
        <f t="shared" si="2"/>
        <v>0.022595753892943143</v>
      </c>
      <c r="U41" s="2">
        <v>100</v>
      </c>
      <c r="V41" s="14">
        <f t="shared" si="3"/>
        <v>0.025920272372178338</v>
      </c>
      <c r="W41" s="13">
        <f t="shared" si="0"/>
        <v>100.00000000000001</v>
      </c>
      <c r="X41" s="12">
        <f t="shared" si="4"/>
        <v>0.0247519643314625</v>
      </c>
    </row>
    <row r="42" spans="6:24" ht="12.75">
      <c r="F42" s="14"/>
      <c r="G42" s="19"/>
      <c r="H42" s="12"/>
      <c r="I42" s="14"/>
      <c r="J42" s="12"/>
      <c r="R42" s="14"/>
      <c r="T42" s="14"/>
      <c r="V42" s="14"/>
      <c r="X42" s="14"/>
    </row>
    <row r="43" spans="2:24" ht="12.75">
      <c r="B43" s="2" t="s">
        <v>3</v>
      </c>
      <c r="D43" s="2" t="s">
        <v>10</v>
      </c>
      <c r="E43" s="9">
        <v>100</v>
      </c>
      <c r="F43" s="14">
        <f>F38+F40</f>
        <v>0.38180675979702516</v>
      </c>
      <c r="G43" s="9">
        <v>100</v>
      </c>
      <c r="H43" s="14">
        <f>H38+H40</f>
        <v>0.6762248711021268</v>
      </c>
      <c r="I43" s="13">
        <v>100</v>
      </c>
      <c r="J43" s="12">
        <f>F43+H43</f>
        <v>1.058031630899152</v>
      </c>
      <c r="Q43" s="2">
        <v>100</v>
      </c>
      <c r="R43" s="14">
        <f>R38+R40</f>
        <v>1.0889943616227935</v>
      </c>
      <c r="S43" s="2">
        <v>100</v>
      </c>
      <c r="T43" s="14">
        <f>T38+T40</f>
        <v>1.0806664905320635</v>
      </c>
      <c r="U43" s="2">
        <v>100</v>
      </c>
      <c r="V43" s="14">
        <f>V38+V40</f>
        <v>1.027029660029708</v>
      </c>
      <c r="W43" s="13">
        <f>AVERAGE(U43*V43,S43*T43,Q43*R43)/X43</f>
        <v>99.99999999999997</v>
      </c>
      <c r="X43" s="14">
        <f>X38+X40</f>
        <v>1.065563504061522</v>
      </c>
    </row>
    <row r="44" spans="2:24" ht="12.75">
      <c r="B44" s="2" t="s">
        <v>4</v>
      </c>
      <c r="D44" s="2" t="s">
        <v>10</v>
      </c>
      <c r="E44" s="9">
        <v>100</v>
      </c>
      <c r="F44" s="12">
        <f>F35+F37+F39</f>
        <v>0.4072605437834935</v>
      </c>
      <c r="G44" s="9">
        <v>100</v>
      </c>
      <c r="H44" s="12">
        <f>H35+H37+H39</f>
        <v>0.721306529175602</v>
      </c>
      <c r="I44" s="13">
        <v>100</v>
      </c>
      <c r="J44" s="12">
        <f>F44+H44</f>
        <v>1.1285670729590955</v>
      </c>
      <c r="Q44" s="2">
        <v>100</v>
      </c>
      <c r="R44" s="12">
        <f>R35+R37+R39</f>
        <v>1.014744746057603</v>
      </c>
      <c r="S44" s="2">
        <v>100</v>
      </c>
      <c r="T44" s="12">
        <f>T35+T37+T39</f>
        <v>1.0561058884745165</v>
      </c>
      <c r="U44" s="2">
        <v>100</v>
      </c>
      <c r="V44" s="12">
        <f>V35+V37+V39</f>
        <v>1.0465921297445593</v>
      </c>
      <c r="W44" s="13">
        <f>AVERAGE(U44*V44,S44*T44,Q44*R44)/X44</f>
        <v>99.99999999999999</v>
      </c>
      <c r="X44" s="12">
        <f>X35+X37+X39</f>
        <v>1.0391475880922263</v>
      </c>
    </row>
    <row r="48" spans="1:24" ht="12.75">
      <c r="A48" s="2" t="s">
        <v>104</v>
      </c>
      <c r="B48" s="1" t="s">
        <v>71</v>
      </c>
      <c r="C48" s="1"/>
      <c r="F48" s="2" t="s">
        <v>31</v>
      </c>
      <c r="H48" s="2" t="s">
        <v>31</v>
      </c>
      <c r="J48" s="2" t="s">
        <v>31</v>
      </c>
      <c r="L48" s="2" t="s">
        <v>31</v>
      </c>
      <c r="N48" s="2" t="s">
        <v>31</v>
      </c>
      <c r="P48" s="2" t="s">
        <v>31</v>
      </c>
      <c r="R48" s="2" t="s">
        <v>111</v>
      </c>
      <c r="T48" s="2" t="s">
        <v>112</v>
      </c>
      <c r="V48" s="2" t="s">
        <v>113</v>
      </c>
      <c r="X48" s="2" t="s">
        <v>31</v>
      </c>
    </row>
    <row r="49" ht="12.75" customHeight="1"/>
    <row r="50" spans="2:24" ht="12.75" customHeight="1">
      <c r="B50" s="2" t="s">
        <v>129</v>
      </c>
      <c r="F50" s="2" t="s">
        <v>131</v>
      </c>
      <c r="H50" s="2" t="s">
        <v>133</v>
      </c>
      <c r="L50" s="2" t="s">
        <v>134</v>
      </c>
      <c r="N50" s="2" t="s">
        <v>135</v>
      </c>
      <c r="P50" s="2" t="s">
        <v>137</v>
      </c>
      <c r="R50" s="2" t="s">
        <v>138</v>
      </c>
      <c r="T50" s="2" t="s">
        <v>138</v>
      </c>
      <c r="V50" s="2" t="s">
        <v>138</v>
      </c>
      <c r="X50" s="2" t="s">
        <v>138</v>
      </c>
    </row>
    <row r="51" spans="2:24" ht="12.75" customHeight="1">
      <c r="B51" s="2" t="s">
        <v>130</v>
      </c>
      <c r="F51" s="2" t="s">
        <v>132</v>
      </c>
      <c r="H51" s="2" t="s">
        <v>132</v>
      </c>
      <c r="L51" s="2" t="s">
        <v>46</v>
      </c>
      <c r="N51" s="2" t="s">
        <v>136</v>
      </c>
      <c r="P51" s="2" t="s">
        <v>11</v>
      </c>
      <c r="R51" s="2" t="s">
        <v>43</v>
      </c>
      <c r="T51" s="2" t="s">
        <v>43</v>
      </c>
      <c r="V51" s="2" t="s">
        <v>43</v>
      </c>
      <c r="X51" s="2" t="s">
        <v>43</v>
      </c>
    </row>
    <row r="52" spans="2:24" ht="12.75" customHeight="1">
      <c r="B52" s="2" t="s">
        <v>140</v>
      </c>
      <c r="J52" s="2" t="s">
        <v>1</v>
      </c>
      <c r="L52" s="2" t="s">
        <v>141</v>
      </c>
      <c r="N52" s="2" t="s">
        <v>142</v>
      </c>
      <c r="P52" s="2" t="s">
        <v>11</v>
      </c>
      <c r="R52" s="2" t="s">
        <v>43</v>
      </c>
      <c r="T52" s="2" t="s">
        <v>43</v>
      </c>
      <c r="V52" s="2" t="s">
        <v>43</v>
      </c>
      <c r="X52" s="2" t="s">
        <v>43</v>
      </c>
    </row>
    <row r="53" spans="2:24" ht="12.75">
      <c r="B53" s="2" t="s">
        <v>108</v>
      </c>
      <c r="F53" s="21" t="s">
        <v>65</v>
      </c>
      <c r="G53" s="21"/>
      <c r="H53" s="21" t="s">
        <v>66</v>
      </c>
      <c r="I53" s="21"/>
      <c r="L53" s="21" t="s">
        <v>46</v>
      </c>
      <c r="M53" s="21"/>
      <c r="N53" s="21" t="s">
        <v>67</v>
      </c>
      <c r="O53" s="21"/>
      <c r="P53" s="21" t="s">
        <v>11</v>
      </c>
      <c r="Q53" s="21"/>
      <c r="R53" s="21" t="s">
        <v>53</v>
      </c>
      <c r="S53" s="21"/>
      <c r="T53" s="21" t="s">
        <v>53</v>
      </c>
      <c r="U53" s="21"/>
      <c r="V53" s="21" t="s">
        <v>53</v>
      </c>
      <c r="W53" s="21"/>
      <c r="X53" s="21" t="s">
        <v>53</v>
      </c>
    </row>
    <row r="54" spans="2:23" ht="12.75">
      <c r="B54" s="2" t="s">
        <v>107</v>
      </c>
      <c r="D54" s="2" t="s">
        <v>37</v>
      </c>
      <c r="F54" s="13">
        <f>484*453.6</f>
        <v>219542.40000000002</v>
      </c>
      <c r="G54" s="15"/>
      <c r="H54" s="13">
        <f>495*453.6</f>
        <v>224532</v>
      </c>
      <c r="I54" s="13"/>
      <c r="L54" s="13">
        <f>181288*453.6</f>
        <v>82232236.8</v>
      </c>
      <c r="M54" s="13"/>
      <c r="N54" s="13">
        <f>1726*453.6</f>
        <v>782913.6000000001</v>
      </c>
      <c r="O54" s="13"/>
      <c r="P54" s="16"/>
      <c r="Q54" s="16"/>
      <c r="R54" s="16"/>
      <c r="S54" s="16"/>
      <c r="T54" s="16"/>
      <c r="U54" s="16"/>
      <c r="V54" s="16"/>
      <c r="W54" s="16"/>
    </row>
    <row r="55" spans="6:21" ht="12.75">
      <c r="F55" s="16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6:21" ht="12.75">
      <c r="F56" s="16"/>
      <c r="G56" s="20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6:21" ht="12.75">
      <c r="F57" s="16"/>
      <c r="G57" s="20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6:21" ht="12.75">
      <c r="F58" s="16"/>
      <c r="G58" s="20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60" spans="2:3" ht="12.75">
      <c r="B60" s="1" t="s">
        <v>40</v>
      </c>
      <c r="C60" s="1"/>
    </row>
    <row r="61" spans="2:3" ht="12.75" customHeight="1">
      <c r="B61" s="1"/>
      <c r="C61" s="1"/>
    </row>
    <row r="62" spans="2:6" ht="12.75">
      <c r="B62" s="2" t="s">
        <v>99</v>
      </c>
      <c r="D62" s="2" t="s">
        <v>37</v>
      </c>
      <c r="F62" s="2">
        <v>2700</v>
      </c>
    </row>
    <row r="63" spans="2:6" ht="12.75">
      <c r="B63" s="2" t="s">
        <v>95</v>
      </c>
      <c r="D63" s="2" t="s">
        <v>37</v>
      </c>
      <c r="F63" s="2">
        <v>20.7</v>
      </c>
    </row>
    <row r="64" spans="2:6" ht="12.75">
      <c r="B64" s="2" t="s">
        <v>97</v>
      </c>
      <c r="D64" s="2" t="s">
        <v>37</v>
      </c>
      <c r="F64" s="17">
        <v>450000</v>
      </c>
    </row>
    <row r="65" spans="2:6" ht="12.75">
      <c r="B65" s="2" t="s">
        <v>96</v>
      </c>
      <c r="D65" s="2" t="s">
        <v>37</v>
      </c>
      <c r="F65" s="2">
        <v>37.8</v>
      </c>
    </row>
    <row r="66" spans="2:6" ht="12.75">
      <c r="B66" s="2" t="s">
        <v>101</v>
      </c>
      <c r="D66" s="2" t="s">
        <v>37</v>
      </c>
      <c r="F66" s="2">
        <v>50.4</v>
      </c>
    </row>
    <row r="67" spans="2:6" ht="12.75">
      <c r="B67" s="2" t="s">
        <v>103</v>
      </c>
      <c r="D67" s="2" t="s">
        <v>37</v>
      </c>
      <c r="F67" s="2">
        <v>7.5</v>
      </c>
    </row>
    <row r="68" spans="2:6" ht="12.75">
      <c r="B68" s="2" t="s">
        <v>100</v>
      </c>
      <c r="D68" s="2" t="s">
        <v>37</v>
      </c>
      <c r="F68" s="2">
        <v>810</v>
      </c>
    </row>
    <row r="69" spans="2:6" ht="12.75">
      <c r="B69" s="2" t="s">
        <v>106</v>
      </c>
      <c r="D69" s="2" t="s">
        <v>37</v>
      </c>
      <c r="F69" s="2">
        <v>720</v>
      </c>
    </row>
    <row r="70" spans="2:6" ht="12.75">
      <c r="B70" s="2" t="s">
        <v>102</v>
      </c>
      <c r="D70" s="2" t="s">
        <v>37</v>
      </c>
      <c r="F70" s="2">
        <v>27000</v>
      </c>
    </row>
    <row r="71" spans="2:6" ht="12.75">
      <c r="B71" s="2" t="s">
        <v>98</v>
      </c>
      <c r="D71" s="2" t="s">
        <v>37</v>
      </c>
      <c r="F71" s="2">
        <v>2700</v>
      </c>
    </row>
    <row r="72" spans="2:6" ht="12.75">
      <c r="B72" s="2" t="s">
        <v>38</v>
      </c>
      <c r="D72" s="2" t="s">
        <v>37</v>
      </c>
      <c r="F72" s="2">
        <v>3600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2" width="6.140625" style="2" customWidth="1"/>
    <col min="3" max="3" width="11.00390625" style="2" customWidth="1"/>
    <col min="4" max="4" width="7.8515625" style="2" customWidth="1"/>
    <col min="5" max="5" width="11.28125" style="2" customWidth="1"/>
    <col min="6" max="16384" width="11.421875" style="2" customWidth="1"/>
  </cols>
  <sheetData>
    <row r="1" ht="12.75">
      <c r="A1" s="1" t="s">
        <v>41</v>
      </c>
    </row>
    <row r="3" spans="2:4" ht="12.75">
      <c r="B3" s="2" t="s">
        <v>30</v>
      </c>
      <c r="C3" s="9" t="s">
        <v>42</v>
      </c>
      <c r="D3" s="9"/>
    </row>
    <row r="4" spans="3:4" ht="12.75">
      <c r="C4" s="9"/>
      <c r="D4" s="9"/>
    </row>
    <row r="5" spans="1:4" ht="12.75">
      <c r="A5" s="1" t="str">
        <f>feed!B5</f>
        <v>746C10</v>
      </c>
      <c r="C5" s="9"/>
      <c r="D5" s="9"/>
    </row>
    <row r="6" spans="1:4" ht="12.75">
      <c r="A6" s="1"/>
      <c r="C6" s="9"/>
      <c r="D6" s="9"/>
    </row>
    <row r="7" spans="1:4" ht="12.75">
      <c r="A7" s="2" t="s">
        <v>73</v>
      </c>
      <c r="B7" s="2" t="s">
        <v>15</v>
      </c>
      <c r="C7" s="2">
        <v>1870</v>
      </c>
      <c r="D7" s="9"/>
    </row>
    <row r="8" spans="3:4" ht="12.75">
      <c r="C8" s="20"/>
      <c r="D8" s="9"/>
    </row>
    <row r="9" spans="1:4" ht="12.75">
      <c r="A9" s="1" t="str">
        <f>feed!B48</f>
        <v>746C11</v>
      </c>
      <c r="D9" s="9"/>
    </row>
    <row r="10" spans="1:4" ht="12.75">
      <c r="A10" s="1"/>
      <c r="D10" s="9"/>
    </row>
    <row r="11" spans="1:3" ht="12.75">
      <c r="A11" s="2" t="s">
        <v>73</v>
      </c>
      <c r="B11" s="2" t="s">
        <v>15</v>
      </c>
      <c r="C11" s="2">
        <v>1376</v>
      </c>
    </row>
    <row r="12" ht="12.75">
      <c r="C12" s="17"/>
    </row>
    <row r="19" ht="12.75">
      <c r="C19" s="20"/>
    </row>
    <row r="21" ht="12.75">
      <c r="D21" s="9"/>
    </row>
    <row r="22" ht="12.75">
      <c r="D22" s="9"/>
    </row>
    <row r="23" ht="12.75">
      <c r="D23" s="9"/>
    </row>
    <row r="24" ht="12.75">
      <c r="D24" s="9"/>
    </row>
    <row r="25" ht="12.75">
      <c r="D25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2004-02-20T19:51:38Z</cp:lastPrinted>
  <dcterms:created xsi:type="dcterms:W3CDTF">2000-01-06T13:25:08Z</dcterms:created>
  <dcterms:modified xsi:type="dcterms:W3CDTF">2004-02-20T19:51:53Z</dcterms:modified>
  <cp:category/>
  <cp:version/>
  <cp:contentType/>
  <cp:contentStatus/>
</cp:coreProperties>
</file>