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3255" windowWidth="11970" windowHeight="1635" tabRatio="630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>
    <definedName name="_xlnm.Print_Titles" localSheetId="4">'feed'!$D:$D</definedName>
  </definedNames>
  <calcPr fullCalcOnLoad="1"/>
</workbook>
</file>

<file path=xl/sharedStrings.xml><?xml version="1.0" encoding="utf-8"?>
<sst xmlns="http://schemas.openxmlformats.org/spreadsheetml/2006/main" count="258" uniqueCount="128">
  <si>
    <t>Stack Gas Emissions</t>
  </si>
  <si>
    <t>HW</t>
  </si>
  <si>
    <t>PM</t>
  </si>
  <si>
    <t>SVM</t>
  </si>
  <si>
    <t>LVM</t>
  </si>
  <si>
    <t>Ash</t>
  </si>
  <si>
    <t>O2</t>
  </si>
  <si>
    <t>gr/dscf</t>
  </si>
  <si>
    <t>ppmv</t>
  </si>
  <si>
    <t>µg/dscm</t>
  </si>
  <si>
    <t>Spike</t>
  </si>
  <si>
    <t>mg/dscm</t>
  </si>
  <si>
    <t>dscfm</t>
  </si>
  <si>
    <t>%</t>
  </si>
  <si>
    <t>°F</t>
  </si>
  <si>
    <t>EPA ID No.</t>
  </si>
  <si>
    <t>Facility Name</t>
  </si>
  <si>
    <t>Facility Location</t>
  </si>
  <si>
    <t>Unit ID Name/No.</t>
  </si>
  <si>
    <t>Other Sister Facilities</t>
  </si>
  <si>
    <t>Combustor Characteristics</t>
  </si>
  <si>
    <t>APCS Characteristics</t>
  </si>
  <si>
    <t>Stack Characteristics</t>
  </si>
  <si>
    <t>Permitting Status</t>
  </si>
  <si>
    <t xml:space="preserve">     Report Name/Date</t>
  </si>
  <si>
    <t xml:space="preserve">     Report Prepar</t>
  </si>
  <si>
    <t xml:space="preserve">     Testing Firm</t>
  </si>
  <si>
    <t>METCO</t>
  </si>
  <si>
    <t xml:space="preserve">     Testing Dates</t>
  </si>
  <si>
    <t xml:space="preserve">     Cond. Description</t>
  </si>
  <si>
    <t xml:space="preserve">     Content</t>
  </si>
  <si>
    <t>Units</t>
  </si>
  <si>
    <t>Cond Avg</t>
  </si>
  <si>
    <t>y</t>
  </si>
  <si>
    <t>CO (RA)</t>
  </si>
  <si>
    <t>nd</t>
  </si>
  <si>
    <t xml:space="preserve">   Stack Gas Flowrate</t>
  </si>
  <si>
    <t xml:space="preserve">   O2</t>
  </si>
  <si>
    <t xml:space="preserve">   Moisture</t>
  </si>
  <si>
    <t xml:space="preserve">   Temperature</t>
  </si>
  <si>
    <t>Feedstreams</t>
  </si>
  <si>
    <t>g/hr</t>
  </si>
  <si>
    <t>Chlorine</t>
  </si>
  <si>
    <t>Stack Gas Flowrate</t>
  </si>
  <si>
    <t>Process Information</t>
  </si>
  <si>
    <t>Liq</t>
  </si>
  <si>
    <t>TXD065096273</t>
  </si>
  <si>
    <t>Deer Park</t>
  </si>
  <si>
    <t>HT-1 Thermal Oxidizer</t>
  </si>
  <si>
    <t xml:space="preserve">PM, CO emissions; metals, chlorine, and ash in feeds </t>
  </si>
  <si>
    <t>None</t>
  </si>
  <si>
    <t>TX</t>
  </si>
  <si>
    <t>Haz Waste Description</t>
  </si>
  <si>
    <t>Supplemental Fuel</t>
  </si>
  <si>
    <t>740C10</t>
  </si>
  <si>
    <t>CO (MHRA)</t>
  </si>
  <si>
    <t>Combustion Chamber Temp</t>
  </si>
  <si>
    <t>CoC; max feedrate</t>
  </si>
  <si>
    <t>Hazardous Wastes</t>
  </si>
  <si>
    <t>Tier I for metals and chlorine</t>
  </si>
  <si>
    <t>Source Emission Survey of Rohm &amp; Haas Texas, Inc. HT-1 Thermal Oxidizer Stack (EPN HT-3), BIF Certification Test, No. 99-196A, July 1999</t>
  </si>
  <si>
    <t>Heating Value</t>
  </si>
  <si>
    <t>Btu/lb</t>
  </si>
  <si>
    <t>Liq haz waste</t>
  </si>
  <si>
    <t>lb/hr</t>
  </si>
  <si>
    <t>Total</t>
  </si>
  <si>
    <t>Capacity (MMBtu/hr)</t>
  </si>
  <si>
    <t>Feedrate MTEC Calculations</t>
  </si>
  <si>
    <t>7% O2</t>
  </si>
  <si>
    <t>Antimony</t>
  </si>
  <si>
    <t>Arsenic</t>
  </si>
  <si>
    <t>Barium</t>
  </si>
  <si>
    <t>Beryllium</t>
  </si>
  <si>
    <t>Cadmium</t>
  </si>
  <si>
    <t>Chromium</t>
  </si>
  <si>
    <t>Lead</t>
  </si>
  <si>
    <t>Mercury</t>
  </si>
  <si>
    <t>Silver</t>
  </si>
  <si>
    <t>Thallium</t>
  </si>
  <si>
    <t>BIF Feedrate Limits</t>
  </si>
  <si>
    <t>Confidential</t>
  </si>
  <si>
    <t>HT-2 EA light ends and HT &amp; HT-2 acetic acid, each liquid wastes; propylene wastes; wastes are ignitable (D001) and/or corrositve (D002); also process gas</t>
  </si>
  <si>
    <t>Phase II ID No.</t>
  </si>
  <si>
    <t>Source Description</t>
  </si>
  <si>
    <t>Rohm and Haas Texas, Incorporated</t>
  </si>
  <si>
    <t>HWC Burn Status (Date if Terminated)</t>
  </si>
  <si>
    <t xml:space="preserve">     Cond Dates</t>
  </si>
  <si>
    <t>R1</t>
  </si>
  <si>
    <t>R2</t>
  </si>
  <si>
    <t>R3</t>
  </si>
  <si>
    <t>Cond Description</t>
  </si>
  <si>
    <t>Liquid-fired boiler</t>
  </si>
  <si>
    <t>Number of Sister Facilities</t>
  </si>
  <si>
    <t>Combustor Type</t>
  </si>
  <si>
    <t>APCS Detailed Acronym</t>
  </si>
  <si>
    <t>APCS General Class</t>
  </si>
  <si>
    <t>Combustor Class</t>
  </si>
  <si>
    <t>Liquid-fired</t>
  </si>
  <si>
    <t>natural gas, process gas</t>
  </si>
  <si>
    <t>Comments</t>
  </si>
  <si>
    <t>E1</t>
  </si>
  <si>
    <t xml:space="preserve">Sampling Train </t>
  </si>
  <si>
    <t>source</t>
  </si>
  <si>
    <t>cond</t>
  </si>
  <si>
    <t>emiss</t>
  </si>
  <si>
    <t>feed</t>
  </si>
  <si>
    <t>process</t>
  </si>
  <si>
    <t xml:space="preserve">    City</t>
  </si>
  <si>
    <t xml:space="preserve">    State</t>
  </si>
  <si>
    <t>Feedstream Number</t>
  </si>
  <si>
    <t>Feed Class</t>
  </si>
  <si>
    <t>Feedstream Description</t>
  </si>
  <si>
    <t>Li q HW</t>
  </si>
  <si>
    <t>F1</t>
  </si>
  <si>
    <t>F2</t>
  </si>
  <si>
    <t>F3</t>
  </si>
  <si>
    <t>MMBtu/hr</t>
  </si>
  <si>
    <t>Feed Rate</t>
  </si>
  <si>
    <t>Thermal Feedrate</t>
  </si>
  <si>
    <t>Feed Class 2</t>
  </si>
  <si>
    <t>Liq HW</t>
  </si>
  <si>
    <t>Estimated Firing Rate</t>
  </si>
  <si>
    <t>Furnace with watertube boiler. John Zink watertube boiler; horizontally mounted circular furnace; 235 MMBtu/hr rated at 175,000 lb/hr steam @ 600 psi and 750 F</t>
  </si>
  <si>
    <t>4.4-44</t>
  </si>
  <si>
    <t xml:space="preserve">    Velocity (ft/s)</t>
  </si>
  <si>
    <t xml:space="preserve">    Gas Temperature (°F)</t>
  </si>
  <si>
    <t xml:space="preserve">    Height (ft)</t>
  </si>
  <si>
    <t xml:space="preserve">    Diameter (ft)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</si>
</sst>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#,##0.0"/>
    <numFmt numFmtId="169" formatCode="0.000000"/>
    <numFmt numFmtId="170" formatCode="mmmm\ d\,\ yyyy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165" fontId="5" fillId="0" borderId="0" xfId="0" applyNumberFormat="1" applyFont="1" applyAlignment="1">
      <alignment horizontal="left" vertical="top" wrapText="1"/>
    </xf>
    <xf numFmtId="170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/>
    </xf>
    <xf numFmtId="11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7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right"/>
    </xf>
    <xf numFmtId="0" fontId="4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6" sqref="A6"/>
    </sheetView>
  </sheetViews>
  <sheetFormatPr defaultColWidth="9.140625" defaultRowHeight="12.75"/>
  <sheetData>
    <row r="1" ht="12.75">
      <c r="A1" t="s">
        <v>102</v>
      </c>
    </row>
    <row r="2" ht="12.75">
      <c r="A2" t="s">
        <v>103</v>
      </c>
    </row>
    <row r="3" ht="12.75">
      <c r="A3" t="s">
        <v>104</v>
      </c>
    </row>
    <row r="4" ht="12.75">
      <c r="A4" t="s">
        <v>105</v>
      </c>
    </row>
    <row r="5" ht="12.75">
      <c r="A5" t="s">
        <v>106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5"/>
  <sheetViews>
    <sheetView tabSelected="1" workbookViewId="0" topLeftCell="B1">
      <selection activeCell="C2" sqref="C2"/>
    </sheetView>
  </sheetViews>
  <sheetFormatPr defaultColWidth="9.140625" defaultRowHeight="12.75"/>
  <cols>
    <col min="1" max="1" width="5.7109375" style="2" hidden="1" customWidth="1"/>
    <col min="2" max="2" width="24.57421875" style="2" customWidth="1"/>
    <col min="3" max="3" width="56.421875" style="2" customWidth="1"/>
    <col min="4" max="4" width="9.00390625" style="2" customWidth="1"/>
    <col min="5" max="16384" width="11.421875" style="2" customWidth="1"/>
  </cols>
  <sheetData>
    <row r="1" ht="12.75">
      <c r="B1" s="1" t="s">
        <v>83</v>
      </c>
    </row>
    <row r="3" spans="2:3" ht="12.75">
      <c r="B3" s="2" t="s">
        <v>82</v>
      </c>
      <c r="C3" s="3">
        <v>740</v>
      </c>
    </row>
    <row r="4" spans="2:3" ht="12.75">
      <c r="B4" s="2" t="s">
        <v>15</v>
      </c>
      <c r="C4" s="2" t="s">
        <v>46</v>
      </c>
    </row>
    <row r="5" spans="2:3" ht="12.75">
      <c r="B5" s="2" t="s">
        <v>16</v>
      </c>
      <c r="C5" s="2" t="s">
        <v>84</v>
      </c>
    </row>
    <row r="6" ht="12.75">
      <c r="B6" s="2" t="s">
        <v>17</v>
      </c>
    </row>
    <row r="7" spans="2:3" ht="12.75">
      <c r="B7" s="2" t="s">
        <v>107</v>
      </c>
      <c r="C7" s="2" t="s">
        <v>47</v>
      </c>
    </row>
    <row r="8" spans="2:3" ht="12.75">
      <c r="B8" s="2" t="s">
        <v>108</v>
      </c>
      <c r="C8" s="2" t="s">
        <v>51</v>
      </c>
    </row>
    <row r="9" spans="2:3" ht="12.75">
      <c r="B9" s="2" t="s">
        <v>18</v>
      </c>
      <c r="C9" s="2" t="s">
        <v>48</v>
      </c>
    </row>
    <row r="10" spans="2:3" ht="12.75">
      <c r="B10" s="2" t="s">
        <v>19</v>
      </c>
      <c r="C10" s="2" t="s">
        <v>50</v>
      </c>
    </row>
    <row r="11" spans="2:3" ht="12.75">
      <c r="B11" s="2" t="s">
        <v>92</v>
      </c>
      <c r="C11" s="3">
        <v>0</v>
      </c>
    </row>
    <row r="12" spans="2:3" ht="12.75">
      <c r="B12" s="2" t="s">
        <v>96</v>
      </c>
      <c r="C12" s="2" t="s">
        <v>91</v>
      </c>
    </row>
    <row r="13" spans="2:3" ht="12.75">
      <c r="B13" s="2" t="s">
        <v>93</v>
      </c>
      <c r="C13" s="2" t="s">
        <v>97</v>
      </c>
    </row>
    <row r="14" spans="2:3" s="4" customFormat="1" ht="38.25">
      <c r="B14" s="4" t="s">
        <v>20</v>
      </c>
      <c r="C14" s="4" t="s">
        <v>122</v>
      </c>
    </row>
    <row r="15" spans="2:3" s="4" customFormat="1" ht="12.75">
      <c r="B15" s="4" t="s">
        <v>66</v>
      </c>
      <c r="C15" s="5">
        <v>335</v>
      </c>
    </row>
    <row r="16" spans="2:3" s="4" customFormat="1" ht="12.75">
      <c r="B16" s="4" t="s">
        <v>94</v>
      </c>
      <c r="C16" s="4" t="s">
        <v>50</v>
      </c>
    </row>
    <row r="17" s="4" customFormat="1" ht="12.75">
      <c r="B17" s="4" t="s">
        <v>95</v>
      </c>
    </row>
    <row r="18" s="4" customFormat="1" ht="12.75">
      <c r="B18" s="4" t="s">
        <v>21</v>
      </c>
    </row>
    <row r="19" spans="2:3" s="4" customFormat="1" ht="12.75">
      <c r="B19" s="4" t="s">
        <v>58</v>
      </c>
      <c r="C19" s="4" t="s">
        <v>45</v>
      </c>
    </row>
    <row r="20" spans="2:3" s="4" customFormat="1" ht="38.25">
      <c r="B20" s="4" t="s">
        <v>52</v>
      </c>
      <c r="C20" s="4" t="s">
        <v>81</v>
      </c>
    </row>
    <row r="21" spans="2:3" s="4" customFormat="1" ht="12.75">
      <c r="B21" s="4" t="s">
        <v>53</v>
      </c>
      <c r="C21" s="4" t="s">
        <v>98</v>
      </c>
    </row>
    <row r="22" s="4" customFormat="1" ht="12.75" customHeight="1"/>
    <row r="23" s="4" customFormat="1" ht="12.75">
      <c r="B23" s="4" t="s">
        <v>22</v>
      </c>
    </row>
    <row r="24" spans="2:3" s="4" customFormat="1" ht="12.75">
      <c r="B24" s="4" t="s">
        <v>127</v>
      </c>
      <c r="C24" s="5">
        <v>9</v>
      </c>
    </row>
    <row r="25" spans="2:3" s="4" customFormat="1" ht="12.75">
      <c r="B25" s="4" t="s">
        <v>126</v>
      </c>
      <c r="C25" s="6">
        <v>146</v>
      </c>
    </row>
    <row r="26" spans="2:3" s="4" customFormat="1" ht="12.75">
      <c r="B26" s="4" t="s">
        <v>125</v>
      </c>
      <c r="C26" s="5">
        <v>335</v>
      </c>
    </row>
    <row r="27" spans="2:3" s="4" customFormat="1" ht="12.75">
      <c r="B27" s="4" t="s">
        <v>124</v>
      </c>
      <c r="C27" s="5" t="s">
        <v>123</v>
      </c>
    </row>
    <row r="28" s="4" customFormat="1" ht="12.75" customHeight="1"/>
    <row r="29" spans="2:3" s="4" customFormat="1" ht="12.75">
      <c r="B29" s="4" t="s">
        <v>23</v>
      </c>
      <c r="C29" s="4" t="s">
        <v>59</v>
      </c>
    </row>
    <row r="30" s="4" customFormat="1" ht="25.5">
      <c r="B30" s="4" t="s">
        <v>85</v>
      </c>
    </row>
    <row r="31" s="4" customFormat="1" ht="12.75"/>
    <row r="40" ht="12.75" customHeight="1"/>
    <row r="45" ht="12.75">
      <c r="C45" s="8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11"/>
  <sheetViews>
    <sheetView workbookViewId="0" topLeftCell="B1">
      <selection activeCell="B2" sqref="B2"/>
    </sheetView>
  </sheetViews>
  <sheetFormatPr defaultColWidth="9.140625" defaultRowHeight="12.75"/>
  <cols>
    <col min="1" max="1" width="9.140625" style="2" hidden="1" customWidth="1"/>
    <col min="2" max="2" width="21.57421875" style="2" customWidth="1"/>
    <col min="3" max="3" width="60.7109375" style="2" customWidth="1"/>
    <col min="4" max="16384" width="9.140625" style="2" customWidth="1"/>
  </cols>
  <sheetData>
    <row r="1" ht="12.75">
      <c r="B1" s="1" t="s">
        <v>90</v>
      </c>
    </row>
    <row r="3" ht="12.75">
      <c r="B3" s="20" t="s">
        <v>54</v>
      </c>
    </row>
    <row r="4" s="4" customFormat="1" ht="12.75"/>
    <row r="5" spans="2:3" s="4" customFormat="1" ht="38.25">
      <c r="B5" s="4" t="s">
        <v>24</v>
      </c>
      <c r="C5" s="4" t="s">
        <v>60</v>
      </c>
    </row>
    <row r="6" spans="2:3" ht="12.75">
      <c r="B6" s="2" t="s">
        <v>25</v>
      </c>
      <c r="C6" s="2" t="s">
        <v>27</v>
      </c>
    </row>
    <row r="7" spans="2:3" ht="12.75">
      <c r="B7" s="2" t="s">
        <v>26</v>
      </c>
      <c r="C7" s="2" t="s">
        <v>27</v>
      </c>
    </row>
    <row r="8" spans="2:3" ht="12.75">
      <c r="B8" s="2" t="s">
        <v>28</v>
      </c>
      <c r="C8" s="7">
        <v>34895</v>
      </c>
    </row>
    <row r="9" spans="2:3" ht="12.75">
      <c r="B9" s="2" t="s">
        <v>86</v>
      </c>
      <c r="C9" s="18">
        <v>34880</v>
      </c>
    </row>
    <row r="10" spans="2:3" ht="12.75">
      <c r="B10" s="2" t="s">
        <v>29</v>
      </c>
      <c r="C10" s="2" t="s">
        <v>57</v>
      </c>
    </row>
    <row r="11" spans="2:3" ht="12.75">
      <c r="B11" s="2" t="s">
        <v>30</v>
      </c>
      <c r="C11" s="2" t="s">
        <v>49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22"/>
  <sheetViews>
    <sheetView workbookViewId="0" topLeftCell="B1">
      <selection activeCell="G4" sqref="G4"/>
    </sheetView>
  </sheetViews>
  <sheetFormatPr defaultColWidth="9.140625" defaultRowHeight="12.75"/>
  <cols>
    <col min="1" max="1" width="2.8515625" style="2" hidden="1" customWidth="1"/>
    <col min="2" max="2" width="20.00390625" style="2" customWidth="1"/>
    <col min="3" max="3" width="6.00390625" style="2" customWidth="1"/>
    <col min="4" max="4" width="7.57421875" style="2" customWidth="1"/>
    <col min="5" max="5" width="5.7109375" style="2" customWidth="1"/>
    <col min="6" max="6" width="2.421875" style="2" customWidth="1"/>
    <col min="7" max="7" width="9.28125" style="2" customWidth="1"/>
    <col min="8" max="8" width="2.28125" style="2" customWidth="1"/>
    <col min="9" max="9" width="9.140625" style="2" customWidth="1"/>
    <col min="10" max="10" width="2.7109375" style="2" customWidth="1"/>
    <col min="11" max="11" width="9.00390625" style="2" customWidth="1"/>
    <col min="12" max="12" width="1.421875" style="2" customWidth="1"/>
    <col min="13" max="13" width="9.00390625" style="2" customWidth="1"/>
    <col min="14" max="14" width="10.421875" style="2" customWidth="1"/>
    <col min="15" max="15" width="9.8515625" style="2" customWidth="1"/>
    <col min="16" max="16384" width="11.421875" style="2" customWidth="1"/>
  </cols>
  <sheetData>
    <row r="1" spans="2:3" ht="12.75">
      <c r="B1" s="1" t="s">
        <v>0</v>
      </c>
      <c r="C1" s="1"/>
    </row>
    <row r="2" ht="12" customHeight="1"/>
    <row r="3" ht="12" customHeight="1"/>
    <row r="4" spans="3:15" ht="12.75">
      <c r="C4" s="2" t="s">
        <v>99</v>
      </c>
      <c r="D4" s="2" t="s">
        <v>31</v>
      </c>
      <c r="E4" s="2" t="s">
        <v>68</v>
      </c>
      <c r="G4" s="9"/>
      <c r="H4" s="9"/>
      <c r="I4" s="9"/>
      <c r="J4" s="9"/>
      <c r="K4" s="9"/>
      <c r="L4" s="9"/>
      <c r="M4" s="9"/>
      <c r="O4" s="9"/>
    </row>
    <row r="5" spans="2:13" ht="12.75">
      <c r="B5" s="1" t="s">
        <v>54</v>
      </c>
      <c r="C5" s="1"/>
      <c r="G5" s="9" t="s">
        <v>87</v>
      </c>
      <c r="H5" s="9"/>
      <c r="I5" s="9" t="s">
        <v>88</v>
      </c>
      <c r="J5" s="9"/>
      <c r="K5" s="9" t="s">
        <v>89</v>
      </c>
      <c r="L5" s="9"/>
      <c r="M5" s="9" t="s">
        <v>32</v>
      </c>
    </row>
    <row r="6" spans="2:12" ht="12.75" customHeight="1">
      <c r="B6" s="1"/>
      <c r="C6" s="1"/>
      <c r="G6" s="9"/>
      <c r="H6" s="9"/>
      <c r="I6" s="9"/>
      <c r="J6" s="9"/>
      <c r="K6" s="9"/>
      <c r="L6" s="9"/>
    </row>
    <row r="7" spans="2:13" ht="12.75">
      <c r="B7" s="2" t="s">
        <v>2</v>
      </c>
      <c r="C7" s="2" t="s">
        <v>100</v>
      </c>
      <c r="D7" s="2" t="s">
        <v>7</v>
      </c>
      <c r="E7" s="2" t="s">
        <v>33</v>
      </c>
      <c r="G7" s="2">
        <v>0.0347</v>
      </c>
      <c r="I7" s="2">
        <v>0.0337</v>
      </c>
      <c r="K7" s="2">
        <v>0.0344</v>
      </c>
      <c r="M7" s="10">
        <f>AVERAGE(K7,I7,G7)</f>
        <v>0.03426666666666667</v>
      </c>
    </row>
    <row r="8" spans="2:13" ht="12.75">
      <c r="B8" s="2" t="s">
        <v>34</v>
      </c>
      <c r="C8" s="2" t="s">
        <v>100</v>
      </c>
      <c r="D8" s="2" t="s">
        <v>8</v>
      </c>
      <c r="E8" s="2" t="s">
        <v>33</v>
      </c>
      <c r="G8" s="2">
        <v>8.1</v>
      </c>
      <c r="I8" s="2">
        <v>14.1</v>
      </c>
      <c r="K8" s="2">
        <v>22.2</v>
      </c>
      <c r="M8" s="11">
        <f>AVERAGE(K8,I8,G8)</f>
        <v>14.799999999999999</v>
      </c>
    </row>
    <row r="9" spans="2:13" ht="12.75">
      <c r="B9" s="2" t="s">
        <v>55</v>
      </c>
      <c r="C9" s="2" t="s">
        <v>100</v>
      </c>
      <c r="D9" s="2" t="s">
        <v>8</v>
      </c>
      <c r="E9" s="2" t="s">
        <v>33</v>
      </c>
      <c r="G9" s="2">
        <v>10.6</v>
      </c>
      <c r="I9" s="2">
        <v>17.1</v>
      </c>
      <c r="K9" s="2">
        <v>26</v>
      </c>
      <c r="M9" s="11">
        <f>AVERAGE(K9,I9,G9)</f>
        <v>17.900000000000002</v>
      </c>
    </row>
    <row r="10" ht="12.75" customHeight="1"/>
    <row r="11" spans="2:4" ht="12" customHeight="1">
      <c r="B11" s="2" t="s">
        <v>101</v>
      </c>
      <c r="C11" s="2" t="s">
        <v>2</v>
      </c>
      <c r="D11" s="2" t="s">
        <v>100</v>
      </c>
    </row>
    <row r="12" spans="2:13" ht="12.75">
      <c r="B12" s="2" t="s">
        <v>36</v>
      </c>
      <c r="D12" s="2" t="s">
        <v>12</v>
      </c>
      <c r="G12" s="12">
        <v>47444</v>
      </c>
      <c r="I12" s="2">
        <v>49949</v>
      </c>
      <c r="K12" s="2">
        <v>47802</v>
      </c>
      <c r="M12" s="12">
        <f>AVERAGE(K12,I12,G12)</f>
        <v>48398.333333333336</v>
      </c>
    </row>
    <row r="13" spans="2:13" ht="12.75">
      <c r="B13" s="2" t="s">
        <v>37</v>
      </c>
      <c r="D13" s="2" t="s">
        <v>13</v>
      </c>
      <c r="G13" s="2">
        <v>7.2</v>
      </c>
      <c r="I13" s="2">
        <v>7.1</v>
      </c>
      <c r="K13" s="2">
        <v>7.2</v>
      </c>
      <c r="M13" s="11">
        <f>AVERAGE(K13,I13,G13)</f>
        <v>7.166666666666667</v>
      </c>
    </row>
    <row r="14" spans="2:13" ht="12.75">
      <c r="B14" s="2" t="s">
        <v>38</v>
      </c>
      <c r="D14" s="2" t="s">
        <v>13</v>
      </c>
      <c r="G14" s="11">
        <v>15.15</v>
      </c>
      <c r="H14" s="11"/>
      <c r="I14" s="11">
        <v>14.78</v>
      </c>
      <c r="J14" s="11"/>
      <c r="K14" s="11">
        <v>13.51</v>
      </c>
      <c r="L14" s="11"/>
      <c r="M14" s="11">
        <f>AVERAGE(K14,I14,G14)</f>
        <v>14.479999999999999</v>
      </c>
    </row>
    <row r="15" spans="2:13" ht="12.75">
      <c r="B15" s="2" t="s">
        <v>39</v>
      </c>
      <c r="D15" s="2" t="s">
        <v>14</v>
      </c>
      <c r="G15" s="2">
        <v>333</v>
      </c>
      <c r="I15" s="2">
        <v>335</v>
      </c>
      <c r="K15" s="2">
        <v>336</v>
      </c>
      <c r="M15" s="11">
        <f>AVERAGE(K15,I15,G15)</f>
        <v>334.6666666666667</v>
      </c>
    </row>
    <row r="22" spans="2:12" ht="12.75">
      <c r="B22" s="1"/>
      <c r="C22" s="1"/>
      <c r="G22" s="9"/>
      <c r="H22" s="9"/>
      <c r="I22" s="9"/>
      <c r="J22" s="9"/>
      <c r="K22" s="9"/>
      <c r="L22" s="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C55"/>
  <sheetViews>
    <sheetView zoomScale="75" zoomScaleNormal="75" workbookViewId="0" topLeftCell="B1">
      <selection activeCell="G11" sqref="G11"/>
    </sheetView>
  </sheetViews>
  <sheetFormatPr defaultColWidth="9.140625" defaultRowHeight="12.75"/>
  <cols>
    <col min="1" max="1" width="1.8515625" style="2" hidden="1" customWidth="1"/>
    <col min="2" max="2" width="20.28125" style="2" customWidth="1"/>
    <col min="3" max="3" width="5.28125" style="2" customWidth="1"/>
    <col min="4" max="4" width="9.00390625" style="2" customWidth="1"/>
    <col min="5" max="5" width="4.8515625" style="9" customWidth="1"/>
    <col min="6" max="6" width="10.7109375" style="9" customWidth="1"/>
    <col min="7" max="7" width="4.7109375" style="9" customWidth="1"/>
    <col min="8" max="8" width="11.140625" style="9" customWidth="1"/>
    <col min="9" max="9" width="4.421875" style="9" customWidth="1"/>
    <col min="10" max="10" width="9.57421875" style="9" customWidth="1"/>
    <col min="11" max="11" width="4.421875" style="9" customWidth="1"/>
    <col min="12" max="12" width="12.7109375" style="2" bestFit="1" customWidth="1"/>
    <col min="13" max="13" width="3.8515625" style="2" customWidth="1"/>
    <col min="14" max="14" width="7.7109375" style="2" customWidth="1"/>
    <col min="15" max="15" width="3.8515625" style="2" customWidth="1"/>
    <col min="16" max="16" width="7.28125" style="2" customWidth="1"/>
    <col min="17" max="17" width="3.8515625" style="2" customWidth="1"/>
    <col min="18" max="18" width="7.7109375" style="2" customWidth="1"/>
    <col min="19" max="19" width="3.8515625" style="2" customWidth="1"/>
    <col min="20" max="20" width="9.28125" style="2" bestFit="1" customWidth="1"/>
    <col min="21" max="21" width="4.28125" style="2" customWidth="1"/>
    <col min="22" max="22" width="7.57421875" style="2" customWidth="1"/>
    <col min="23" max="23" width="4.28125" style="2" customWidth="1"/>
    <col min="24" max="24" width="7.00390625" style="2" customWidth="1"/>
    <col min="25" max="25" width="4.57421875" style="2" customWidth="1"/>
    <col min="26" max="26" width="7.140625" style="2" customWidth="1"/>
    <col min="27" max="27" width="4.7109375" style="2" customWidth="1"/>
    <col min="28" max="28" width="8.8515625" style="2" customWidth="1"/>
    <col min="29" max="16384" width="11.421875" style="2" customWidth="1"/>
  </cols>
  <sheetData>
    <row r="1" spans="2:3" ht="12.75">
      <c r="B1" s="1" t="s">
        <v>40</v>
      </c>
      <c r="C1" s="1"/>
    </row>
    <row r="2" ht="12.75" customHeight="1"/>
    <row r="3" ht="12.75" customHeight="1"/>
    <row r="4" spans="2:28" ht="12.75">
      <c r="B4" s="1" t="str">
        <f>emiss!B5</f>
        <v>740C10</v>
      </c>
      <c r="C4" s="1"/>
      <c r="F4" s="9" t="s">
        <v>87</v>
      </c>
      <c r="H4" s="9" t="s">
        <v>88</v>
      </c>
      <c r="J4" s="9" t="s">
        <v>89</v>
      </c>
      <c r="L4" s="2" t="s">
        <v>32</v>
      </c>
      <c r="N4" s="9" t="s">
        <v>87</v>
      </c>
      <c r="O4" s="9"/>
      <c r="P4" s="9" t="s">
        <v>88</v>
      </c>
      <c r="Q4" s="9"/>
      <c r="R4" s="9" t="s">
        <v>89</v>
      </c>
      <c r="S4" s="9"/>
      <c r="T4" s="2" t="s">
        <v>32</v>
      </c>
      <c r="V4" s="9" t="s">
        <v>87</v>
      </c>
      <c r="W4" s="9"/>
      <c r="X4" s="9" t="s">
        <v>88</v>
      </c>
      <c r="Y4" s="9"/>
      <c r="Z4" s="9" t="s">
        <v>89</v>
      </c>
      <c r="AA4" s="9"/>
      <c r="AB4" s="2" t="s">
        <v>32</v>
      </c>
    </row>
    <row r="5" ht="12.75" customHeight="1"/>
    <row r="6" spans="2:28" ht="12.75">
      <c r="B6" s="2" t="s">
        <v>109</v>
      </c>
      <c r="F6" s="9" t="s">
        <v>113</v>
      </c>
      <c r="H6" s="9" t="s">
        <v>113</v>
      </c>
      <c r="J6" s="9" t="s">
        <v>113</v>
      </c>
      <c r="L6" s="9" t="s">
        <v>113</v>
      </c>
      <c r="N6" s="2" t="s">
        <v>114</v>
      </c>
      <c r="P6" s="2" t="s">
        <v>114</v>
      </c>
      <c r="R6" s="2" t="s">
        <v>114</v>
      </c>
      <c r="T6" s="2" t="s">
        <v>114</v>
      </c>
      <c r="V6" s="2" t="s">
        <v>115</v>
      </c>
      <c r="X6" s="2" t="s">
        <v>115</v>
      </c>
      <c r="Z6" s="2" t="s">
        <v>115</v>
      </c>
      <c r="AB6" s="2" t="s">
        <v>115</v>
      </c>
    </row>
    <row r="7" spans="2:28" ht="12.75" customHeight="1">
      <c r="B7" s="2" t="s">
        <v>110</v>
      </c>
      <c r="F7" s="9" t="s">
        <v>120</v>
      </c>
      <c r="H7" s="9" t="s">
        <v>112</v>
      </c>
      <c r="J7" s="9" t="s">
        <v>112</v>
      </c>
      <c r="L7" s="9" t="s">
        <v>112</v>
      </c>
      <c r="N7" s="2" t="s">
        <v>10</v>
      </c>
      <c r="P7" s="2" t="s">
        <v>10</v>
      </c>
      <c r="R7" s="2" t="s">
        <v>10</v>
      </c>
      <c r="T7" s="2" t="s">
        <v>10</v>
      </c>
      <c r="V7" s="2" t="s">
        <v>65</v>
      </c>
      <c r="X7" s="2" t="s">
        <v>65</v>
      </c>
      <c r="Z7" s="2" t="s">
        <v>65</v>
      </c>
      <c r="AB7" s="2" t="s">
        <v>65</v>
      </c>
    </row>
    <row r="8" spans="2:28" ht="12.75" customHeight="1">
      <c r="B8" s="2" t="s">
        <v>119</v>
      </c>
      <c r="F8" s="9" t="s">
        <v>1</v>
      </c>
      <c r="H8" s="9" t="s">
        <v>1</v>
      </c>
      <c r="J8" s="9" t="s">
        <v>1</v>
      </c>
      <c r="L8" s="9" t="s">
        <v>1</v>
      </c>
      <c r="N8" s="2" t="s">
        <v>10</v>
      </c>
      <c r="P8" s="2" t="s">
        <v>10</v>
      </c>
      <c r="R8" s="2" t="s">
        <v>10</v>
      </c>
      <c r="T8" s="2" t="s">
        <v>10</v>
      </c>
      <c r="V8" s="2" t="s">
        <v>65</v>
      </c>
      <c r="X8" s="2" t="s">
        <v>65</v>
      </c>
      <c r="Z8" s="2" t="s">
        <v>65</v>
      </c>
      <c r="AB8" s="2" t="s">
        <v>65</v>
      </c>
    </row>
    <row r="9" spans="2:28" ht="12.75">
      <c r="B9" s="2" t="s">
        <v>111</v>
      </c>
      <c r="F9" s="13" t="s">
        <v>63</v>
      </c>
      <c r="H9" s="13" t="s">
        <v>63</v>
      </c>
      <c r="J9" s="13" t="s">
        <v>63</v>
      </c>
      <c r="L9" s="13" t="s">
        <v>63</v>
      </c>
      <c r="M9" s="13"/>
      <c r="N9" s="13" t="s">
        <v>10</v>
      </c>
      <c r="O9" s="13"/>
      <c r="P9" s="13" t="s">
        <v>10</v>
      </c>
      <c r="Q9" s="13"/>
      <c r="R9" s="13" t="s">
        <v>10</v>
      </c>
      <c r="S9" s="13"/>
      <c r="T9" s="13" t="s">
        <v>10</v>
      </c>
      <c r="U9" s="13"/>
      <c r="V9" s="13" t="s">
        <v>65</v>
      </c>
      <c r="W9" s="13"/>
      <c r="X9" s="13" t="s">
        <v>65</v>
      </c>
      <c r="Y9" s="13"/>
      <c r="Z9" s="13" t="s">
        <v>65</v>
      </c>
      <c r="AA9" s="13"/>
      <c r="AB9" s="13" t="s">
        <v>65</v>
      </c>
    </row>
    <row r="10" spans="2:20" ht="12.75">
      <c r="B10" s="2" t="s">
        <v>117</v>
      </c>
      <c r="D10" s="2" t="s">
        <v>64</v>
      </c>
      <c r="F10" s="19">
        <f>1900000/454</f>
        <v>4185.022026431718</v>
      </c>
      <c r="G10" s="19"/>
      <c r="H10" s="19">
        <f>1900000/454</f>
        <v>4185.022026431718</v>
      </c>
      <c r="I10" s="19"/>
      <c r="J10" s="19">
        <f>1900000/454</f>
        <v>4185.022026431718</v>
      </c>
      <c r="L10" s="12">
        <v>4189</v>
      </c>
      <c r="M10" s="12"/>
      <c r="N10" s="12">
        <f>27300/454</f>
        <v>60.13215859030837</v>
      </c>
      <c r="O10" s="12"/>
      <c r="P10" s="12">
        <f>28200/454</f>
        <v>62.11453744493392</v>
      </c>
      <c r="Q10" s="12"/>
      <c r="R10" s="12">
        <f>28600/454</f>
        <v>62.99559471365639</v>
      </c>
      <c r="S10" s="12"/>
      <c r="T10" s="12">
        <f>28200/454</f>
        <v>62.11453744493392</v>
      </c>
    </row>
    <row r="11" spans="2:19" ht="12.75">
      <c r="B11" s="2" t="s">
        <v>61</v>
      </c>
      <c r="D11" s="2" t="s">
        <v>62</v>
      </c>
      <c r="F11" s="13">
        <v>5460</v>
      </c>
      <c r="G11" s="13"/>
      <c r="H11" s="13">
        <v>5080</v>
      </c>
      <c r="I11" s="13"/>
      <c r="J11" s="13">
        <v>5360</v>
      </c>
      <c r="L11" s="12">
        <v>5300</v>
      </c>
      <c r="M11" s="12"/>
      <c r="N11" s="12"/>
      <c r="O11" s="12"/>
      <c r="P11" s="12"/>
      <c r="Q11" s="12"/>
      <c r="R11" s="12"/>
      <c r="S11" s="12"/>
    </row>
    <row r="12" spans="2:20" ht="12.75">
      <c r="B12" s="2" t="s">
        <v>5</v>
      </c>
      <c r="D12" s="2" t="s">
        <v>41</v>
      </c>
      <c r="F12" s="13">
        <v>380.117</v>
      </c>
      <c r="G12" s="13"/>
      <c r="H12" s="13">
        <v>380.099</v>
      </c>
      <c r="I12" s="13"/>
      <c r="J12" s="13">
        <v>190.054</v>
      </c>
      <c r="L12" s="12">
        <v>317</v>
      </c>
      <c r="M12" s="12"/>
      <c r="N12" s="12">
        <v>10745.8</v>
      </c>
      <c r="O12" s="12"/>
      <c r="P12" s="12">
        <v>11095.1</v>
      </c>
      <c r="Q12" s="12"/>
      <c r="R12" s="12">
        <v>11240.2</v>
      </c>
      <c r="S12" s="12"/>
      <c r="T12" s="2">
        <v>11027</v>
      </c>
    </row>
    <row r="13" spans="2:19" ht="12.75">
      <c r="B13" s="2" t="s">
        <v>42</v>
      </c>
      <c r="D13" s="2" t="s">
        <v>41</v>
      </c>
      <c r="F13" s="13">
        <v>241.374</v>
      </c>
      <c r="G13" s="13"/>
      <c r="H13" s="13">
        <v>317.382</v>
      </c>
      <c r="I13" s="13"/>
      <c r="J13" s="13">
        <v>319.29</v>
      </c>
      <c r="L13" s="11">
        <v>292.7</v>
      </c>
      <c r="M13" s="11"/>
      <c r="N13" s="11"/>
      <c r="O13" s="11"/>
      <c r="P13" s="11"/>
      <c r="Q13" s="11"/>
      <c r="R13" s="11"/>
      <c r="S13" s="11"/>
    </row>
    <row r="14" spans="2:19" ht="12.75">
      <c r="B14" s="2" t="s">
        <v>76</v>
      </c>
      <c r="D14" s="2" t="s">
        <v>41</v>
      </c>
      <c r="F14" s="13">
        <v>0.19</v>
      </c>
      <c r="G14" s="13"/>
      <c r="H14" s="13">
        <v>0.19</v>
      </c>
      <c r="I14" s="13"/>
      <c r="J14" s="13">
        <v>0.19</v>
      </c>
      <c r="L14" s="14">
        <v>0.19</v>
      </c>
      <c r="M14" s="14"/>
      <c r="N14" s="14"/>
      <c r="O14" s="14"/>
      <c r="P14" s="14"/>
      <c r="Q14" s="14"/>
      <c r="R14" s="14"/>
      <c r="S14" s="14"/>
    </row>
    <row r="15" spans="2:19" ht="12.75">
      <c r="B15" s="2" t="s">
        <v>75</v>
      </c>
      <c r="D15" s="2" t="s">
        <v>41</v>
      </c>
      <c r="E15" s="9" t="s">
        <v>35</v>
      </c>
      <c r="F15" s="13">
        <v>0.95</v>
      </c>
      <c r="G15" s="13" t="s">
        <v>35</v>
      </c>
      <c r="H15" s="13">
        <v>0.95</v>
      </c>
      <c r="I15" s="13" t="s">
        <v>35</v>
      </c>
      <c r="J15" s="13">
        <v>0.95</v>
      </c>
      <c r="L15" s="11">
        <v>0.95</v>
      </c>
      <c r="M15" s="11"/>
      <c r="N15" s="11"/>
      <c r="O15" s="11"/>
      <c r="P15" s="11"/>
      <c r="Q15" s="11"/>
      <c r="R15" s="11"/>
      <c r="S15" s="11"/>
    </row>
    <row r="16" spans="2:19" ht="12.75">
      <c r="B16" s="2" t="s">
        <v>73</v>
      </c>
      <c r="D16" s="2" t="s">
        <v>41</v>
      </c>
      <c r="E16" s="9" t="s">
        <v>35</v>
      </c>
      <c r="F16" s="13">
        <v>0.475</v>
      </c>
      <c r="G16" s="13" t="s">
        <v>35</v>
      </c>
      <c r="H16" s="13">
        <v>0.475</v>
      </c>
      <c r="I16" s="13" t="s">
        <v>35</v>
      </c>
      <c r="J16" s="13">
        <v>0.475</v>
      </c>
      <c r="L16" s="11">
        <v>0.475</v>
      </c>
      <c r="M16" s="11"/>
      <c r="N16" s="11"/>
      <c r="O16" s="11"/>
      <c r="P16" s="11"/>
      <c r="Q16" s="11"/>
      <c r="R16" s="11"/>
      <c r="S16" s="11"/>
    </row>
    <row r="17" spans="2:19" ht="12.75">
      <c r="B17" s="2" t="s">
        <v>70</v>
      </c>
      <c r="D17" s="2" t="s">
        <v>41</v>
      </c>
      <c r="E17" s="9" t="s">
        <v>35</v>
      </c>
      <c r="F17" s="13">
        <v>9.503</v>
      </c>
      <c r="G17" s="13" t="s">
        <v>35</v>
      </c>
      <c r="H17" s="13">
        <v>9.503</v>
      </c>
      <c r="I17" s="13" t="s">
        <v>35</v>
      </c>
      <c r="J17" s="13">
        <v>9.503</v>
      </c>
      <c r="L17" s="11">
        <v>9.5</v>
      </c>
      <c r="M17" s="11"/>
      <c r="N17" s="11"/>
      <c r="O17" s="11"/>
      <c r="P17" s="11"/>
      <c r="Q17" s="11"/>
      <c r="R17" s="11"/>
      <c r="S17" s="11"/>
    </row>
    <row r="18" spans="2:19" ht="12.75">
      <c r="B18" s="2" t="s">
        <v>72</v>
      </c>
      <c r="D18" s="2" t="s">
        <v>41</v>
      </c>
      <c r="E18" s="9" t="s">
        <v>35</v>
      </c>
      <c r="F18" s="13">
        <v>0.095</v>
      </c>
      <c r="G18" s="13" t="s">
        <v>35</v>
      </c>
      <c r="H18" s="13">
        <v>0.095</v>
      </c>
      <c r="I18" s="13" t="s">
        <v>35</v>
      </c>
      <c r="J18" s="13">
        <v>0.095</v>
      </c>
      <c r="L18" s="11">
        <v>0.095</v>
      </c>
      <c r="M18" s="11"/>
      <c r="N18" s="11"/>
      <c r="O18" s="11"/>
      <c r="P18" s="11"/>
      <c r="Q18" s="11"/>
      <c r="R18" s="11"/>
      <c r="S18" s="11"/>
    </row>
    <row r="19" spans="2:19" ht="12.75">
      <c r="B19" s="2" t="s">
        <v>74</v>
      </c>
      <c r="D19" s="2" t="s">
        <v>41</v>
      </c>
      <c r="E19" s="9" t="s">
        <v>35</v>
      </c>
      <c r="F19" s="13">
        <v>0.475</v>
      </c>
      <c r="G19" s="13" t="s">
        <v>35</v>
      </c>
      <c r="H19" s="13">
        <v>0.475</v>
      </c>
      <c r="I19" s="13" t="s">
        <v>35</v>
      </c>
      <c r="J19" s="13">
        <v>0.475</v>
      </c>
      <c r="L19" s="11">
        <v>0.475</v>
      </c>
      <c r="M19" s="11"/>
      <c r="N19" s="11"/>
      <c r="O19" s="11"/>
      <c r="P19" s="11"/>
      <c r="Q19" s="11"/>
      <c r="R19" s="11"/>
      <c r="S19" s="11"/>
    </row>
    <row r="20" spans="2:19" ht="12.75">
      <c r="B20" s="2" t="s">
        <v>69</v>
      </c>
      <c r="D20" s="2" t="s">
        <v>41</v>
      </c>
      <c r="E20" s="9" t="s">
        <v>35</v>
      </c>
      <c r="F20" s="13">
        <v>1.901</v>
      </c>
      <c r="G20" s="13" t="s">
        <v>35</v>
      </c>
      <c r="H20" s="13">
        <v>1.901</v>
      </c>
      <c r="I20" s="13" t="s">
        <v>35</v>
      </c>
      <c r="J20" s="13">
        <v>1.901</v>
      </c>
      <c r="L20" s="11">
        <v>1.9</v>
      </c>
      <c r="M20" s="11"/>
      <c r="N20" s="11"/>
      <c r="O20" s="11"/>
      <c r="P20" s="11"/>
      <c r="Q20" s="11"/>
      <c r="R20" s="11"/>
      <c r="S20" s="11"/>
    </row>
    <row r="21" ht="12.75" customHeight="1"/>
    <row r="22" spans="2:27" ht="12.75">
      <c r="B22" s="2" t="s">
        <v>43</v>
      </c>
      <c r="D22" s="2" t="s">
        <v>12</v>
      </c>
      <c r="F22" s="19">
        <f>emiss!$G$12</f>
        <v>47444</v>
      </c>
      <c r="H22" s="19">
        <f>emiss!$I$12</f>
        <v>49949</v>
      </c>
      <c r="J22" s="19">
        <f>emiss!$K$12</f>
        <v>47802</v>
      </c>
      <c r="L22" s="11">
        <f>emiss!$M$12</f>
        <v>48398.333333333336</v>
      </c>
      <c r="M22" s="11"/>
      <c r="N22" s="19">
        <f>emiss!$G$12</f>
        <v>47444</v>
      </c>
      <c r="O22" s="9"/>
      <c r="P22" s="19">
        <f>emiss!$I$12</f>
        <v>49949</v>
      </c>
      <c r="Q22" s="9"/>
      <c r="R22" s="19">
        <f>emiss!$K$12</f>
        <v>47802</v>
      </c>
      <c r="S22" s="9"/>
      <c r="T22" s="11">
        <f>emiss!$M$12</f>
        <v>48398.333333333336</v>
      </c>
      <c r="U22" s="11"/>
      <c r="V22" s="11"/>
      <c r="W22" s="11"/>
      <c r="X22" s="11"/>
      <c r="Y22" s="11"/>
      <c r="Z22" s="11"/>
      <c r="AA22" s="11"/>
    </row>
    <row r="23" spans="2:27" ht="12.75">
      <c r="B23" s="2" t="s">
        <v>6</v>
      </c>
      <c r="D23" s="2" t="s">
        <v>13</v>
      </c>
      <c r="F23" s="19">
        <f>emiss!$G$13</f>
        <v>7.2</v>
      </c>
      <c r="H23" s="19">
        <f>emiss!$I$13</f>
        <v>7.1</v>
      </c>
      <c r="J23" s="19">
        <f>emiss!$K$13</f>
        <v>7.2</v>
      </c>
      <c r="L23" s="11">
        <f>emiss!$M$13</f>
        <v>7.166666666666667</v>
      </c>
      <c r="M23" s="11"/>
      <c r="N23" s="19">
        <f>emiss!$G$13</f>
        <v>7.2</v>
      </c>
      <c r="O23" s="9"/>
      <c r="P23" s="19">
        <f>emiss!$I$13</f>
        <v>7.1</v>
      </c>
      <c r="Q23" s="9"/>
      <c r="R23" s="19">
        <f>emiss!$K$13</f>
        <v>7.2</v>
      </c>
      <c r="S23" s="9"/>
      <c r="T23" s="11">
        <f>emiss!$M$13</f>
        <v>7.166666666666667</v>
      </c>
      <c r="U23" s="11"/>
      <c r="V23" s="11"/>
      <c r="W23" s="11"/>
      <c r="X23" s="11"/>
      <c r="Y23" s="11"/>
      <c r="Z23" s="11"/>
      <c r="AA23" s="11"/>
    </row>
    <row r="24" spans="12:19" ht="12.75">
      <c r="L24" s="11"/>
      <c r="M24" s="11"/>
      <c r="N24" s="11"/>
      <c r="O24" s="11"/>
      <c r="P24" s="11"/>
      <c r="Q24" s="11"/>
      <c r="R24" s="11"/>
      <c r="S24" s="11"/>
    </row>
    <row r="25" spans="2:28" ht="12.75">
      <c r="B25" s="2" t="s">
        <v>118</v>
      </c>
      <c r="D25" s="2" t="s">
        <v>116</v>
      </c>
      <c r="F25" s="11">
        <f>F10*F11/1000000</f>
        <v>22.850220264317176</v>
      </c>
      <c r="H25" s="11">
        <f>H10*H11/1000000</f>
        <v>21.259911894273124</v>
      </c>
      <c r="J25" s="11">
        <f>J10*J11/1000000</f>
        <v>22.431718061674005</v>
      </c>
      <c r="L25" s="11">
        <f>L10*L11/1000000</f>
        <v>22.2017</v>
      </c>
      <c r="M25" s="11"/>
      <c r="N25" s="11"/>
      <c r="O25" s="11"/>
      <c r="P25" s="11"/>
      <c r="Q25" s="11"/>
      <c r="R25" s="11"/>
      <c r="S25" s="11"/>
      <c r="V25" s="11">
        <f>F25</f>
        <v>22.850220264317176</v>
      </c>
      <c r="X25" s="11">
        <f>H25</f>
        <v>21.259911894273124</v>
      </c>
      <c r="Z25" s="11">
        <f>J25</f>
        <v>22.431718061674005</v>
      </c>
      <c r="AB25" s="11">
        <f>AVERAGE(V25,X25,Z25)</f>
        <v>22.1806167400881</v>
      </c>
    </row>
    <row r="26" spans="2:28" ht="12.75">
      <c r="B26" s="2" t="s">
        <v>121</v>
      </c>
      <c r="D26" s="2" t="s">
        <v>116</v>
      </c>
      <c r="F26" s="2"/>
      <c r="AB26" s="11">
        <f>T22*60/9000*(21-T23)/21</f>
        <v>212.54294532627864</v>
      </c>
    </row>
    <row r="27" spans="6:28" ht="12.75">
      <c r="F27" s="2"/>
      <c r="AB27" s="11"/>
    </row>
    <row r="28" spans="2:28" ht="12.75">
      <c r="B28" s="17" t="s">
        <v>67</v>
      </c>
      <c r="C28" s="17"/>
      <c r="F28" s="2"/>
      <c r="AB28" s="11"/>
    </row>
    <row r="29" spans="2:28" ht="12.75">
      <c r="B29" s="2" t="s">
        <v>5</v>
      </c>
      <c r="D29" s="2" t="s">
        <v>11</v>
      </c>
      <c r="F29" s="12">
        <f>F12*1000/60/(F22/35.31)*14/(21-F$23)</f>
        <v>4.7833417689077224</v>
      </c>
      <c r="H29" s="12">
        <f>H12*1000/60/(H22/35.31)*14/(21-H$23)</f>
        <v>4.51055135374773</v>
      </c>
      <c r="J29" s="12">
        <f>J12*1000/60/(J22/35.31)*14/(21-J$23)</f>
        <v>2.3737029164385217</v>
      </c>
      <c r="L29" s="11">
        <f>AVERAGE(F29,H29,J29)</f>
        <v>3.889198679697991</v>
      </c>
      <c r="M29" s="12"/>
      <c r="N29" s="12">
        <f>N12*1000/60/(N22/35.31)*14/(21-N$23)</f>
        <v>135.22371790877176</v>
      </c>
      <c r="O29" s="12"/>
      <c r="P29" s="12">
        <f>P12*1000/60/(P22/35.31)*14/(21-P$23)</f>
        <v>131.66311493838828</v>
      </c>
      <c r="Q29" s="12"/>
      <c r="R29" s="12">
        <f>R12*1000/60/(R22/35.31)*14/(21-R$23)</f>
        <v>140.38586676077463</v>
      </c>
      <c r="S29" s="12"/>
      <c r="T29" s="12">
        <f>T12*1000/60/(T22/35.31)*14/(21-T$23)</f>
        <v>135.69836941346435</v>
      </c>
      <c r="U29" s="12"/>
      <c r="V29" s="12">
        <f>SUM(N29,F29)</f>
        <v>140.00705967767948</v>
      </c>
      <c r="W29" s="12"/>
      <c r="X29" s="12">
        <f>SUM(P29,H29)</f>
        <v>136.173666292136</v>
      </c>
      <c r="Y29" s="12"/>
      <c r="Z29" s="12">
        <f>SUM(R29,J29)</f>
        <v>142.75956967721316</v>
      </c>
      <c r="AA29" s="12"/>
      <c r="AB29" s="12">
        <f>AVERAGE(Z29,X29,V29)</f>
        <v>139.64676521567623</v>
      </c>
    </row>
    <row r="30" spans="2:29" ht="12.75">
      <c r="B30" s="2" t="s">
        <v>42</v>
      </c>
      <c r="D30" s="2" t="s">
        <v>9</v>
      </c>
      <c r="F30" s="12">
        <f>F13*1000000/60/F$22/0.0283*14/(21-F$23)</f>
        <v>3039.628120659361</v>
      </c>
      <c r="H30" s="12">
        <f>H13*1000000/60/H$22/0.0283*14/(21-H$23)</f>
        <v>3769.0425829281935</v>
      </c>
      <c r="J30" s="12">
        <f aca="true" t="shared" si="0" ref="J30:J37">J13*1000000/60/J$22/0.0283*14/(21-J$23)</f>
        <v>3990.7131555518376</v>
      </c>
      <c r="L30" s="12">
        <f>AVERAGE(F30,H30,J30)</f>
        <v>3599.794619713131</v>
      </c>
      <c r="M30" s="12"/>
      <c r="N30" s="12"/>
      <c r="O30" s="12"/>
      <c r="P30" s="12"/>
      <c r="Q30" s="12"/>
      <c r="R30" s="12"/>
      <c r="S30" s="12"/>
      <c r="T30" s="12"/>
      <c r="U30" s="12"/>
      <c r="V30" s="12">
        <f>SUM(N30,F30)</f>
        <v>3039.628120659361</v>
      </c>
      <c r="W30" s="12"/>
      <c r="X30" s="12">
        <f>SUM(P30,H30)</f>
        <v>3769.0425829281935</v>
      </c>
      <c r="Y30" s="12"/>
      <c r="Z30" s="12">
        <f>SUM(R30,J30)</f>
        <v>3990.7131555518376</v>
      </c>
      <c r="AA30" s="12"/>
      <c r="AB30" s="12">
        <f>AVERAGE(Z30,X30,V30)</f>
        <v>3599.794619713131</v>
      </c>
      <c r="AC30" s="12"/>
    </row>
    <row r="31" spans="2:28" ht="12.75">
      <c r="B31" s="2" t="s">
        <v>76</v>
      </c>
      <c r="D31" s="2" t="s">
        <v>9</v>
      </c>
      <c r="F31" s="12">
        <f aca="true" t="shared" si="1" ref="F31:H37">F14*1000000/60/F$22/0.0283*14/(21-F$23)</f>
        <v>2.3926742023800345</v>
      </c>
      <c r="H31" s="12">
        <f t="shared" si="1"/>
        <v>2.256328622153609</v>
      </c>
      <c r="J31" s="12">
        <f t="shared" si="0"/>
        <v>2.374754923595631</v>
      </c>
      <c r="L31" s="11">
        <f aca="true" t="shared" si="2" ref="L31:L40">AVERAGE(F31,H31,J31)</f>
        <v>2.341252582709758</v>
      </c>
      <c r="M31" s="11"/>
      <c r="N31" s="11"/>
      <c r="O31" s="11"/>
      <c r="P31" s="11"/>
      <c r="Q31" s="11"/>
      <c r="R31" s="11"/>
      <c r="S31" s="11"/>
      <c r="V31" s="12">
        <f>SUM(N31,F31)</f>
        <v>2.3926742023800345</v>
      </c>
      <c r="X31" s="12">
        <f>SUM(P31,H31)</f>
        <v>2.256328622153609</v>
      </c>
      <c r="Z31" s="12">
        <f>SUM(R31,J31)</f>
        <v>2.374754923595631</v>
      </c>
      <c r="AB31" s="11">
        <f>AVERAGE(Z31,X31,V31)</f>
        <v>2.341252582709758</v>
      </c>
    </row>
    <row r="32" spans="2:28" ht="12.75">
      <c r="B32" s="2" t="s">
        <v>75</v>
      </c>
      <c r="D32" s="2" t="s">
        <v>9</v>
      </c>
      <c r="E32" s="9">
        <v>100</v>
      </c>
      <c r="F32" s="12">
        <f t="shared" si="1"/>
        <v>11.963371011900174</v>
      </c>
      <c r="G32" s="9">
        <v>100</v>
      </c>
      <c r="H32" s="12">
        <f t="shared" si="1"/>
        <v>11.281643110768044</v>
      </c>
      <c r="I32" s="9">
        <v>100</v>
      </c>
      <c r="J32" s="12">
        <f t="shared" si="0"/>
        <v>11.873774617978157</v>
      </c>
      <c r="K32" s="9">
        <v>100</v>
      </c>
      <c r="L32" s="11">
        <f t="shared" si="2"/>
        <v>11.706262913548791</v>
      </c>
      <c r="M32" s="11"/>
      <c r="N32" s="11"/>
      <c r="O32" s="11"/>
      <c r="P32" s="11"/>
      <c r="Q32" s="11"/>
      <c r="R32" s="11"/>
      <c r="S32" s="11"/>
      <c r="U32" s="2">
        <f aca="true" t="shared" si="3" ref="U32:U37">E32</f>
        <v>100</v>
      </c>
      <c r="V32" s="12">
        <f>SUM(N32,F32)</f>
        <v>11.963371011900174</v>
      </c>
      <c r="W32" s="2">
        <f aca="true" t="shared" si="4" ref="W32:W37">G32</f>
        <v>100</v>
      </c>
      <c r="X32" s="12">
        <f>SUM(P32,H32)</f>
        <v>11.281643110768044</v>
      </c>
      <c r="Y32" s="2">
        <f aca="true" t="shared" si="5" ref="Y32:Y37">I32</f>
        <v>100</v>
      </c>
      <c r="Z32" s="12">
        <f>SUM(R32,J32)</f>
        <v>11.873774617978157</v>
      </c>
      <c r="AA32" s="2">
        <f aca="true" t="shared" si="6" ref="AA32:AA37">K32</f>
        <v>100</v>
      </c>
      <c r="AB32" s="11">
        <f aca="true" t="shared" si="7" ref="AB32:AB37">AVERAGE(Z32,X32,V32)</f>
        <v>11.706262913548791</v>
      </c>
    </row>
    <row r="33" spans="2:28" ht="12.75">
      <c r="B33" s="2" t="s">
        <v>73</v>
      </c>
      <c r="D33" s="2" t="s">
        <v>9</v>
      </c>
      <c r="E33" s="9">
        <v>100</v>
      </c>
      <c r="F33" s="12">
        <f t="shared" si="1"/>
        <v>5.981685505950087</v>
      </c>
      <c r="G33" s="9">
        <v>100</v>
      </c>
      <c r="H33" s="12">
        <f t="shared" si="1"/>
        <v>5.640821555384022</v>
      </c>
      <c r="I33" s="9">
        <v>100</v>
      </c>
      <c r="J33" s="12">
        <f t="shared" si="0"/>
        <v>5.936887308989078</v>
      </c>
      <c r="K33" s="9">
        <v>100</v>
      </c>
      <c r="L33" s="11">
        <f t="shared" si="2"/>
        <v>5.8531314567743955</v>
      </c>
      <c r="M33" s="11"/>
      <c r="N33" s="11"/>
      <c r="O33" s="11"/>
      <c r="P33" s="11"/>
      <c r="Q33" s="11"/>
      <c r="R33" s="11"/>
      <c r="S33" s="11"/>
      <c r="U33" s="2">
        <f t="shared" si="3"/>
        <v>100</v>
      </c>
      <c r="V33" s="12">
        <f aca="true" t="shared" si="8" ref="V33:Z37">SUM(N33,F33)</f>
        <v>5.981685505950087</v>
      </c>
      <c r="W33" s="2">
        <f t="shared" si="4"/>
        <v>100</v>
      </c>
      <c r="X33" s="12">
        <f t="shared" si="8"/>
        <v>5.640821555384022</v>
      </c>
      <c r="Y33" s="2">
        <f t="shared" si="5"/>
        <v>100</v>
      </c>
      <c r="Z33" s="12">
        <f t="shared" si="8"/>
        <v>5.936887308989078</v>
      </c>
      <c r="AA33" s="2">
        <f t="shared" si="6"/>
        <v>100</v>
      </c>
      <c r="AB33" s="11">
        <f t="shared" si="7"/>
        <v>5.8531314567743955</v>
      </c>
    </row>
    <row r="34" spans="2:28" ht="12.75">
      <c r="B34" s="2" t="s">
        <v>70</v>
      </c>
      <c r="D34" s="2" t="s">
        <v>9</v>
      </c>
      <c r="E34" s="9">
        <v>100</v>
      </c>
      <c r="F34" s="12">
        <f t="shared" si="1"/>
        <v>119.67148918535511</v>
      </c>
      <c r="G34" s="9">
        <v>100</v>
      </c>
      <c r="H34" s="12">
        <f t="shared" si="1"/>
        <v>112.85205734908288</v>
      </c>
      <c r="I34" s="9">
        <v>100</v>
      </c>
      <c r="J34" s="12">
        <f t="shared" si="0"/>
        <v>118.77524231015413</v>
      </c>
      <c r="K34" s="9">
        <v>100</v>
      </c>
      <c r="L34" s="11">
        <f t="shared" si="2"/>
        <v>117.09959628153071</v>
      </c>
      <c r="M34" s="11"/>
      <c r="N34" s="11"/>
      <c r="O34" s="11"/>
      <c r="P34" s="11"/>
      <c r="Q34" s="11"/>
      <c r="R34" s="11"/>
      <c r="S34" s="11"/>
      <c r="U34" s="2">
        <f t="shared" si="3"/>
        <v>100</v>
      </c>
      <c r="V34" s="12">
        <f t="shared" si="8"/>
        <v>119.67148918535511</v>
      </c>
      <c r="W34" s="2">
        <f t="shared" si="4"/>
        <v>100</v>
      </c>
      <c r="X34" s="12">
        <f t="shared" si="8"/>
        <v>112.85205734908288</v>
      </c>
      <c r="Y34" s="2">
        <f t="shared" si="5"/>
        <v>100</v>
      </c>
      <c r="Z34" s="12">
        <f t="shared" si="8"/>
        <v>118.77524231015413</v>
      </c>
      <c r="AA34" s="2">
        <f t="shared" si="6"/>
        <v>100</v>
      </c>
      <c r="AB34" s="11">
        <f t="shared" si="7"/>
        <v>117.0995962815307</v>
      </c>
    </row>
    <row r="35" spans="2:28" ht="12.75">
      <c r="B35" s="2" t="s">
        <v>72</v>
      </c>
      <c r="D35" s="2" t="s">
        <v>9</v>
      </c>
      <c r="E35" s="9">
        <v>100</v>
      </c>
      <c r="F35" s="12">
        <f t="shared" si="1"/>
        <v>1.1963371011900172</v>
      </c>
      <c r="G35" s="9">
        <v>100</v>
      </c>
      <c r="H35" s="12">
        <f t="shared" si="1"/>
        <v>1.1281643110768045</v>
      </c>
      <c r="I35" s="9">
        <v>100</v>
      </c>
      <c r="J35" s="12">
        <f t="shared" si="0"/>
        <v>1.1873774617978154</v>
      </c>
      <c r="K35" s="9">
        <v>100</v>
      </c>
      <c r="L35" s="11">
        <f t="shared" si="2"/>
        <v>1.170626291354879</v>
      </c>
      <c r="M35" s="11"/>
      <c r="N35" s="11"/>
      <c r="O35" s="11"/>
      <c r="P35" s="11"/>
      <c r="Q35" s="11"/>
      <c r="R35" s="11"/>
      <c r="S35" s="11"/>
      <c r="U35" s="2">
        <f t="shared" si="3"/>
        <v>100</v>
      </c>
      <c r="V35" s="12">
        <f t="shared" si="8"/>
        <v>1.1963371011900172</v>
      </c>
      <c r="W35" s="2">
        <f t="shared" si="4"/>
        <v>100</v>
      </c>
      <c r="X35" s="12">
        <f t="shared" si="8"/>
        <v>1.1281643110768045</v>
      </c>
      <c r="Y35" s="2">
        <f t="shared" si="5"/>
        <v>100</v>
      </c>
      <c r="Z35" s="12">
        <f t="shared" si="8"/>
        <v>1.1873774617978154</v>
      </c>
      <c r="AA35" s="2">
        <f t="shared" si="6"/>
        <v>100</v>
      </c>
      <c r="AB35" s="11">
        <f t="shared" si="7"/>
        <v>1.170626291354879</v>
      </c>
    </row>
    <row r="36" spans="2:28" ht="12.75">
      <c r="B36" s="2" t="s">
        <v>74</v>
      </c>
      <c r="D36" s="2" t="s">
        <v>9</v>
      </c>
      <c r="E36" s="9">
        <v>100</v>
      </c>
      <c r="F36" s="12">
        <f t="shared" si="1"/>
        <v>5.981685505950087</v>
      </c>
      <c r="G36" s="9">
        <v>100</v>
      </c>
      <c r="H36" s="12">
        <f t="shared" si="1"/>
        <v>5.640821555384022</v>
      </c>
      <c r="I36" s="9">
        <v>100</v>
      </c>
      <c r="J36" s="12">
        <f t="shared" si="0"/>
        <v>5.936887308989078</v>
      </c>
      <c r="K36" s="9">
        <v>100</v>
      </c>
      <c r="L36" s="11">
        <f t="shared" si="2"/>
        <v>5.8531314567743955</v>
      </c>
      <c r="M36" s="11"/>
      <c r="N36" s="11"/>
      <c r="O36" s="11"/>
      <c r="P36" s="11"/>
      <c r="Q36" s="11"/>
      <c r="R36" s="11"/>
      <c r="S36" s="11"/>
      <c r="U36" s="2">
        <f t="shared" si="3"/>
        <v>100</v>
      </c>
      <c r="V36" s="12">
        <f t="shared" si="8"/>
        <v>5.981685505950087</v>
      </c>
      <c r="W36" s="2">
        <f t="shared" si="4"/>
        <v>100</v>
      </c>
      <c r="X36" s="12">
        <f t="shared" si="8"/>
        <v>5.640821555384022</v>
      </c>
      <c r="Y36" s="2">
        <f t="shared" si="5"/>
        <v>100</v>
      </c>
      <c r="Z36" s="12">
        <f t="shared" si="8"/>
        <v>5.936887308989078</v>
      </c>
      <c r="AA36" s="2">
        <f t="shared" si="6"/>
        <v>100</v>
      </c>
      <c r="AB36" s="11">
        <f t="shared" si="7"/>
        <v>5.8531314567743955</v>
      </c>
    </row>
    <row r="37" spans="2:28" ht="12.75">
      <c r="B37" s="2" t="s">
        <v>69</v>
      </c>
      <c r="D37" s="2" t="s">
        <v>9</v>
      </c>
      <c r="E37" s="9">
        <v>100</v>
      </c>
      <c r="F37" s="12">
        <f t="shared" si="1"/>
        <v>23.939335045918135</v>
      </c>
      <c r="G37" s="9">
        <v>100</v>
      </c>
      <c r="H37" s="12">
        <f t="shared" si="1"/>
        <v>22.575161635336894</v>
      </c>
      <c r="I37" s="9">
        <v>100</v>
      </c>
      <c r="J37" s="12">
        <f t="shared" si="0"/>
        <v>23.7600479460805</v>
      </c>
      <c r="K37" s="9">
        <v>100</v>
      </c>
      <c r="L37" s="11">
        <f t="shared" si="2"/>
        <v>23.424848209111843</v>
      </c>
      <c r="M37" s="11"/>
      <c r="N37" s="11"/>
      <c r="O37" s="11"/>
      <c r="P37" s="11"/>
      <c r="Q37" s="11"/>
      <c r="R37" s="11"/>
      <c r="S37" s="11"/>
      <c r="U37" s="2">
        <f t="shared" si="3"/>
        <v>100</v>
      </c>
      <c r="V37" s="12">
        <f t="shared" si="8"/>
        <v>23.939335045918135</v>
      </c>
      <c r="W37" s="2">
        <f t="shared" si="4"/>
        <v>100</v>
      </c>
      <c r="X37" s="12">
        <f t="shared" si="8"/>
        <v>22.575161635336894</v>
      </c>
      <c r="Y37" s="2">
        <f t="shared" si="5"/>
        <v>100</v>
      </c>
      <c r="Z37" s="12">
        <f t="shared" si="8"/>
        <v>23.7600479460805</v>
      </c>
      <c r="AA37" s="2">
        <f t="shared" si="6"/>
        <v>100</v>
      </c>
      <c r="AB37" s="11">
        <f t="shared" si="7"/>
        <v>23.424848209111843</v>
      </c>
    </row>
    <row r="38" spans="6:28" ht="12.75">
      <c r="F38" s="12"/>
      <c r="H38" s="12"/>
      <c r="J38" s="12"/>
      <c r="L38" s="11"/>
      <c r="M38" s="11"/>
      <c r="N38" s="11"/>
      <c r="O38" s="11"/>
      <c r="P38" s="11"/>
      <c r="Q38" s="11"/>
      <c r="R38" s="11"/>
      <c r="S38" s="11"/>
      <c r="V38" s="12"/>
      <c r="X38" s="12"/>
      <c r="Z38" s="12"/>
      <c r="AB38" s="11"/>
    </row>
    <row r="39" spans="2:28" ht="12.75">
      <c r="B39" s="2" t="s">
        <v>3</v>
      </c>
      <c r="D39" s="2" t="s">
        <v>9</v>
      </c>
      <c r="E39" s="12">
        <v>100</v>
      </c>
      <c r="F39" s="11">
        <f>SUM(F32:F33)</f>
        <v>17.94505651785026</v>
      </c>
      <c r="G39" s="12">
        <v>100</v>
      </c>
      <c r="H39" s="11">
        <f>SUM(H32:H33)</f>
        <v>16.922464666152067</v>
      </c>
      <c r="I39" s="12">
        <v>100</v>
      </c>
      <c r="J39" s="11">
        <f>SUM(J32:J33)</f>
        <v>17.810661926967235</v>
      </c>
      <c r="K39" s="12">
        <v>100</v>
      </c>
      <c r="L39" s="11">
        <f t="shared" si="2"/>
        <v>17.559394370323187</v>
      </c>
      <c r="M39" s="11"/>
      <c r="N39" s="11"/>
      <c r="O39" s="11"/>
      <c r="P39" s="11"/>
      <c r="Q39" s="11"/>
      <c r="R39" s="11"/>
      <c r="S39" s="11"/>
      <c r="U39" s="2">
        <f>E39</f>
        <v>100</v>
      </c>
      <c r="V39" s="12">
        <f>SUM(N39,F39)</f>
        <v>17.94505651785026</v>
      </c>
      <c r="W39" s="2">
        <f>G39</f>
        <v>100</v>
      </c>
      <c r="X39" s="12">
        <f>SUM(P39,H39)</f>
        <v>16.922464666152067</v>
      </c>
      <c r="Y39" s="2">
        <f>I39</f>
        <v>100</v>
      </c>
      <c r="Z39" s="12">
        <f>SUM(R39,J39)</f>
        <v>17.810661926967235</v>
      </c>
      <c r="AA39" s="2">
        <f>K39</f>
        <v>100</v>
      </c>
      <c r="AB39" s="11">
        <f>AVERAGE(Z39,X39,V39)</f>
        <v>17.559394370323187</v>
      </c>
    </row>
    <row r="40" spans="2:28" ht="12.75">
      <c r="B40" s="2" t="s">
        <v>4</v>
      </c>
      <c r="D40" s="2" t="s">
        <v>9</v>
      </c>
      <c r="E40" s="9">
        <v>100</v>
      </c>
      <c r="F40" s="11">
        <f>SUM(F34:F36)</f>
        <v>126.8495117924952</v>
      </c>
      <c r="G40" s="9">
        <v>100</v>
      </c>
      <c r="H40" s="11">
        <f>SUM(H34:H36)</f>
        <v>119.62104321554371</v>
      </c>
      <c r="I40" s="9">
        <v>100</v>
      </c>
      <c r="J40" s="11">
        <f>SUM(J34:J36)</f>
        <v>125.89950708094102</v>
      </c>
      <c r="K40" s="9">
        <v>100</v>
      </c>
      <c r="L40" s="11">
        <f t="shared" si="2"/>
        <v>124.12335402965998</v>
      </c>
      <c r="M40" s="11"/>
      <c r="N40" s="11"/>
      <c r="O40" s="11"/>
      <c r="P40" s="11"/>
      <c r="Q40" s="11"/>
      <c r="R40" s="11"/>
      <c r="S40" s="11"/>
      <c r="U40" s="2">
        <f>E40</f>
        <v>100</v>
      </c>
      <c r="V40" s="12">
        <f>SUM(N40,F40)</f>
        <v>126.8495117924952</v>
      </c>
      <c r="W40" s="2">
        <f>G40</f>
        <v>100</v>
      </c>
      <c r="X40" s="12">
        <f>SUM(P40,H40)</f>
        <v>119.62104321554371</v>
      </c>
      <c r="Y40" s="2">
        <f>I40</f>
        <v>100</v>
      </c>
      <c r="Z40" s="12">
        <f>SUM(R40,J40)</f>
        <v>125.89950708094102</v>
      </c>
      <c r="AA40" s="2">
        <f>K40</f>
        <v>100</v>
      </c>
      <c r="AB40" s="11">
        <f>AVERAGE(Z40,X40,V40)</f>
        <v>124.12335402965998</v>
      </c>
    </row>
    <row r="41" ht="12.75">
      <c r="V41" s="12"/>
    </row>
    <row r="43" spans="2:3" ht="12.75">
      <c r="B43" s="1" t="s">
        <v>79</v>
      </c>
      <c r="C43" s="1"/>
    </row>
    <row r="45" spans="2:12" ht="12.75">
      <c r="B45" s="2" t="s">
        <v>69</v>
      </c>
      <c r="D45" s="2" t="s">
        <v>41</v>
      </c>
      <c r="L45" s="2">
        <v>2200</v>
      </c>
    </row>
    <row r="46" spans="2:12" ht="12.75">
      <c r="B46" s="2" t="s">
        <v>70</v>
      </c>
      <c r="D46" s="2" t="s">
        <v>41</v>
      </c>
      <c r="L46" s="2">
        <v>12.33</v>
      </c>
    </row>
    <row r="47" spans="2:12" ht="12.75">
      <c r="B47" s="2" t="s">
        <v>71</v>
      </c>
      <c r="D47" s="2" t="s">
        <v>41</v>
      </c>
      <c r="L47" s="2">
        <v>360000</v>
      </c>
    </row>
    <row r="48" spans="2:12" ht="12.75">
      <c r="B48" s="2" t="s">
        <v>72</v>
      </c>
      <c r="D48" s="2" t="s">
        <v>41</v>
      </c>
      <c r="L48" s="2">
        <v>0.51</v>
      </c>
    </row>
    <row r="49" spans="2:12" ht="12.75">
      <c r="B49" s="2" t="s">
        <v>73</v>
      </c>
      <c r="D49" s="2" t="s">
        <v>41</v>
      </c>
      <c r="L49" s="2">
        <v>0.96</v>
      </c>
    </row>
    <row r="50" spans="2:12" ht="12.75">
      <c r="B50" s="2" t="s">
        <v>74</v>
      </c>
      <c r="D50" s="2" t="s">
        <v>41</v>
      </c>
      <c r="L50" s="2">
        <v>1.4</v>
      </c>
    </row>
    <row r="51" spans="2:12" ht="12.75">
      <c r="B51" s="2" t="s">
        <v>75</v>
      </c>
      <c r="D51" s="2" t="s">
        <v>41</v>
      </c>
      <c r="L51" s="2">
        <v>640</v>
      </c>
    </row>
    <row r="52" spans="2:12" ht="12.75">
      <c r="B52" s="2" t="s">
        <v>76</v>
      </c>
      <c r="D52" s="2" t="s">
        <v>41</v>
      </c>
      <c r="L52" s="2">
        <v>2200</v>
      </c>
    </row>
    <row r="53" spans="2:12" ht="12.75">
      <c r="B53" s="2" t="s">
        <v>77</v>
      </c>
      <c r="D53" s="2" t="s">
        <v>41</v>
      </c>
      <c r="L53" s="2">
        <v>22000</v>
      </c>
    </row>
    <row r="54" spans="2:12" ht="12.75">
      <c r="B54" s="2" t="s">
        <v>78</v>
      </c>
      <c r="D54" s="2" t="s">
        <v>41</v>
      </c>
      <c r="L54" s="2">
        <v>2200</v>
      </c>
    </row>
    <row r="55" spans="2:12" ht="12.75">
      <c r="B55" s="2" t="s">
        <v>42</v>
      </c>
      <c r="D55" s="2" t="s">
        <v>41</v>
      </c>
      <c r="L55" s="2">
        <v>2900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B20" sqref="B20"/>
    </sheetView>
  </sheetViews>
  <sheetFormatPr defaultColWidth="9.140625" defaultRowHeight="12.75"/>
  <cols>
    <col min="1" max="1" width="29.00390625" style="2" customWidth="1"/>
    <col min="2" max="2" width="9.421875" style="2" customWidth="1"/>
    <col min="3" max="3" width="11.00390625" style="2" customWidth="1"/>
    <col min="4" max="4" width="7.8515625" style="2" customWidth="1"/>
    <col min="5" max="5" width="11.28125" style="2" customWidth="1"/>
    <col min="6" max="16384" width="11.421875" style="2" customWidth="1"/>
  </cols>
  <sheetData>
    <row r="1" ht="12.75">
      <c r="A1" s="1" t="s">
        <v>44</v>
      </c>
    </row>
    <row r="3" spans="2:4" ht="12.75">
      <c r="B3" s="2" t="s">
        <v>31</v>
      </c>
      <c r="C3" s="9" t="s">
        <v>32</v>
      </c>
      <c r="D3" s="9"/>
    </row>
    <row r="4" spans="3:4" ht="12.75">
      <c r="C4" s="9"/>
      <c r="D4" s="9"/>
    </row>
    <row r="5" spans="1:4" ht="12.75">
      <c r="A5" s="1" t="str">
        <f>feed!B4</f>
        <v>740C10</v>
      </c>
      <c r="C5" s="9"/>
      <c r="D5" s="9"/>
    </row>
    <row r="6" spans="1:4" ht="12.75">
      <c r="A6" s="1"/>
      <c r="C6" s="9"/>
      <c r="D6" s="9"/>
    </row>
    <row r="7" spans="1:3" ht="12.75">
      <c r="A7" s="2" t="s">
        <v>56</v>
      </c>
      <c r="B7" s="2" t="s">
        <v>14</v>
      </c>
      <c r="C7" s="13" t="s">
        <v>80</v>
      </c>
    </row>
    <row r="17" spans="1:4" ht="12.75">
      <c r="A17" s="1"/>
      <c r="C17" s="9"/>
      <c r="D17" s="9"/>
    </row>
    <row r="18" spans="3:4" ht="12.75">
      <c r="C18" s="15"/>
      <c r="D18" s="9"/>
    </row>
    <row r="19" spans="3:4" ht="12.75">
      <c r="C19" s="16"/>
      <c r="D19" s="9"/>
    </row>
    <row r="20" spans="3:4" ht="12.75">
      <c r="C20" s="9"/>
      <c r="D20" s="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2004-02-20T19:57:30Z</cp:lastPrinted>
  <dcterms:created xsi:type="dcterms:W3CDTF">2000-01-06T13:25:08Z</dcterms:created>
  <dcterms:modified xsi:type="dcterms:W3CDTF">2004-02-20T19:57:54Z</dcterms:modified>
  <cp:category/>
  <cp:version/>
  <cp:contentType/>
  <cp:contentStatus/>
</cp:coreProperties>
</file>