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15" windowHeight="6570" activeTab="4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<sst xmlns="http://schemas.openxmlformats.org/spreadsheetml/2006/main" count="594" uniqueCount="159">
  <si>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</si>
  <si>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</si>
  <si>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</si>
  <si>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</si>
  <si>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</si>
  <si>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</si>
  <si>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</si>
  <si>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None</t>
  </si>
  <si>
    <t>APCS Characteristics</t>
  </si>
  <si>
    <t>NA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</si>
  <si>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</si>
  <si>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</si>
  <si>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</si>
  <si>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</si>
  <si>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</si>
  <si>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</si>
  <si>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</si>
  <si>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</si>
  <si>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</si>
  <si>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</si>
  <si>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</si>
  <si>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</si>
  <si>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</si>
  <si>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</si>
  <si>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</si>
  <si>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</si>
  <si>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</si>
  <si>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nd</t>
  </si>
  <si>
    <t>Cond Avg</t>
  </si>
  <si>
    <t>Feedstream Description</t>
  </si>
  <si>
    <t>Thermal Feedrate</t>
  </si>
  <si>
    <t>Heating Value</t>
  </si>
  <si>
    <t>Btu/lb</t>
  </si>
  <si>
    <t>wt %</t>
  </si>
  <si>
    <t>Ash</t>
  </si>
  <si>
    <t>Chlorine</t>
  </si>
  <si>
    <t>Density</t>
  </si>
  <si>
    <t>CAD009547050</t>
  </si>
  <si>
    <t>CA</t>
  </si>
  <si>
    <t>PM, CO</t>
  </si>
  <si>
    <t>CO</t>
  </si>
  <si>
    <t>July 2,1992</t>
  </si>
  <si>
    <t>Trial burn, boiler load at 55%</t>
  </si>
  <si>
    <t>Trial burn, boiler load at 90%</t>
  </si>
  <si>
    <t>Trial burn, boiler load at 80%</t>
  </si>
  <si>
    <t>Trial burn, boiler load at 70%</t>
  </si>
  <si>
    <t>Trial burn, boiler load at 40%</t>
  </si>
  <si>
    <t>Viscosity</t>
  </si>
  <si>
    <t>SSU</t>
  </si>
  <si>
    <t>ENSR Consulting and Engineering</t>
  </si>
  <si>
    <t>Natural gas</t>
  </si>
  <si>
    <t>Torrance</t>
  </si>
  <si>
    <t xml:space="preserve">    Testing Dates</t>
  </si>
  <si>
    <t>Liquid waste (D001, D018)</t>
  </si>
  <si>
    <t>lb/hr</t>
  </si>
  <si>
    <t>g/cc</t>
  </si>
  <si>
    <t>Liq waste</t>
  </si>
  <si>
    <t>ppmw</t>
  </si>
  <si>
    <t>MMBtu/hr</t>
  </si>
  <si>
    <t>Oxygen</t>
  </si>
  <si>
    <t>Dow Chemical Co.</t>
  </si>
  <si>
    <t>Tier I metals and chlorine; Low Risk Waste Exemption (no PM, DRE for trial burn)</t>
  </si>
  <si>
    <t>U-305</t>
  </si>
  <si>
    <t>U-304 (identical)</t>
  </si>
  <si>
    <t>CoC; max waste feed</t>
  </si>
  <si>
    <t>Stack Gas Flowrate</t>
  </si>
  <si>
    <t>Total</t>
  </si>
  <si>
    <t>mg/dscm</t>
  </si>
  <si>
    <t>ug/dscm</t>
  </si>
  <si>
    <t>Liq</t>
  </si>
  <si>
    <t>SVM</t>
  </si>
  <si>
    <t>LVM</t>
  </si>
  <si>
    <t>Stack Gas Emissions</t>
  </si>
  <si>
    <t>HW</t>
  </si>
  <si>
    <t>733C1</t>
  </si>
  <si>
    <t>733C2</t>
  </si>
  <si>
    <t>733C3</t>
  </si>
  <si>
    <t>733C4</t>
  </si>
  <si>
    <t>733C5</t>
  </si>
  <si>
    <t>733C6</t>
  </si>
  <si>
    <t>Feedstreams</t>
  </si>
  <si>
    <t>Capacity (MMBtu/hr)</t>
  </si>
  <si>
    <t>Hazardous Wastes</t>
  </si>
  <si>
    <t>Supplemental Fuel</t>
  </si>
  <si>
    <t>7% O2</t>
  </si>
  <si>
    <t>Feedrate MTEC Calculations</t>
  </si>
  <si>
    <t>g/min</t>
  </si>
  <si>
    <t>Source Description</t>
  </si>
  <si>
    <t>Phase II ID No.</t>
  </si>
  <si>
    <t xml:space="preserve">    Gas Velocity (ft/sec)</t>
  </si>
  <si>
    <t xml:space="preserve">    Gas Temperature (°F)</t>
  </si>
  <si>
    <t>Combustor Characteristics</t>
  </si>
  <si>
    <t>Soot Blowing</t>
  </si>
  <si>
    <t>Haz Waste Description</t>
  </si>
  <si>
    <t xml:space="preserve">   Temperature</t>
  </si>
  <si>
    <t xml:space="preserve">   Stack Gas Flowrate</t>
  </si>
  <si>
    <t>Comments</t>
  </si>
  <si>
    <t>Coc Testing</t>
  </si>
  <si>
    <t>Trial Burn</t>
  </si>
  <si>
    <t xml:space="preserve">   O2</t>
  </si>
  <si>
    <t xml:space="preserve">   Moisture</t>
  </si>
  <si>
    <t>CO (RA)</t>
  </si>
  <si>
    <t>CO (MHRA)</t>
  </si>
  <si>
    <t>Sampling Train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</si>
  <si>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</si>
  <si>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</si>
  <si>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</si>
  <si>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</si>
  <si>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</si>
  <si>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</si>
  <si>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</si>
  <si>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</si>
  <si>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Chromium</t>
  </si>
  <si>
    <t xml:space="preserve">733C1 </t>
  </si>
  <si>
    <t>CoC Testing</t>
  </si>
  <si>
    <t xml:space="preserve">733C2 </t>
  </si>
  <si>
    <t>Trial Burn @ 55% Load</t>
  </si>
  <si>
    <t xml:space="preserve">733C3 </t>
  </si>
  <si>
    <t>Trial Burn @ 90% Load</t>
  </si>
  <si>
    <t xml:space="preserve">733C4 </t>
  </si>
  <si>
    <t>Trial Burn @ 80% Load</t>
  </si>
  <si>
    <t xml:space="preserve">733C5 </t>
  </si>
  <si>
    <t>Trial Burn @ 70% Load</t>
  </si>
  <si>
    <t xml:space="preserve">733C6 </t>
  </si>
  <si>
    <t>Trial Burn @ 40% Load</t>
  </si>
  <si>
    <t>BIF Feedrate Limits</t>
  </si>
  <si>
    <t>*</t>
  </si>
  <si>
    <t>Mercury</t>
  </si>
  <si>
    <t>Feed Rate</t>
  </si>
  <si>
    <t>BIF Compliance Certification and Results of the Trial Burn for BIF Units U-304 and U-305; August 1992</t>
  </si>
  <si>
    <t>HWC Burn Status (Date if Terminated)</t>
  </si>
  <si>
    <t>R2</t>
  </si>
  <si>
    <t>R3</t>
  </si>
  <si>
    <t xml:space="preserve">    Cond Dates</t>
  </si>
  <si>
    <t>Cond Description</t>
  </si>
  <si>
    <t>Liquid-fired boiler</t>
  </si>
  <si>
    <t>Number of Sister Facilities</t>
  </si>
  <si>
    <t>Combustor Type</t>
  </si>
  <si>
    <t>APCS Detailed Acronym</t>
  </si>
  <si>
    <t>APCS General Class</t>
  </si>
  <si>
    <t>Boiler -- Dowtherm process heater. 9.75 MM Btu/hr, Struthers Wells, 1979, Model No. 7CV 19-6PH, heats Dowtherm A liquid</t>
  </si>
  <si>
    <t>Combustor Class</t>
  </si>
  <si>
    <t>E1</t>
  </si>
  <si>
    <t>R1</t>
  </si>
  <si>
    <t>source</t>
  </si>
  <si>
    <t>cond</t>
  </si>
  <si>
    <t>emiss</t>
  </si>
  <si>
    <t>feed</t>
  </si>
  <si>
    <t>Liquid injection, process heater</t>
  </si>
  <si>
    <t>Feedstream Number</t>
  </si>
  <si>
    <t>Feed Class</t>
  </si>
  <si>
    <t>F1</t>
  </si>
  <si>
    <t>Liq HW</t>
  </si>
  <si>
    <t>NG</t>
  </si>
  <si>
    <t>F2</t>
  </si>
  <si>
    <t>F3</t>
  </si>
  <si>
    <t>Feed Class 2</t>
  </si>
  <si>
    <t>MF</t>
  </si>
  <si>
    <t>Estimated Firing Rate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</si>
</sst>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0.00000000"/>
    <numFmt numFmtId="174" formatCode="0.0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vertical="top" wrapText="1"/>
    </xf>
    <xf numFmtId="0" fontId="4" fillId="0" borderId="0" xfId="0" applyFont="1" applyBorder="1" applyAlignment="1">
      <alignment horizontal="left"/>
    </xf>
    <xf numFmtId="11" fontId="0" fillId="0" borderId="0" xfId="0" applyNumberFormat="1" applyFont="1" applyBorder="1" applyAlignment="1">
      <alignment horizontal="right"/>
    </xf>
    <xf numFmtId="17" fontId="0" fillId="0" borderId="0" xfId="0" applyNumberFormat="1" applyFont="1" applyAlignment="1">
      <alignment horizontal="left"/>
    </xf>
    <xf numFmtId="0" fontId="2" fillId="0" borderId="0" xfId="0" applyFont="1" applyAlignment="1">
      <alignment vertical="top" wrapText="1"/>
    </xf>
    <xf numFmtId="1" fontId="0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140625" defaultRowHeight="12.75"/>
  <sheetData>
    <row r="1" ht="12.75">
      <c r="A1" t="s">
        <v>144</v>
      </c>
    </row>
    <row r="2" ht="12.75">
      <c r="A2" t="s">
        <v>145</v>
      </c>
    </row>
    <row r="3" ht="12.75">
      <c r="A3" t="s">
        <v>146</v>
      </c>
    </row>
    <row r="4" ht="12.75">
      <c r="A4" t="s">
        <v>147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71"/>
  <sheetViews>
    <sheetView workbookViewId="0" topLeftCell="B1">
      <selection activeCell="A1" sqref="A1"/>
    </sheetView>
  </sheetViews>
  <sheetFormatPr defaultColWidth="9.140625" defaultRowHeight="12.75"/>
  <cols>
    <col min="1" max="1" width="5.28125" style="14" hidden="1" customWidth="1"/>
    <col min="2" max="2" width="25.421875" style="14" customWidth="1"/>
    <col min="3" max="3" width="55.7109375" style="14" customWidth="1"/>
    <col min="4" max="16384" width="8.8515625" style="14" customWidth="1"/>
  </cols>
  <sheetData>
    <row r="1" ht="12.75">
      <c r="B1" s="24" t="s">
        <v>87</v>
      </c>
    </row>
    <row r="3" spans="2:3" ht="12.75">
      <c r="B3" s="14" t="s">
        <v>88</v>
      </c>
      <c r="C3" s="25">
        <v>733</v>
      </c>
    </row>
    <row r="4" spans="2:3" ht="12.75">
      <c r="B4" s="14" t="s">
        <v>0</v>
      </c>
      <c r="C4" s="14" t="s">
        <v>37</v>
      </c>
    </row>
    <row r="5" spans="2:3" ht="12.75">
      <c r="B5" s="14" t="s">
        <v>1</v>
      </c>
      <c r="C5" s="14" t="s">
        <v>60</v>
      </c>
    </row>
    <row r="6" ht="12.75">
      <c r="B6" s="14" t="s">
        <v>2</v>
      </c>
    </row>
    <row r="7" spans="2:3" ht="12.75">
      <c r="B7" s="14" t="s">
        <v>3</v>
      </c>
      <c r="C7" s="14" t="s">
        <v>51</v>
      </c>
    </row>
    <row r="8" spans="2:3" ht="12.75">
      <c r="B8" s="14" t="s">
        <v>4</v>
      </c>
      <c r="C8" s="14" t="s">
        <v>38</v>
      </c>
    </row>
    <row r="9" spans="2:3" ht="12.75">
      <c r="B9" s="14" t="s">
        <v>5</v>
      </c>
      <c r="C9" s="14" t="s">
        <v>62</v>
      </c>
    </row>
    <row r="10" spans="2:3" ht="12.75">
      <c r="B10" s="14" t="s">
        <v>6</v>
      </c>
      <c r="C10" s="14" t="s">
        <v>63</v>
      </c>
    </row>
    <row r="11" spans="2:3" ht="12.75">
      <c r="B11" s="14" t="s">
        <v>136</v>
      </c>
      <c r="C11" s="25">
        <v>1</v>
      </c>
    </row>
    <row r="12" spans="2:3" ht="12.75">
      <c r="B12" s="14" t="s">
        <v>141</v>
      </c>
      <c r="C12" s="14" t="s">
        <v>135</v>
      </c>
    </row>
    <row r="13" spans="2:3" ht="12.75">
      <c r="B13" s="14" t="s">
        <v>137</v>
      </c>
      <c r="C13" s="14" t="s">
        <v>148</v>
      </c>
    </row>
    <row r="14" spans="2:3" s="28" customFormat="1" ht="27" customHeight="1">
      <c r="B14" s="28" t="s">
        <v>91</v>
      </c>
      <c r="C14" s="28" t="s">
        <v>140</v>
      </c>
    </row>
    <row r="15" spans="2:3" ht="12.75">
      <c r="B15" s="14" t="s">
        <v>81</v>
      </c>
      <c r="C15" s="25">
        <v>9.8</v>
      </c>
    </row>
    <row r="16" spans="2:3" ht="12.75">
      <c r="B16" s="14" t="s">
        <v>92</v>
      </c>
      <c r="C16" s="14" t="s">
        <v>7</v>
      </c>
    </row>
    <row r="17" spans="2:3" ht="12.75">
      <c r="B17" s="14" t="s">
        <v>138</v>
      </c>
      <c r="C17" s="14" t="s">
        <v>7</v>
      </c>
    </row>
    <row r="18" ht="12.75">
      <c r="B18" s="14" t="s">
        <v>139</v>
      </c>
    </row>
    <row r="19" spans="2:3" ht="12.75">
      <c r="B19" s="14" t="s">
        <v>8</v>
      </c>
      <c r="C19" s="14" t="s">
        <v>9</v>
      </c>
    </row>
    <row r="20" spans="2:3" ht="12.75">
      <c r="B20" s="14" t="s">
        <v>82</v>
      </c>
      <c r="C20" s="14" t="s">
        <v>69</v>
      </c>
    </row>
    <row r="21" spans="2:3" ht="12.75">
      <c r="B21" s="14" t="s">
        <v>93</v>
      </c>
      <c r="C21" s="14" t="s">
        <v>53</v>
      </c>
    </row>
    <row r="22" spans="2:3" ht="12.75">
      <c r="B22" s="14" t="s">
        <v>83</v>
      </c>
      <c r="C22" s="14" t="s">
        <v>50</v>
      </c>
    </row>
    <row r="23" ht="12.75" customHeight="1"/>
    <row r="24" ht="12.75">
      <c r="B24" s="14" t="s">
        <v>10</v>
      </c>
    </row>
    <row r="25" spans="2:3" ht="12.75">
      <c r="B25" s="14" t="s">
        <v>11</v>
      </c>
      <c r="C25" s="25">
        <v>2.33</v>
      </c>
    </row>
    <row r="26" spans="2:3" ht="12.75">
      <c r="B26" s="14" t="s">
        <v>12</v>
      </c>
      <c r="C26" s="25">
        <v>13.6</v>
      </c>
    </row>
    <row r="27" spans="2:3" ht="12.75">
      <c r="B27" s="14" t="s">
        <v>89</v>
      </c>
      <c r="C27" s="26">
        <f>971.8/60</f>
        <v>16.196666666666665</v>
      </c>
    </row>
    <row r="28" spans="2:3" ht="12.75">
      <c r="B28" s="14" t="s">
        <v>90</v>
      </c>
      <c r="C28" s="25">
        <v>760</v>
      </c>
    </row>
    <row r="29" ht="12.75" customHeight="1"/>
    <row r="30" spans="2:3" s="28" customFormat="1" ht="25.5">
      <c r="B30" s="28" t="s">
        <v>13</v>
      </c>
      <c r="C30" s="28" t="s">
        <v>61</v>
      </c>
    </row>
    <row r="31" s="28" customFormat="1" ht="25.5">
      <c r="B31" s="28" t="s">
        <v>130</v>
      </c>
    </row>
    <row r="32" ht="12.75" customHeight="1"/>
    <row r="67" ht="12.75">
      <c r="C67" s="27"/>
    </row>
    <row r="70" ht="12.75">
      <c r="C70" s="27"/>
    </row>
    <row r="71" ht="12.75">
      <c r="C71" s="2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61"/>
  <sheetViews>
    <sheetView workbookViewId="0" topLeftCell="B1">
      <selection activeCell="B2" sqref="B2"/>
    </sheetView>
  </sheetViews>
  <sheetFormatPr defaultColWidth="9.140625" defaultRowHeight="12.75"/>
  <cols>
    <col min="1" max="1" width="4.00390625" style="14" hidden="1" customWidth="1"/>
    <col min="2" max="2" width="21.57421875" style="14" customWidth="1"/>
    <col min="3" max="3" width="56.57421875" style="14" customWidth="1"/>
    <col min="4" max="16384" width="9.140625" style="14" customWidth="1"/>
  </cols>
  <sheetData>
    <row r="1" ht="12.75">
      <c r="B1" s="24" t="s">
        <v>134</v>
      </c>
    </row>
    <row r="3" ht="12.75">
      <c r="B3" s="32" t="s">
        <v>74</v>
      </c>
    </row>
    <row r="4" ht="12.75">
      <c r="B4" s="32"/>
    </row>
    <row r="5" spans="2:3" s="28" customFormat="1" ht="25.5">
      <c r="B5" s="28" t="s">
        <v>14</v>
      </c>
      <c r="C5" s="28" t="s">
        <v>129</v>
      </c>
    </row>
    <row r="6" spans="2:3" ht="12.75">
      <c r="B6" s="14" t="s">
        <v>15</v>
      </c>
      <c r="C6" s="14" t="s">
        <v>49</v>
      </c>
    </row>
    <row r="7" spans="2:3" ht="12.75">
      <c r="B7" s="14" t="s">
        <v>16</v>
      </c>
      <c r="C7" s="14" t="s">
        <v>49</v>
      </c>
    </row>
    <row r="8" spans="2:3" ht="12.75">
      <c r="B8" s="14" t="s">
        <v>52</v>
      </c>
      <c r="C8" s="27">
        <v>33786</v>
      </c>
    </row>
    <row r="9" spans="2:3" ht="12.75">
      <c r="B9" s="14" t="s">
        <v>133</v>
      </c>
      <c r="C9" s="31">
        <v>33786</v>
      </c>
    </row>
    <row r="10" spans="2:3" ht="12.75">
      <c r="B10" s="14" t="s">
        <v>17</v>
      </c>
      <c r="C10" s="14" t="s">
        <v>64</v>
      </c>
    </row>
    <row r="11" spans="2:3" ht="12.75">
      <c r="B11" s="14" t="s">
        <v>18</v>
      </c>
      <c r="C11" s="14" t="s">
        <v>39</v>
      </c>
    </row>
    <row r="13" ht="12.75">
      <c r="B13" s="32" t="s">
        <v>75</v>
      </c>
    </row>
    <row r="14" ht="12.75">
      <c r="B14" s="32"/>
    </row>
    <row r="15" spans="2:3" s="28" customFormat="1" ht="25.5">
      <c r="B15" s="28" t="s">
        <v>14</v>
      </c>
      <c r="C15" s="28" t="s">
        <v>129</v>
      </c>
    </row>
    <row r="16" spans="2:3" ht="12.75">
      <c r="B16" s="14" t="s">
        <v>15</v>
      </c>
      <c r="C16" s="14" t="s">
        <v>49</v>
      </c>
    </row>
    <row r="17" spans="2:3" ht="12.75">
      <c r="B17" s="14" t="s">
        <v>16</v>
      </c>
      <c r="C17" s="14" t="s">
        <v>49</v>
      </c>
    </row>
    <row r="18" spans="2:3" ht="12.75">
      <c r="B18" s="14" t="s">
        <v>52</v>
      </c>
      <c r="C18" s="27" t="s">
        <v>41</v>
      </c>
    </row>
    <row r="19" spans="2:3" ht="12.75">
      <c r="B19" s="14" t="s">
        <v>133</v>
      </c>
      <c r="C19" s="31">
        <v>33786</v>
      </c>
    </row>
    <row r="20" spans="2:3" ht="12.75">
      <c r="B20" s="14" t="s">
        <v>17</v>
      </c>
      <c r="C20" s="14" t="s">
        <v>42</v>
      </c>
    </row>
    <row r="21" spans="2:3" ht="12.75">
      <c r="B21" s="14" t="s">
        <v>18</v>
      </c>
      <c r="C21" s="14" t="s">
        <v>40</v>
      </c>
    </row>
    <row r="23" ht="12.75">
      <c r="B23" s="32" t="s">
        <v>76</v>
      </c>
    </row>
    <row r="24" ht="12.75">
      <c r="B24" s="32"/>
    </row>
    <row r="25" spans="2:3" s="28" customFormat="1" ht="25.5">
      <c r="B25" s="28" t="s">
        <v>14</v>
      </c>
      <c r="C25" s="28" t="s">
        <v>129</v>
      </c>
    </row>
    <row r="26" spans="2:3" ht="12.75">
      <c r="B26" s="14" t="s">
        <v>15</v>
      </c>
      <c r="C26" s="14" t="s">
        <v>49</v>
      </c>
    </row>
    <row r="27" spans="2:3" ht="12.75">
      <c r="B27" s="14" t="s">
        <v>16</v>
      </c>
      <c r="C27" s="14" t="s">
        <v>49</v>
      </c>
    </row>
    <row r="28" spans="2:3" ht="12.75">
      <c r="B28" s="14" t="s">
        <v>52</v>
      </c>
      <c r="C28" s="27" t="s">
        <v>41</v>
      </c>
    </row>
    <row r="29" spans="2:3" ht="12.75">
      <c r="B29" s="14" t="s">
        <v>133</v>
      </c>
      <c r="C29" s="31">
        <v>33786</v>
      </c>
    </row>
    <row r="30" spans="2:3" ht="12.75">
      <c r="B30" s="14" t="s">
        <v>17</v>
      </c>
      <c r="C30" s="14" t="s">
        <v>43</v>
      </c>
    </row>
    <row r="31" spans="2:3" ht="12.75">
      <c r="B31" s="14" t="s">
        <v>18</v>
      </c>
      <c r="C31" s="14" t="s">
        <v>40</v>
      </c>
    </row>
    <row r="33" ht="12.75">
      <c r="B33" s="32" t="s">
        <v>77</v>
      </c>
    </row>
    <row r="34" ht="12.75">
      <c r="B34" s="32"/>
    </row>
    <row r="35" spans="2:3" s="28" customFormat="1" ht="25.5">
      <c r="B35" s="28" t="s">
        <v>14</v>
      </c>
      <c r="C35" s="28" t="s">
        <v>129</v>
      </c>
    </row>
    <row r="36" spans="2:3" ht="12.75">
      <c r="B36" s="14" t="s">
        <v>15</v>
      </c>
      <c r="C36" s="14" t="s">
        <v>49</v>
      </c>
    </row>
    <row r="37" spans="2:3" ht="12.75">
      <c r="B37" s="14" t="s">
        <v>16</v>
      </c>
      <c r="C37" s="14" t="s">
        <v>49</v>
      </c>
    </row>
    <row r="38" spans="2:3" ht="12.75">
      <c r="B38" s="14" t="s">
        <v>52</v>
      </c>
      <c r="C38" s="27" t="s">
        <v>41</v>
      </c>
    </row>
    <row r="39" spans="2:3" ht="12.75">
      <c r="B39" s="14" t="s">
        <v>133</v>
      </c>
      <c r="C39" s="31">
        <v>33786</v>
      </c>
    </row>
    <row r="40" spans="2:3" ht="12.75">
      <c r="B40" s="14" t="s">
        <v>17</v>
      </c>
      <c r="C40" s="14" t="s">
        <v>44</v>
      </c>
    </row>
    <row r="41" spans="2:3" ht="12.75">
      <c r="B41" s="14" t="s">
        <v>18</v>
      </c>
      <c r="C41" s="14" t="s">
        <v>40</v>
      </c>
    </row>
    <row r="43" ht="12.75">
      <c r="B43" s="32" t="s">
        <v>78</v>
      </c>
    </row>
    <row r="44" ht="12.75">
      <c r="B44" s="32"/>
    </row>
    <row r="45" spans="2:3" s="28" customFormat="1" ht="25.5">
      <c r="B45" s="28" t="s">
        <v>14</v>
      </c>
      <c r="C45" s="28" t="s">
        <v>129</v>
      </c>
    </row>
    <row r="46" spans="2:3" ht="12.75">
      <c r="B46" s="14" t="s">
        <v>15</v>
      </c>
      <c r="C46" s="14" t="s">
        <v>49</v>
      </c>
    </row>
    <row r="47" spans="2:3" ht="12.75">
      <c r="B47" s="14" t="s">
        <v>16</v>
      </c>
      <c r="C47" s="14" t="s">
        <v>49</v>
      </c>
    </row>
    <row r="48" spans="2:3" ht="12.75">
      <c r="B48" s="14" t="s">
        <v>52</v>
      </c>
      <c r="C48" s="27" t="s">
        <v>41</v>
      </c>
    </row>
    <row r="49" spans="2:3" ht="12.75">
      <c r="B49" s="14" t="s">
        <v>133</v>
      </c>
      <c r="C49" s="31">
        <v>33786</v>
      </c>
    </row>
    <row r="50" spans="2:3" ht="12.75">
      <c r="B50" s="14" t="s">
        <v>17</v>
      </c>
      <c r="C50" s="14" t="s">
        <v>45</v>
      </c>
    </row>
    <row r="51" spans="2:3" ht="12.75">
      <c r="B51" s="14" t="s">
        <v>18</v>
      </c>
      <c r="C51" s="14" t="s">
        <v>40</v>
      </c>
    </row>
    <row r="53" ht="12.75">
      <c r="B53" s="32" t="s">
        <v>79</v>
      </c>
    </row>
    <row r="54" ht="12.75">
      <c r="B54" s="32"/>
    </row>
    <row r="55" spans="2:3" s="28" customFormat="1" ht="25.5">
      <c r="B55" s="28" t="s">
        <v>14</v>
      </c>
      <c r="C55" s="28" t="s">
        <v>129</v>
      </c>
    </row>
    <row r="56" spans="2:3" ht="12.75">
      <c r="B56" s="14" t="s">
        <v>15</v>
      </c>
      <c r="C56" s="14" t="s">
        <v>49</v>
      </c>
    </row>
    <row r="57" spans="2:3" ht="12.75">
      <c r="B57" s="14" t="s">
        <v>16</v>
      </c>
      <c r="C57" s="14" t="s">
        <v>49</v>
      </c>
    </row>
    <row r="58" spans="2:3" ht="12.75">
      <c r="B58" s="14" t="s">
        <v>52</v>
      </c>
      <c r="C58" s="27" t="s">
        <v>41</v>
      </c>
    </row>
    <row r="59" spans="2:3" ht="12.75">
      <c r="B59" s="14" t="s">
        <v>133</v>
      </c>
      <c r="C59" s="31">
        <v>33786</v>
      </c>
    </row>
    <row r="60" spans="2:3" ht="12.75">
      <c r="B60" s="14" t="s">
        <v>17</v>
      </c>
      <c r="C60" s="14" t="s">
        <v>46</v>
      </c>
    </row>
    <row r="61" spans="2:3" ht="12.75">
      <c r="B61" s="14" t="s">
        <v>18</v>
      </c>
      <c r="C61" s="14" t="s">
        <v>40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="75" zoomScaleNormal="75" workbookViewId="0" topLeftCell="B1">
      <selection activeCell="B3" sqref="B3"/>
    </sheetView>
  </sheetViews>
  <sheetFormatPr defaultColWidth="9.140625" defaultRowHeight="12.75"/>
  <cols>
    <col min="1" max="1" width="9.140625" style="10" hidden="1" customWidth="1"/>
    <col min="2" max="2" width="21.140625" style="10" customWidth="1"/>
    <col min="3" max="3" width="6.28125" style="10" customWidth="1"/>
    <col min="4" max="4" width="8.8515625" style="9" customWidth="1"/>
    <col min="5" max="5" width="6.00390625" style="9" customWidth="1"/>
    <col min="6" max="6" width="3.140625" style="9" customWidth="1"/>
    <col min="7" max="7" width="8.8515625" style="10" customWidth="1"/>
    <col min="8" max="8" width="2.7109375" style="10" customWidth="1"/>
    <col min="9" max="9" width="9.28125" style="11" customWidth="1"/>
    <col min="10" max="10" width="2.8515625" style="10" customWidth="1"/>
    <col min="11" max="11" width="9.7109375" style="10" customWidth="1"/>
    <col min="12" max="12" width="2.57421875" style="10" customWidth="1"/>
    <col min="13" max="13" width="8.8515625" style="10" customWidth="1"/>
    <col min="14" max="14" width="2.140625" style="10" customWidth="1"/>
    <col min="15" max="16384" width="8.8515625" style="10" customWidth="1"/>
  </cols>
  <sheetData>
    <row r="1" spans="2:3" ht="12.75">
      <c r="B1" s="8" t="s">
        <v>72</v>
      </c>
      <c r="C1" s="8"/>
    </row>
    <row r="2" spans="2:12" ht="12.75">
      <c r="B2" s="12"/>
      <c r="C2" s="12"/>
      <c r="G2" s="12"/>
      <c r="H2" s="12"/>
      <c r="I2" s="13"/>
      <c r="J2" s="12"/>
      <c r="K2" s="12"/>
      <c r="L2" s="12"/>
    </row>
    <row r="3" spans="2:12" ht="12.75">
      <c r="B3" s="14"/>
      <c r="C3" s="14" t="s">
        <v>96</v>
      </c>
      <c r="D3" s="9" t="s">
        <v>19</v>
      </c>
      <c r="E3" s="9" t="s">
        <v>84</v>
      </c>
      <c r="G3" s="12"/>
      <c r="H3" s="12"/>
      <c r="I3" s="13"/>
      <c r="J3" s="12"/>
      <c r="K3" s="12"/>
      <c r="L3" s="12"/>
    </row>
    <row r="4" spans="2:12" ht="12.75">
      <c r="B4" s="14"/>
      <c r="C4" s="14"/>
      <c r="G4" s="12"/>
      <c r="H4" s="12"/>
      <c r="I4" s="13"/>
      <c r="J4" s="12"/>
      <c r="K4" s="12"/>
      <c r="L4" s="12"/>
    </row>
    <row r="5" spans="2:12" ht="12.75">
      <c r="B5" s="14"/>
      <c r="C5" s="14"/>
      <c r="G5" s="12"/>
      <c r="H5" s="12"/>
      <c r="I5" s="13"/>
      <c r="J5" s="12"/>
      <c r="K5" s="12"/>
      <c r="L5" s="12"/>
    </row>
    <row r="6" spans="1:13" ht="12.75">
      <c r="A6" s="10">
        <v>1</v>
      </c>
      <c r="B6" s="15" t="s">
        <v>74</v>
      </c>
      <c r="C6" s="15" t="s">
        <v>97</v>
      </c>
      <c r="G6" s="12" t="s">
        <v>143</v>
      </c>
      <c r="H6" s="12"/>
      <c r="I6" s="13" t="s">
        <v>131</v>
      </c>
      <c r="J6" s="12"/>
      <c r="K6" s="12" t="s">
        <v>132</v>
      </c>
      <c r="L6" s="12"/>
      <c r="M6" s="10" t="s">
        <v>28</v>
      </c>
    </row>
    <row r="7" spans="2:12" ht="12.75">
      <c r="B7" s="9"/>
      <c r="C7" s="9"/>
      <c r="D7" s="14"/>
      <c r="E7" s="14"/>
      <c r="F7" s="14"/>
      <c r="G7" s="14"/>
      <c r="H7" s="14"/>
      <c r="I7" s="16"/>
      <c r="J7" s="14"/>
      <c r="K7" s="14"/>
      <c r="L7" s="12"/>
    </row>
    <row r="8" spans="2:13" ht="12.75">
      <c r="B8" s="9" t="s">
        <v>20</v>
      </c>
      <c r="C8" s="9" t="s">
        <v>142</v>
      </c>
      <c r="D8" s="9" t="s">
        <v>21</v>
      </c>
      <c r="E8" s="9" t="s">
        <v>22</v>
      </c>
      <c r="G8" s="17">
        <v>0.002</v>
      </c>
      <c r="H8" s="17"/>
      <c r="I8" s="18">
        <v>0.0021</v>
      </c>
      <c r="J8" s="17"/>
      <c r="K8" s="17">
        <v>0.0013</v>
      </c>
      <c r="L8" s="12"/>
      <c r="M8" s="10">
        <f>AVERAGE(K8,I8,G8)</f>
        <v>0.0018000000000000002</v>
      </c>
    </row>
    <row r="9" spans="2:13" ht="12.75">
      <c r="B9" s="9" t="s">
        <v>101</v>
      </c>
      <c r="C9" s="9" t="s">
        <v>142</v>
      </c>
      <c r="D9" s="9" t="s">
        <v>23</v>
      </c>
      <c r="E9" s="9" t="s">
        <v>22</v>
      </c>
      <c r="G9" s="17">
        <v>1.4</v>
      </c>
      <c r="H9" s="17"/>
      <c r="I9" s="18">
        <v>1.4</v>
      </c>
      <c r="J9" s="17"/>
      <c r="K9" s="17">
        <v>1.4</v>
      </c>
      <c r="L9" s="12"/>
      <c r="M9" s="10">
        <f>AVERAGE(K9,I9,G9)</f>
        <v>1.3999999999999997</v>
      </c>
    </row>
    <row r="10" spans="2:13" ht="12.75">
      <c r="B10" s="9" t="s">
        <v>102</v>
      </c>
      <c r="C10" s="9" t="s">
        <v>142</v>
      </c>
      <c r="D10" s="9" t="s">
        <v>23</v>
      </c>
      <c r="E10" s="9" t="s">
        <v>22</v>
      </c>
      <c r="G10" s="17">
        <v>0</v>
      </c>
      <c r="H10" s="17"/>
      <c r="I10" s="18">
        <v>0</v>
      </c>
      <c r="J10" s="17"/>
      <c r="K10" s="17">
        <v>20.7</v>
      </c>
      <c r="L10" s="12"/>
      <c r="M10" s="10">
        <f>AVERAGE(K10,I10,G10)</f>
        <v>6.8999999999999995</v>
      </c>
    </row>
    <row r="11" spans="2:12" ht="12.75">
      <c r="B11" s="9"/>
      <c r="C11" s="9"/>
      <c r="L11" s="12"/>
    </row>
    <row r="12" spans="2:12" ht="12.75">
      <c r="B12" s="9" t="s">
        <v>103</v>
      </c>
      <c r="C12" s="9" t="s">
        <v>20</v>
      </c>
      <c r="D12" s="9" t="s">
        <v>142</v>
      </c>
      <c r="L12" s="12"/>
    </row>
    <row r="13" spans="2:13" ht="12.75">
      <c r="B13" s="9" t="s">
        <v>95</v>
      </c>
      <c r="C13" s="9"/>
      <c r="D13" s="9" t="s">
        <v>24</v>
      </c>
      <c r="G13" s="17">
        <v>1859</v>
      </c>
      <c r="H13" s="17"/>
      <c r="I13" s="18">
        <v>1451</v>
      </c>
      <c r="J13" s="19"/>
      <c r="K13" s="17">
        <v>1497</v>
      </c>
      <c r="L13" s="12"/>
      <c r="M13" s="20">
        <f>AVERAGE(K13,I13,G13)</f>
        <v>1602.3333333333333</v>
      </c>
    </row>
    <row r="14" spans="2:13" ht="12.75">
      <c r="B14" s="9" t="s">
        <v>99</v>
      </c>
      <c r="C14" s="9"/>
      <c r="D14" s="9" t="s">
        <v>25</v>
      </c>
      <c r="G14" s="17">
        <v>4.5</v>
      </c>
      <c r="H14" s="17"/>
      <c r="I14" s="18">
        <v>5.1</v>
      </c>
      <c r="J14" s="17"/>
      <c r="K14" s="17">
        <v>4.4</v>
      </c>
      <c r="M14" s="20">
        <f>AVERAGE(K14,I14,G14)</f>
        <v>4.666666666666667</v>
      </c>
    </row>
    <row r="15" spans="2:13" ht="12.75">
      <c r="B15" s="9" t="s">
        <v>100</v>
      </c>
      <c r="C15" s="9"/>
      <c r="D15" s="9" t="s">
        <v>25</v>
      </c>
      <c r="G15" s="17">
        <v>11.3</v>
      </c>
      <c r="H15" s="17"/>
      <c r="I15" s="18">
        <v>10.7</v>
      </c>
      <c r="J15" s="17"/>
      <c r="K15" s="17">
        <v>10.6</v>
      </c>
      <c r="M15" s="20">
        <f>AVERAGE(K15,I15,G15)</f>
        <v>10.866666666666665</v>
      </c>
    </row>
    <row r="16" spans="2:13" ht="12.75">
      <c r="B16" s="9" t="s">
        <v>94</v>
      </c>
      <c r="C16" s="9"/>
      <c r="D16" s="9" t="s">
        <v>26</v>
      </c>
      <c r="G16" s="17">
        <v>759</v>
      </c>
      <c r="H16" s="17"/>
      <c r="I16" s="18">
        <v>764</v>
      </c>
      <c r="J16" s="17"/>
      <c r="K16" s="17">
        <v>758</v>
      </c>
      <c r="M16" s="20">
        <f>AVERAGE(K16,I16,G16)</f>
        <v>760.3333333333334</v>
      </c>
    </row>
    <row r="17" spans="2:11" ht="12.75">
      <c r="B17" s="9"/>
      <c r="C17" s="9"/>
      <c r="G17" s="17"/>
      <c r="H17" s="17"/>
      <c r="I17" s="18"/>
      <c r="J17" s="17"/>
      <c r="K17" s="17"/>
    </row>
    <row r="18" spans="2:11" ht="12.75">
      <c r="B18" s="9"/>
      <c r="C18" s="9"/>
      <c r="G18" s="17"/>
      <c r="H18" s="17"/>
      <c r="I18" s="18"/>
      <c r="J18" s="17"/>
      <c r="K18" s="17"/>
    </row>
    <row r="19" spans="1:13" ht="12.75">
      <c r="A19" s="10">
        <v>2</v>
      </c>
      <c r="B19" s="15" t="s">
        <v>75</v>
      </c>
      <c r="C19" s="15" t="s">
        <v>98</v>
      </c>
      <c r="G19" s="12" t="s">
        <v>143</v>
      </c>
      <c r="H19" s="12"/>
      <c r="I19" s="13" t="s">
        <v>131</v>
      </c>
      <c r="J19" s="12"/>
      <c r="K19" s="12" t="s">
        <v>132</v>
      </c>
      <c r="L19" s="12"/>
      <c r="M19" s="10" t="s">
        <v>28</v>
      </c>
    </row>
    <row r="20" spans="2:11" ht="12.75">
      <c r="B20" s="9"/>
      <c r="C20" s="9"/>
      <c r="G20" s="17"/>
      <c r="H20" s="17"/>
      <c r="I20" s="18"/>
      <c r="J20" s="17"/>
      <c r="K20" s="17"/>
    </row>
    <row r="21" spans="2:13" ht="12.75">
      <c r="B21" s="9" t="s">
        <v>101</v>
      </c>
      <c r="C21" s="9"/>
      <c r="D21" s="9" t="s">
        <v>23</v>
      </c>
      <c r="E21" s="9" t="s">
        <v>22</v>
      </c>
      <c r="G21" s="21">
        <v>8.3</v>
      </c>
      <c r="H21" s="21"/>
      <c r="I21" s="22"/>
      <c r="J21" s="21"/>
      <c r="K21" s="21"/>
      <c r="M21" s="10">
        <f>AVERAGE(K21,I21,G21)</f>
        <v>8.3</v>
      </c>
    </row>
    <row r="22" spans="2:13" ht="12.75">
      <c r="B22" s="9" t="s">
        <v>59</v>
      </c>
      <c r="C22" s="9"/>
      <c r="D22" s="9" t="s">
        <v>25</v>
      </c>
      <c r="G22" s="17">
        <v>5.3</v>
      </c>
      <c r="H22" s="17"/>
      <c r="I22" s="18"/>
      <c r="J22" s="17"/>
      <c r="K22" s="17"/>
      <c r="M22" s="10">
        <f>AVERAGE(K22,I22,G22)</f>
        <v>5.3</v>
      </c>
    </row>
    <row r="23" spans="2:3" ht="12.75">
      <c r="B23" s="9"/>
      <c r="C23" s="9"/>
    </row>
    <row r="24" spans="2:3" ht="12.75">
      <c r="B24" s="9"/>
      <c r="C24" s="9"/>
    </row>
    <row r="25" spans="1:13" ht="12.75">
      <c r="A25" s="10">
        <v>3</v>
      </c>
      <c r="B25" s="15" t="s">
        <v>76</v>
      </c>
      <c r="C25" s="15" t="s">
        <v>98</v>
      </c>
      <c r="G25" s="12" t="s">
        <v>143</v>
      </c>
      <c r="H25" s="12"/>
      <c r="I25" s="13" t="s">
        <v>131</v>
      </c>
      <c r="J25" s="12"/>
      <c r="K25" s="12" t="s">
        <v>132</v>
      </c>
      <c r="L25" s="12"/>
      <c r="M25" s="10" t="s">
        <v>28</v>
      </c>
    </row>
    <row r="26" spans="2:11" ht="12.75">
      <c r="B26" s="9"/>
      <c r="C26" s="9"/>
      <c r="G26" s="17"/>
      <c r="H26" s="17"/>
      <c r="I26" s="18"/>
      <c r="J26" s="17"/>
      <c r="K26" s="17"/>
    </row>
    <row r="27" spans="2:13" ht="12.75">
      <c r="B27" s="10" t="s">
        <v>101</v>
      </c>
      <c r="D27" s="9" t="s">
        <v>23</v>
      </c>
      <c r="E27" s="9" t="s">
        <v>22</v>
      </c>
      <c r="G27" s="21">
        <v>1.4</v>
      </c>
      <c r="H27" s="21"/>
      <c r="I27" s="22"/>
      <c r="J27" s="21"/>
      <c r="K27" s="21"/>
      <c r="M27" s="10">
        <f>AVERAGE(K27,I27,G27)</f>
        <v>1.4</v>
      </c>
    </row>
    <row r="28" spans="2:13" ht="12.75">
      <c r="B28" s="9" t="s">
        <v>59</v>
      </c>
      <c r="C28" s="9"/>
      <c r="D28" s="9" t="s">
        <v>25</v>
      </c>
      <c r="G28" s="21">
        <v>4.5</v>
      </c>
      <c r="H28" s="21"/>
      <c r="I28" s="22"/>
      <c r="J28" s="21"/>
      <c r="K28" s="21"/>
      <c r="M28" s="10">
        <f>AVERAGE(K28,I28,G28)</f>
        <v>4.5</v>
      </c>
    </row>
    <row r="29" spans="2:11" ht="12.75">
      <c r="B29" s="9"/>
      <c r="C29" s="9"/>
      <c r="G29" s="21"/>
      <c r="H29" s="21"/>
      <c r="I29" s="22"/>
      <c r="J29" s="21"/>
      <c r="K29" s="21"/>
    </row>
    <row r="30" spans="2:11" ht="12.75">
      <c r="B30" s="9"/>
      <c r="C30" s="9"/>
      <c r="G30" s="21"/>
      <c r="H30" s="21"/>
      <c r="I30" s="22"/>
      <c r="J30" s="21"/>
      <c r="K30" s="21"/>
    </row>
    <row r="31" spans="1:13" ht="12.75">
      <c r="A31" s="10">
        <v>4</v>
      </c>
      <c r="B31" s="15" t="s">
        <v>77</v>
      </c>
      <c r="C31" s="15" t="s">
        <v>98</v>
      </c>
      <c r="G31" s="12" t="s">
        <v>143</v>
      </c>
      <c r="H31" s="12"/>
      <c r="I31" s="13" t="s">
        <v>131</v>
      </c>
      <c r="J31" s="12"/>
      <c r="K31" s="12" t="s">
        <v>132</v>
      </c>
      <c r="L31" s="12"/>
      <c r="M31" s="10" t="s">
        <v>28</v>
      </c>
    </row>
    <row r="32" spans="2:7" ht="12.75">
      <c r="B32" s="9"/>
      <c r="C32" s="9"/>
      <c r="G32" s="17"/>
    </row>
    <row r="33" spans="2:13" ht="12.75">
      <c r="B33" s="10" t="s">
        <v>101</v>
      </c>
      <c r="D33" s="9" t="s">
        <v>23</v>
      </c>
      <c r="E33" s="9" t="s">
        <v>22</v>
      </c>
      <c r="G33" s="21">
        <v>2.8</v>
      </c>
      <c r="M33" s="10">
        <f>AVERAGE(K33,I33,G33)</f>
        <v>2.8</v>
      </c>
    </row>
    <row r="34" spans="2:13" ht="12.75">
      <c r="B34" s="9" t="s">
        <v>59</v>
      </c>
      <c r="C34" s="9"/>
      <c r="D34" s="9" t="s">
        <v>25</v>
      </c>
      <c r="G34" s="11">
        <v>5.2</v>
      </c>
      <c r="K34" s="23"/>
      <c r="M34" s="10">
        <f>AVERAGE(K34,I34,G34)</f>
        <v>5.2</v>
      </c>
    </row>
    <row r="35" spans="7:11" ht="12.75">
      <c r="G35" s="23"/>
      <c r="K35" s="23"/>
    </row>
    <row r="36" spans="7:11" ht="12.75">
      <c r="G36" s="23"/>
      <c r="K36" s="23"/>
    </row>
    <row r="37" spans="1:13" ht="12.75">
      <c r="A37" s="10">
        <v>5</v>
      </c>
      <c r="B37" s="15" t="s">
        <v>78</v>
      </c>
      <c r="C37" s="15" t="s">
        <v>98</v>
      </c>
      <c r="G37" s="12" t="s">
        <v>143</v>
      </c>
      <c r="H37" s="12"/>
      <c r="I37" s="13" t="s">
        <v>131</v>
      </c>
      <c r="J37" s="12"/>
      <c r="K37" s="12" t="s">
        <v>132</v>
      </c>
      <c r="L37" s="12"/>
      <c r="M37" s="10" t="s">
        <v>28</v>
      </c>
    </row>
    <row r="38" spans="2:11" ht="12.75">
      <c r="B38" s="9"/>
      <c r="C38" s="9"/>
      <c r="G38" s="17"/>
      <c r="K38" s="23"/>
    </row>
    <row r="39" spans="2:13" ht="12.75">
      <c r="B39" s="10" t="s">
        <v>101</v>
      </c>
      <c r="D39" s="9" t="s">
        <v>23</v>
      </c>
      <c r="E39" s="9" t="s">
        <v>22</v>
      </c>
      <c r="G39" s="21">
        <v>1.4</v>
      </c>
      <c r="K39" s="23"/>
      <c r="M39" s="10">
        <f>AVERAGE(K39,I39,G39)</f>
        <v>1.4</v>
      </c>
    </row>
    <row r="40" spans="2:13" ht="12.75">
      <c r="B40" s="9" t="s">
        <v>59</v>
      </c>
      <c r="C40" s="9"/>
      <c r="D40" s="9" t="s">
        <v>25</v>
      </c>
      <c r="G40" s="11">
        <v>4.7</v>
      </c>
      <c r="K40" s="23"/>
      <c r="M40" s="10">
        <f>AVERAGE(K40,I40,G40)</f>
        <v>4.7</v>
      </c>
    </row>
    <row r="41" spans="7:11" ht="12.75">
      <c r="G41" s="23"/>
      <c r="K41" s="23"/>
    </row>
    <row r="42" spans="7:11" ht="12.75">
      <c r="G42" s="23"/>
      <c r="K42" s="23"/>
    </row>
    <row r="43" spans="1:13" ht="12.75">
      <c r="A43" s="10">
        <v>6</v>
      </c>
      <c r="B43" s="15" t="s">
        <v>79</v>
      </c>
      <c r="C43" s="15" t="s">
        <v>98</v>
      </c>
      <c r="G43" s="12" t="s">
        <v>143</v>
      </c>
      <c r="H43" s="12"/>
      <c r="I43" s="13" t="s">
        <v>131</v>
      </c>
      <c r="J43" s="12"/>
      <c r="K43" s="12" t="s">
        <v>132</v>
      </c>
      <c r="L43" s="12"/>
      <c r="M43" s="10" t="s">
        <v>28</v>
      </c>
    </row>
    <row r="44" spans="2:11" ht="12.75">
      <c r="B44" s="9"/>
      <c r="C44" s="9"/>
      <c r="G44" s="17"/>
      <c r="K44" s="23"/>
    </row>
    <row r="45" spans="2:13" ht="12.75">
      <c r="B45" s="10" t="s">
        <v>101</v>
      </c>
      <c r="D45" s="9" t="s">
        <v>23</v>
      </c>
      <c r="E45" s="9" t="s">
        <v>22</v>
      </c>
      <c r="G45" s="21">
        <v>21.6</v>
      </c>
      <c r="K45" s="23"/>
      <c r="M45" s="10">
        <f>AVERAGE(K45,I45,G45)</f>
        <v>21.6</v>
      </c>
    </row>
    <row r="46" spans="2:13" ht="12.75">
      <c r="B46" s="9" t="s">
        <v>59</v>
      </c>
      <c r="C46" s="9"/>
      <c r="D46" s="9" t="s">
        <v>25</v>
      </c>
      <c r="G46" s="11">
        <v>6.4</v>
      </c>
      <c r="K46" s="23"/>
      <c r="M46" s="10">
        <f>AVERAGE(K46,I46,G46)</f>
        <v>6.4</v>
      </c>
    </row>
    <row r="47" spans="7:11" ht="12.75">
      <c r="G47" s="23"/>
      <c r="K47" s="23"/>
    </row>
    <row r="49" spans="7:11" ht="12.75">
      <c r="G49" s="23"/>
      <c r="K49" s="2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5"/>
  <sheetViews>
    <sheetView tabSelected="1" zoomScale="75" zoomScaleNormal="75" workbookViewId="0" topLeftCell="B1">
      <selection activeCell="B31" sqref="A31:IV31"/>
    </sheetView>
  </sheetViews>
  <sheetFormatPr defaultColWidth="9.140625" defaultRowHeight="12.75"/>
  <cols>
    <col min="1" max="1" width="9.140625" style="3" hidden="1" customWidth="1"/>
    <col min="2" max="2" width="22.140625" style="2" customWidth="1"/>
    <col min="3" max="3" width="6.28125" style="2" customWidth="1"/>
    <col min="4" max="4" width="9.28125" style="2" customWidth="1"/>
    <col min="5" max="5" width="4.57421875" style="3" customWidth="1"/>
    <col min="6" max="6" width="9.140625" style="3" customWidth="1"/>
    <col min="7" max="7" width="4.421875" style="3" customWidth="1"/>
    <col min="8" max="8" width="10.140625" style="3" customWidth="1"/>
    <col min="9" max="9" width="4.140625" style="3" customWidth="1"/>
    <col min="10" max="10" width="12.00390625" style="3" customWidth="1"/>
    <col min="11" max="11" width="4.421875" style="3" customWidth="1"/>
    <col min="12" max="12" width="10.421875" style="4" customWidth="1"/>
    <col min="13" max="13" width="3.421875" style="4" customWidth="1"/>
    <col min="14" max="14" width="10.421875" style="4" customWidth="1"/>
    <col min="15" max="15" width="3.421875" style="4" customWidth="1"/>
    <col min="16" max="16" width="9.140625" style="4" customWidth="1"/>
    <col min="17" max="17" width="3.421875" style="4" customWidth="1"/>
    <col min="18" max="18" width="10.7109375" style="4" customWidth="1"/>
    <col min="19" max="19" width="3.421875" style="4" customWidth="1"/>
    <col min="20" max="20" width="10.8515625" style="3" customWidth="1"/>
    <col min="21" max="21" width="4.421875" style="3" customWidth="1"/>
    <col min="22" max="22" width="8.140625" style="3" customWidth="1"/>
    <col min="23" max="23" width="4.421875" style="3" customWidth="1"/>
    <col min="24" max="24" width="11.8515625" style="3" customWidth="1"/>
    <col min="25" max="25" width="4.421875" style="3" customWidth="1"/>
    <col min="26" max="26" width="10.28125" style="3" customWidth="1"/>
    <col min="27" max="27" width="4.421875" style="3" customWidth="1"/>
    <col min="28" max="28" width="8.140625" style="3" customWidth="1"/>
    <col min="29" max="16384" width="8.8515625" style="3" customWidth="1"/>
  </cols>
  <sheetData>
    <row r="1" spans="2:3" ht="12.75">
      <c r="B1" s="1" t="s">
        <v>80</v>
      </c>
      <c r="C1" s="1"/>
    </row>
    <row r="2" spans="2:3" ht="12.75">
      <c r="B2" s="1"/>
      <c r="C2" s="1"/>
    </row>
    <row r="4" spans="1:28" ht="12.75">
      <c r="A4" s="3" t="s">
        <v>126</v>
      </c>
      <c r="B4" s="1" t="s">
        <v>113</v>
      </c>
      <c r="C4" s="1" t="s">
        <v>114</v>
      </c>
      <c r="F4" s="3" t="s">
        <v>143</v>
      </c>
      <c r="H4" s="3" t="s">
        <v>131</v>
      </c>
      <c r="J4" s="3" t="s">
        <v>132</v>
      </c>
      <c r="L4" s="4" t="s">
        <v>28</v>
      </c>
      <c r="M4" s="3"/>
      <c r="N4" s="3" t="s">
        <v>143</v>
      </c>
      <c r="O4" s="3"/>
      <c r="P4" s="3" t="s">
        <v>131</v>
      </c>
      <c r="Q4" s="3"/>
      <c r="R4" s="3" t="s">
        <v>132</v>
      </c>
      <c r="S4" s="3"/>
      <c r="T4" s="4" t="s">
        <v>28</v>
      </c>
      <c r="V4" s="3" t="s">
        <v>143</v>
      </c>
      <c r="X4" s="3" t="s">
        <v>131</v>
      </c>
      <c r="Z4" s="3" t="s">
        <v>132</v>
      </c>
      <c r="AB4" s="4" t="s">
        <v>28</v>
      </c>
    </row>
    <row r="6" spans="2:28" ht="12.75">
      <c r="B6" s="2" t="s">
        <v>149</v>
      </c>
      <c r="F6" s="5" t="s">
        <v>151</v>
      </c>
      <c r="H6" s="5" t="s">
        <v>151</v>
      </c>
      <c r="J6" s="5" t="s">
        <v>151</v>
      </c>
      <c r="L6" s="5" t="s">
        <v>151</v>
      </c>
      <c r="N6" s="5" t="s">
        <v>154</v>
      </c>
      <c r="P6" s="5" t="s">
        <v>154</v>
      </c>
      <c r="R6" s="5" t="s">
        <v>154</v>
      </c>
      <c r="T6" s="5" t="s">
        <v>154</v>
      </c>
      <c r="V6" s="5" t="s">
        <v>155</v>
      </c>
      <c r="X6" s="5" t="s">
        <v>155</v>
      </c>
      <c r="Z6" s="5" t="s">
        <v>155</v>
      </c>
      <c r="AB6" s="5" t="s">
        <v>155</v>
      </c>
    </row>
    <row r="7" spans="2:28" ht="12.75">
      <c r="B7" s="2" t="s">
        <v>150</v>
      </c>
      <c r="F7" s="5" t="s">
        <v>152</v>
      </c>
      <c r="H7" s="5" t="s">
        <v>152</v>
      </c>
      <c r="J7" s="5" t="s">
        <v>152</v>
      </c>
      <c r="L7" s="5" t="s">
        <v>152</v>
      </c>
      <c r="N7" s="5" t="s">
        <v>153</v>
      </c>
      <c r="P7" s="5" t="s">
        <v>153</v>
      </c>
      <c r="R7" s="5" t="s">
        <v>153</v>
      </c>
      <c r="T7" s="5" t="s">
        <v>153</v>
      </c>
      <c r="V7" s="5" t="s">
        <v>66</v>
      </c>
      <c r="X7" s="5" t="s">
        <v>66</v>
      </c>
      <c r="Z7" s="5" t="s">
        <v>66</v>
      </c>
      <c r="AB7" s="5" t="s">
        <v>66</v>
      </c>
    </row>
    <row r="8" spans="2:28" ht="12.75">
      <c r="B8" s="2" t="s">
        <v>156</v>
      </c>
      <c r="F8" s="5" t="s">
        <v>73</v>
      </c>
      <c r="H8" s="5" t="s">
        <v>73</v>
      </c>
      <c r="J8" s="5" t="s">
        <v>73</v>
      </c>
      <c r="L8" s="5" t="s">
        <v>73</v>
      </c>
      <c r="N8" s="5" t="s">
        <v>157</v>
      </c>
      <c r="P8" s="5" t="s">
        <v>157</v>
      </c>
      <c r="R8" s="5" t="s">
        <v>157</v>
      </c>
      <c r="T8" s="5" t="s">
        <v>157</v>
      </c>
      <c r="V8" s="5" t="s">
        <v>66</v>
      </c>
      <c r="X8" s="5" t="s">
        <v>66</v>
      </c>
      <c r="Z8" s="5" t="s">
        <v>66</v>
      </c>
      <c r="AB8" s="5" t="s">
        <v>66</v>
      </c>
    </row>
    <row r="9" spans="2:28" ht="12.75">
      <c r="B9" s="2" t="s">
        <v>29</v>
      </c>
      <c r="F9" s="4" t="s">
        <v>56</v>
      </c>
      <c r="H9" s="4" t="s">
        <v>56</v>
      </c>
      <c r="J9" s="4" t="s">
        <v>56</v>
      </c>
      <c r="L9" s="4" t="s">
        <v>56</v>
      </c>
      <c r="N9" s="4" t="s">
        <v>50</v>
      </c>
      <c r="P9" s="4" t="s">
        <v>50</v>
      </c>
      <c r="R9" s="4" t="s">
        <v>50</v>
      </c>
      <c r="T9" s="4" t="s">
        <v>50</v>
      </c>
      <c r="U9" s="4"/>
      <c r="V9" s="4" t="s">
        <v>66</v>
      </c>
      <c r="W9" s="4"/>
      <c r="X9" s="4" t="s">
        <v>66</v>
      </c>
      <c r="Y9" s="4"/>
      <c r="Z9" s="4" t="s">
        <v>66</v>
      </c>
      <c r="AA9" s="4"/>
      <c r="AB9" s="4" t="s">
        <v>66</v>
      </c>
    </row>
    <row r="10" spans="2:20" ht="12.75">
      <c r="B10" s="2" t="s">
        <v>128</v>
      </c>
      <c r="D10" s="2" t="s">
        <v>54</v>
      </c>
      <c r="F10" s="3">
        <v>240.8</v>
      </c>
      <c r="H10" s="3">
        <v>242.8</v>
      </c>
      <c r="J10" s="3">
        <v>237.2</v>
      </c>
      <c r="L10" s="4">
        <v>240.3</v>
      </c>
      <c r="N10" s="4">
        <v>118.2</v>
      </c>
      <c r="P10" s="4">
        <v>118.6</v>
      </c>
      <c r="R10" s="4">
        <v>122</v>
      </c>
      <c r="T10" s="3">
        <v>119.6</v>
      </c>
    </row>
    <row r="11" spans="2:28" ht="12.75" customHeight="1">
      <c r="B11" s="2" t="s">
        <v>30</v>
      </c>
      <c r="D11" s="2" t="s">
        <v>58</v>
      </c>
      <c r="F11" s="3">
        <v>4.3</v>
      </c>
      <c r="H11" s="3">
        <v>4.4</v>
      </c>
      <c r="J11" s="3">
        <v>4.3</v>
      </c>
      <c r="L11" s="4">
        <v>4.3</v>
      </c>
      <c r="N11" s="4">
        <v>2.5</v>
      </c>
      <c r="P11" s="4">
        <v>2.5</v>
      </c>
      <c r="R11" s="4">
        <v>2.6</v>
      </c>
      <c r="T11" s="3">
        <v>2.5</v>
      </c>
      <c r="V11" s="6">
        <f>N11+F11</f>
        <v>6.8</v>
      </c>
      <c r="X11" s="6">
        <f>P11+H11</f>
        <v>6.9</v>
      </c>
      <c r="Y11" s="4"/>
      <c r="Z11" s="6">
        <f>R11+J11</f>
        <v>6.9</v>
      </c>
      <c r="AA11" s="4"/>
      <c r="AB11" s="6">
        <f>T11+L11</f>
        <v>6.8</v>
      </c>
    </row>
    <row r="12" spans="2:12" ht="12.75" customHeight="1">
      <c r="B12" s="2" t="s">
        <v>47</v>
      </c>
      <c r="D12" s="2" t="s">
        <v>48</v>
      </c>
      <c r="F12" s="3">
        <v>78.7</v>
      </c>
      <c r="H12" s="3">
        <v>78.3</v>
      </c>
      <c r="J12" s="3">
        <v>82.9</v>
      </c>
      <c r="L12" s="4">
        <v>84.3</v>
      </c>
    </row>
    <row r="13" spans="2:12" ht="12.75">
      <c r="B13" s="2" t="s">
        <v>36</v>
      </c>
      <c r="D13" s="2" t="s">
        <v>55</v>
      </c>
      <c r="F13" s="10">
        <v>0.981</v>
      </c>
      <c r="H13" s="10">
        <v>0.994</v>
      </c>
      <c r="J13" s="10">
        <v>0.99</v>
      </c>
      <c r="L13" s="4">
        <v>0.991</v>
      </c>
    </row>
    <row r="14" spans="2:12" ht="12.75">
      <c r="B14" s="2" t="s">
        <v>31</v>
      </c>
      <c r="D14" s="2" t="s">
        <v>32</v>
      </c>
      <c r="F14" s="10">
        <v>18239</v>
      </c>
      <c r="H14" s="10">
        <v>17928</v>
      </c>
      <c r="J14" s="10">
        <v>17799</v>
      </c>
      <c r="L14" s="4">
        <v>17990</v>
      </c>
    </row>
    <row r="15" spans="2:28" ht="12.75">
      <c r="B15" s="2" t="s">
        <v>34</v>
      </c>
      <c r="D15" s="2" t="s">
        <v>33</v>
      </c>
      <c r="E15" s="5" t="s">
        <v>27</v>
      </c>
      <c r="F15" s="4">
        <v>0.1</v>
      </c>
      <c r="G15" s="4" t="s">
        <v>27</v>
      </c>
      <c r="H15" s="4">
        <v>0.1</v>
      </c>
      <c r="I15" s="4" t="s">
        <v>27</v>
      </c>
      <c r="J15" s="4">
        <v>0.1</v>
      </c>
      <c r="K15" s="5"/>
      <c r="L15" s="4">
        <v>0.1</v>
      </c>
      <c r="T15" s="4"/>
      <c r="U15" s="4"/>
      <c r="V15" s="4"/>
      <c r="W15" s="4"/>
      <c r="X15" s="4"/>
      <c r="Y15" s="4"/>
      <c r="Z15" s="4"/>
      <c r="AA15" s="4"/>
      <c r="AB15" s="4"/>
    </row>
    <row r="16" spans="2:28" ht="12.75">
      <c r="B16" s="2" t="s">
        <v>35</v>
      </c>
      <c r="D16" s="2" t="s">
        <v>57</v>
      </c>
      <c r="E16" s="5"/>
      <c r="F16" s="4">
        <v>113</v>
      </c>
      <c r="G16" s="4"/>
      <c r="H16" s="4">
        <v>62</v>
      </c>
      <c r="I16" s="4"/>
      <c r="J16" s="4">
        <v>143</v>
      </c>
      <c r="K16" s="5"/>
      <c r="L16" s="4">
        <v>131</v>
      </c>
      <c r="T16" s="4"/>
      <c r="U16" s="4"/>
      <c r="V16" s="4"/>
      <c r="W16" s="4"/>
      <c r="X16" s="4"/>
      <c r="Y16" s="4"/>
      <c r="Z16" s="4"/>
      <c r="AA16" s="4"/>
      <c r="AB16" s="4"/>
    </row>
    <row r="17" spans="2:12" ht="12.75">
      <c r="B17" s="2" t="s">
        <v>108</v>
      </c>
      <c r="D17" s="2" t="s">
        <v>57</v>
      </c>
      <c r="E17" s="5" t="s">
        <v>27</v>
      </c>
      <c r="F17" s="4">
        <v>0.55</v>
      </c>
      <c r="G17" s="4" t="s">
        <v>27</v>
      </c>
      <c r="H17" s="4">
        <v>0.51</v>
      </c>
      <c r="I17" s="4" t="s">
        <v>27</v>
      </c>
      <c r="J17" s="4">
        <v>0.53</v>
      </c>
      <c r="K17" s="5"/>
      <c r="L17" s="4">
        <v>0.53</v>
      </c>
    </row>
    <row r="18" spans="2:27" ht="12.75">
      <c r="B18" s="2" t="s">
        <v>104</v>
      </c>
      <c r="D18" s="2" t="s">
        <v>57</v>
      </c>
      <c r="E18" s="5" t="s">
        <v>27</v>
      </c>
      <c r="F18" s="4">
        <v>0.182</v>
      </c>
      <c r="G18" s="4" t="s">
        <v>27</v>
      </c>
      <c r="H18" s="4">
        <v>0.171</v>
      </c>
      <c r="I18" s="4" t="s">
        <v>27</v>
      </c>
      <c r="J18" s="4">
        <v>0.184</v>
      </c>
      <c r="K18" s="5"/>
      <c r="L18" s="4">
        <v>0.179</v>
      </c>
      <c r="T18" s="4"/>
      <c r="U18" s="4"/>
      <c r="V18" s="4"/>
      <c r="W18" s="4"/>
      <c r="X18" s="4"/>
      <c r="Y18" s="4"/>
      <c r="Z18" s="4"/>
      <c r="AA18" s="4"/>
    </row>
    <row r="19" spans="2:27" ht="12.75">
      <c r="B19" s="2" t="s">
        <v>105</v>
      </c>
      <c r="D19" s="2" t="s">
        <v>57</v>
      </c>
      <c r="E19" s="5"/>
      <c r="F19" s="4">
        <v>0.383</v>
      </c>
      <c r="G19" s="4"/>
      <c r="H19" s="4">
        <v>0.145</v>
      </c>
      <c r="I19" s="4"/>
      <c r="J19" s="4">
        <v>0.455</v>
      </c>
      <c r="K19" s="5"/>
      <c r="L19" s="4">
        <v>0.313</v>
      </c>
      <c r="T19" s="4"/>
      <c r="U19" s="4"/>
      <c r="V19" s="4"/>
      <c r="W19" s="4"/>
      <c r="X19" s="4"/>
      <c r="Y19" s="4"/>
      <c r="Z19" s="4"/>
      <c r="AA19" s="4"/>
    </row>
    <row r="20" spans="2:27" ht="12.75">
      <c r="B20" s="2" t="s">
        <v>106</v>
      </c>
      <c r="D20" s="2" t="s">
        <v>57</v>
      </c>
      <c r="E20" s="5"/>
      <c r="F20" s="4">
        <v>0.219</v>
      </c>
      <c r="G20" s="4"/>
      <c r="H20" s="4">
        <v>0.111</v>
      </c>
      <c r="I20" s="4"/>
      <c r="J20" s="4">
        <v>0.438</v>
      </c>
      <c r="K20" s="5"/>
      <c r="L20" s="4">
        <v>0.235</v>
      </c>
      <c r="T20" s="4"/>
      <c r="U20" s="4"/>
      <c r="V20" s="4"/>
      <c r="W20" s="4"/>
      <c r="X20" s="4"/>
      <c r="Y20" s="4"/>
      <c r="Z20" s="4"/>
      <c r="AA20" s="4"/>
    </row>
    <row r="21" spans="2:27" ht="12.75">
      <c r="B21" s="2" t="s">
        <v>110</v>
      </c>
      <c r="D21" s="2" t="s">
        <v>57</v>
      </c>
      <c r="E21" s="5" t="s">
        <v>27</v>
      </c>
      <c r="F21" s="4">
        <v>0.055</v>
      </c>
      <c r="G21" s="4" t="s">
        <v>27</v>
      </c>
      <c r="H21" s="4">
        <v>0.026</v>
      </c>
      <c r="I21" s="4" t="s">
        <v>27</v>
      </c>
      <c r="J21" s="4">
        <v>0.026</v>
      </c>
      <c r="K21" s="5"/>
      <c r="L21" s="4">
        <v>0.034</v>
      </c>
      <c r="T21" s="4"/>
      <c r="U21" s="4"/>
      <c r="V21" s="4"/>
      <c r="W21" s="4"/>
      <c r="X21" s="4"/>
      <c r="Y21" s="4"/>
      <c r="Z21" s="4"/>
      <c r="AA21" s="4"/>
    </row>
    <row r="22" spans="2:27" ht="12.75">
      <c r="B22" s="2" t="s">
        <v>112</v>
      </c>
      <c r="D22" s="2" t="s">
        <v>57</v>
      </c>
      <c r="E22" s="5"/>
      <c r="F22" s="4">
        <v>0.328</v>
      </c>
      <c r="G22" s="4"/>
      <c r="H22" s="4">
        <v>0.769</v>
      </c>
      <c r="I22" s="4"/>
      <c r="J22" s="4">
        <v>0.333</v>
      </c>
      <c r="K22" s="5"/>
      <c r="L22" s="4">
        <v>0.403</v>
      </c>
      <c r="T22" s="4"/>
      <c r="U22" s="4"/>
      <c r="V22" s="4"/>
      <c r="W22" s="4"/>
      <c r="X22" s="4"/>
      <c r="Y22" s="4"/>
      <c r="Z22" s="4"/>
      <c r="AA22" s="4"/>
    </row>
    <row r="23" spans="2:28" ht="12.75">
      <c r="B23" s="2" t="s">
        <v>109</v>
      </c>
      <c r="D23" s="2" t="s">
        <v>57</v>
      </c>
      <c r="E23" s="5" t="s">
        <v>27</v>
      </c>
      <c r="F23" s="4">
        <v>0.91</v>
      </c>
      <c r="G23" s="4" t="s">
        <v>27</v>
      </c>
      <c r="H23" s="4">
        <v>0.43</v>
      </c>
      <c r="I23" s="4" t="s">
        <v>27</v>
      </c>
      <c r="J23" s="4">
        <v>0.44</v>
      </c>
      <c r="K23" s="5"/>
      <c r="L23" s="4">
        <v>0.56</v>
      </c>
      <c r="T23" s="4"/>
      <c r="U23" s="4"/>
      <c r="V23" s="4"/>
      <c r="W23" s="4"/>
      <c r="X23" s="4"/>
      <c r="Y23" s="4"/>
      <c r="Z23" s="4"/>
      <c r="AA23" s="4"/>
      <c r="AB23" s="5"/>
    </row>
    <row r="24" spans="2:28" ht="12.75">
      <c r="B24" s="2" t="s">
        <v>127</v>
      </c>
      <c r="D24" s="2" t="s">
        <v>57</v>
      </c>
      <c r="E24" s="5" t="s">
        <v>27</v>
      </c>
      <c r="F24" s="4">
        <v>0.1429</v>
      </c>
      <c r="G24" s="4" t="s">
        <v>27</v>
      </c>
      <c r="H24" s="4">
        <v>0.1538</v>
      </c>
      <c r="I24" s="4" t="s">
        <v>27</v>
      </c>
      <c r="J24" s="4">
        <v>0.1667</v>
      </c>
      <c r="K24" s="5"/>
      <c r="L24" s="4">
        <v>0.1492</v>
      </c>
      <c r="T24" s="4"/>
      <c r="U24" s="4"/>
      <c r="V24" s="4"/>
      <c r="W24" s="4"/>
      <c r="X24" s="4"/>
      <c r="Y24" s="4"/>
      <c r="Z24" s="4"/>
      <c r="AA24" s="4"/>
      <c r="AB24" s="5"/>
    </row>
    <row r="25" spans="2:28" ht="12.75">
      <c r="B25" s="2" t="s">
        <v>111</v>
      </c>
      <c r="D25" s="2" t="s">
        <v>57</v>
      </c>
      <c r="E25" s="5" t="s">
        <v>27</v>
      </c>
      <c r="F25" s="4">
        <v>0.18</v>
      </c>
      <c r="G25" s="4" t="s">
        <v>27</v>
      </c>
      <c r="H25" s="4">
        <v>0.17</v>
      </c>
      <c r="I25" s="4" t="s">
        <v>27</v>
      </c>
      <c r="J25" s="4">
        <v>0.18</v>
      </c>
      <c r="K25" s="5"/>
      <c r="L25" s="4">
        <v>0.18</v>
      </c>
      <c r="T25" s="4"/>
      <c r="U25" s="4"/>
      <c r="V25" s="4"/>
      <c r="W25" s="4"/>
      <c r="X25" s="4"/>
      <c r="Y25" s="4"/>
      <c r="Z25" s="4"/>
      <c r="AA25" s="4"/>
      <c r="AB25" s="5"/>
    </row>
    <row r="26" spans="2:28" ht="12.75">
      <c r="B26" s="2" t="s">
        <v>107</v>
      </c>
      <c r="D26" s="2" t="s">
        <v>57</v>
      </c>
      <c r="E26" s="5" t="s">
        <v>27</v>
      </c>
      <c r="F26" s="4">
        <v>1.8</v>
      </c>
      <c r="G26" s="4" t="s">
        <v>27</v>
      </c>
      <c r="H26" s="4">
        <v>0.85</v>
      </c>
      <c r="I26" s="4" t="s">
        <v>27</v>
      </c>
      <c r="J26" s="4">
        <v>0.88</v>
      </c>
      <c r="K26" s="5"/>
      <c r="L26" s="4">
        <v>1.1</v>
      </c>
      <c r="T26" s="4"/>
      <c r="U26" s="4"/>
      <c r="V26" s="4"/>
      <c r="W26" s="4"/>
      <c r="X26" s="4"/>
      <c r="Y26" s="4"/>
      <c r="Z26" s="4"/>
      <c r="AA26" s="4"/>
      <c r="AB26" s="5"/>
    </row>
    <row r="27" spans="5:28" ht="12.75">
      <c r="E27" s="5"/>
      <c r="F27" s="5"/>
      <c r="G27" s="5"/>
      <c r="H27" s="5"/>
      <c r="I27" s="5"/>
      <c r="J27" s="5"/>
      <c r="K27" s="5"/>
      <c r="T27" s="4"/>
      <c r="U27" s="4"/>
      <c r="V27" s="4"/>
      <c r="W27" s="4"/>
      <c r="X27" s="4"/>
      <c r="Y27" s="4"/>
      <c r="Z27" s="4"/>
      <c r="AA27" s="4"/>
      <c r="AB27" s="5"/>
    </row>
    <row r="28" spans="2:28" ht="12.75">
      <c r="B28" s="2" t="s">
        <v>65</v>
      </c>
      <c r="D28" s="2" t="s">
        <v>24</v>
      </c>
      <c r="E28" s="5"/>
      <c r="F28" s="4">
        <f>emiss!G13</f>
        <v>1859</v>
      </c>
      <c r="G28" s="5"/>
      <c r="H28" s="4">
        <f>emiss!I13</f>
        <v>1451</v>
      </c>
      <c r="I28" s="5"/>
      <c r="J28" s="4">
        <f>emiss!K13</f>
        <v>1497</v>
      </c>
      <c r="K28" s="5"/>
      <c r="L28" s="6">
        <f>emiss!M13</f>
        <v>1602.3333333333333</v>
      </c>
      <c r="M28" s="6"/>
      <c r="N28" s="6"/>
      <c r="O28" s="6"/>
      <c r="P28" s="6"/>
      <c r="Q28" s="6"/>
      <c r="R28" s="6"/>
      <c r="S28" s="6"/>
      <c r="T28" s="4"/>
      <c r="U28" s="4"/>
      <c r="V28" s="4"/>
      <c r="W28" s="4"/>
      <c r="X28" s="4"/>
      <c r="Y28" s="4"/>
      <c r="Z28" s="4"/>
      <c r="AA28" s="4"/>
      <c r="AB28" s="6">
        <v>1602.3333333333333</v>
      </c>
    </row>
    <row r="29" spans="2:28" ht="12.75">
      <c r="B29" s="2" t="s">
        <v>59</v>
      </c>
      <c r="D29" s="2" t="s">
        <v>25</v>
      </c>
      <c r="E29" s="5"/>
      <c r="F29" s="4">
        <f>emiss!G14</f>
        <v>4.5</v>
      </c>
      <c r="G29" s="5"/>
      <c r="H29" s="4">
        <f>emiss!I14</f>
        <v>5.1</v>
      </c>
      <c r="I29" s="5"/>
      <c r="J29" s="4">
        <f>emiss!K14</f>
        <v>4.4</v>
      </c>
      <c r="K29" s="5"/>
      <c r="L29" s="6">
        <f>emiss!M14</f>
        <v>4.666666666666667</v>
      </c>
      <c r="M29" s="6"/>
      <c r="N29" s="6"/>
      <c r="O29" s="6"/>
      <c r="P29" s="6"/>
      <c r="Q29" s="6"/>
      <c r="R29" s="6"/>
      <c r="S29" s="6"/>
      <c r="T29" s="4"/>
      <c r="U29" s="4"/>
      <c r="V29" s="4"/>
      <c r="W29" s="4"/>
      <c r="X29" s="4"/>
      <c r="Y29" s="4"/>
      <c r="Z29" s="4"/>
      <c r="AA29" s="4"/>
      <c r="AB29" s="6">
        <v>4.666666666666667</v>
      </c>
    </row>
    <row r="30" spans="5:28" ht="12.75">
      <c r="E30" s="5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6"/>
      <c r="R30" s="6"/>
      <c r="S30" s="6"/>
      <c r="T30" s="4"/>
      <c r="U30" s="4"/>
      <c r="V30" s="4"/>
      <c r="W30" s="4"/>
      <c r="X30" s="4"/>
      <c r="Y30" s="4"/>
      <c r="Z30" s="4"/>
      <c r="AA30" s="4"/>
      <c r="AB30" s="6"/>
    </row>
    <row r="31" spans="2:28" ht="12.75">
      <c r="B31" s="2" t="s">
        <v>158</v>
      </c>
      <c r="D31" s="2" t="s">
        <v>58</v>
      </c>
      <c r="E31" s="5"/>
      <c r="F31" s="6"/>
      <c r="G31" s="5"/>
      <c r="H31" s="5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  <c r="T31" s="4"/>
      <c r="U31" s="4"/>
      <c r="V31" s="4"/>
      <c r="W31" s="4"/>
      <c r="X31" s="4"/>
      <c r="Y31" s="4"/>
      <c r="Z31" s="4"/>
      <c r="AA31" s="4"/>
      <c r="AB31" s="6">
        <f>AB28/9000*(21-AB29)/21*60</f>
        <v>8.308395061728394</v>
      </c>
    </row>
    <row r="32" spans="5:28" ht="12.75">
      <c r="E32" s="5"/>
      <c r="F32" s="6"/>
      <c r="G32" s="5"/>
      <c r="H32" s="5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  <c r="T32" s="4"/>
      <c r="U32" s="4"/>
      <c r="V32" s="4"/>
      <c r="W32" s="4"/>
      <c r="X32" s="4"/>
      <c r="Y32" s="4"/>
      <c r="Z32" s="4"/>
      <c r="AA32" s="4"/>
      <c r="AB32" s="6"/>
    </row>
    <row r="33" spans="2:28" ht="12.75">
      <c r="B33" s="29" t="s">
        <v>85</v>
      </c>
      <c r="C33" s="29"/>
      <c r="E33" s="5"/>
      <c r="F33" s="6"/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4"/>
      <c r="U33" s="4"/>
      <c r="V33" s="4"/>
      <c r="W33" s="4"/>
      <c r="X33" s="4"/>
      <c r="Y33" s="4"/>
      <c r="Z33" s="4"/>
      <c r="AA33" s="4"/>
      <c r="AB33" s="6"/>
    </row>
    <row r="34" spans="2:28" ht="12.75">
      <c r="B34" s="2" t="s">
        <v>34</v>
      </c>
      <c r="D34" s="2" t="s">
        <v>67</v>
      </c>
      <c r="E34" s="5">
        <v>100</v>
      </c>
      <c r="F34" s="6">
        <f>F15/100*F10*454/F28/60/0.0283*1000*(21-7)/(21-F29)</f>
        <v>29.385924011439837</v>
      </c>
      <c r="G34" s="5">
        <v>100</v>
      </c>
      <c r="H34" s="6">
        <f>H15/100*H10*454/H28/60/0.0283*1000*(21-7)/(21-H29)</f>
        <v>39.39402428242644</v>
      </c>
      <c r="I34" s="5">
        <v>100</v>
      </c>
      <c r="J34" s="6">
        <f>J15/100*J10*454/J28/60/0.0283*1000*(21-7)/(21-J29)</f>
        <v>35.72983403716435</v>
      </c>
      <c r="K34" s="5">
        <v>100</v>
      </c>
      <c r="L34" s="6">
        <f>AVERAGE(F34,H34,J34)</f>
        <v>34.83659411034355</v>
      </c>
      <c r="M34" s="6"/>
      <c r="N34" s="6"/>
      <c r="O34" s="6"/>
      <c r="P34" s="6"/>
      <c r="Q34" s="6"/>
      <c r="R34" s="6"/>
      <c r="S34" s="6"/>
      <c r="T34" s="4"/>
      <c r="U34" s="4">
        <f>E34</f>
        <v>100</v>
      </c>
      <c r="V34" s="6">
        <f>SUM(N34,F34)</f>
        <v>29.385924011439837</v>
      </c>
      <c r="W34" s="4">
        <f>G34</f>
        <v>100</v>
      </c>
      <c r="X34" s="6">
        <f>SUM(P34,H34)</f>
        <v>39.39402428242644</v>
      </c>
      <c r="Y34" s="4">
        <f>I34</f>
        <v>100</v>
      </c>
      <c r="Z34" s="6">
        <f>SUM(R34,J34)</f>
        <v>35.72983403716435</v>
      </c>
      <c r="AA34" s="4">
        <f>K34</f>
        <v>100</v>
      </c>
      <c r="AB34" s="6">
        <f>AVERAGE(Z34,X34,V34)</f>
        <v>34.83659411034355</v>
      </c>
    </row>
    <row r="35" spans="2:28" ht="12.75">
      <c r="B35" s="2" t="s">
        <v>35</v>
      </c>
      <c r="D35" s="2" t="s">
        <v>68</v>
      </c>
      <c r="E35" s="5"/>
      <c r="F35" s="6">
        <f>F16/1000000*F$10*454/F$28/60/0.0283*1000000*(21-7)/(21-F$29)</f>
        <v>3320.6094132927014</v>
      </c>
      <c r="G35" s="5"/>
      <c r="H35" s="6">
        <f>H16/1000000*H$10*454/H$28/60/0.0283*1000000*(21-7)/(21-H$29)</f>
        <v>2442.4295055104403</v>
      </c>
      <c r="I35" s="5"/>
      <c r="J35" s="6">
        <f aca="true" t="shared" si="0" ref="J35:J45">J16/1000000*J$10*454/J$28/60/0.0283*1000000*(21-7)/(21-J$29)</f>
        <v>5109.366267314503</v>
      </c>
      <c r="K35" s="5"/>
      <c r="L35" s="6">
        <f aca="true" t="shared" si="1" ref="L35:L45">AVERAGE(F35,H35,J35)</f>
        <v>3624.135062039215</v>
      </c>
      <c r="M35" s="6"/>
      <c r="N35" s="6"/>
      <c r="O35" s="6"/>
      <c r="P35" s="6"/>
      <c r="Q35" s="6"/>
      <c r="R35" s="6"/>
      <c r="S35" s="6"/>
      <c r="T35" s="4"/>
      <c r="U35" s="4">
        <f aca="true" t="shared" si="2" ref="U35:AA48">E35</f>
        <v>0</v>
      </c>
      <c r="V35" s="6">
        <f aca="true" t="shared" si="3" ref="V35:V45">SUM(N35,F35)</f>
        <v>3320.6094132927014</v>
      </c>
      <c r="W35" s="4">
        <f t="shared" si="2"/>
        <v>0</v>
      </c>
      <c r="X35" s="6">
        <f aca="true" t="shared" si="4" ref="X35:X45">SUM(P35,H35)</f>
        <v>2442.4295055104403</v>
      </c>
      <c r="Y35" s="4">
        <f t="shared" si="2"/>
        <v>0</v>
      </c>
      <c r="Z35" s="6">
        <f aca="true" t="shared" si="5" ref="Z35:Z45">SUM(R35,J35)</f>
        <v>5109.366267314503</v>
      </c>
      <c r="AA35" s="4">
        <f t="shared" si="2"/>
        <v>0</v>
      </c>
      <c r="AB35" s="6">
        <f aca="true" t="shared" si="6" ref="AB35:AB48">AVERAGE(Z35,X35,V35)</f>
        <v>3624.135062039215</v>
      </c>
    </row>
    <row r="36" spans="2:28" ht="12.75">
      <c r="B36" s="2" t="s">
        <v>108</v>
      </c>
      <c r="D36" s="2" t="s">
        <v>68</v>
      </c>
      <c r="E36" s="5">
        <v>100</v>
      </c>
      <c r="F36" s="6">
        <f aca="true" t="shared" si="7" ref="F36:H45">F17/1000000*F$10*454/F$28/60/0.0283*1000000*(21-7)/(21-F$29)</f>
        <v>16.162258206291916</v>
      </c>
      <c r="G36" s="5">
        <v>100</v>
      </c>
      <c r="H36" s="6">
        <f t="shared" si="7"/>
        <v>20.09095238403749</v>
      </c>
      <c r="I36" s="5">
        <v>100</v>
      </c>
      <c r="J36" s="6">
        <f t="shared" si="0"/>
        <v>18.93681203969711</v>
      </c>
      <c r="K36" s="5">
        <v>100</v>
      </c>
      <c r="L36" s="6">
        <f t="shared" si="1"/>
        <v>18.396674210008836</v>
      </c>
      <c r="M36" s="6"/>
      <c r="N36" s="6"/>
      <c r="O36" s="6"/>
      <c r="P36" s="6"/>
      <c r="Q36" s="6"/>
      <c r="R36" s="6"/>
      <c r="S36" s="6"/>
      <c r="T36" s="4"/>
      <c r="U36" s="4">
        <f t="shared" si="2"/>
        <v>100</v>
      </c>
      <c r="V36" s="6">
        <f t="shared" si="3"/>
        <v>16.162258206291916</v>
      </c>
      <c r="W36" s="4">
        <f t="shared" si="2"/>
        <v>100</v>
      </c>
      <c r="X36" s="6">
        <f t="shared" si="4"/>
        <v>20.09095238403749</v>
      </c>
      <c r="Y36" s="4">
        <f t="shared" si="2"/>
        <v>100</v>
      </c>
      <c r="Z36" s="6">
        <f t="shared" si="5"/>
        <v>18.93681203969711</v>
      </c>
      <c r="AA36" s="4">
        <f t="shared" si="2"/>
        <v>100</v>
      </c>
      <c r="AB36" s="6">
        <f t="shared" si="6"/>
        <v>18.396674210008836</v>
      </c>
    </row>
    <row r="37" spans="2:28" ht="12.75">
      <c r="B37" s="2" t="s">
        <v>104</v>
      </c>
      <c r="D37" s="2" t="s">
        <v>68</v>
      </c>
      <c r="E37" s="5">
        <v>100</v>
      </c>
      <c r="F37" s="6">
        <f t="shared" si="7"/>
        <v>5.348238170082049</v>
      </c>
      <c r="G37" s="5">
        <v>100</v>
      </c>
      <c r="H37" s="6">
        <f t="shared" si="7"/>
        <v>6.7363781522949235</v>
      </c>
      <c r="I37" s="5">
        <v>100</v>
      </c>
      <c r="J37" s="6">
        <f t="shared" si="0"/>
        <v>6.574289462838241</v>
      </c>
      <c r="K37" s="5">
        <v>100</v>
      </c>
      <c r="L37" s="6">
        <f t="shared" si="1"/>
        <v>6.2196352617384045</v>
      </c>
      <c r="M37" s="6"/>
      <c r="N37" s="6"/>
      <c r="O37" s="6"/>
      <c r="P37" s="6"/>
      <c r="Q37" s="6"/>
      <c r="R37" s="6"/>
      <c r="S37" s="6"/>
      <c r="T37" s="4"/>
      <c r="U37" s="4">
        <f t="shared" si="2"/>
        <v>100</v>
      </c>
      <c r="V37" s="6">
        <f t="shared" si="3"/>
        <v>5.348238170082049</v>
      </c>
      <c r="W37" s="4">
        <f t="shared" si="2"/>
        <v>100</v>
      </c>
      <c r="X37" s="6">
        <f t="shared" si="4"/>
        <v>6.7363781522949235</v>
      </c>
      <c r="Y37" s="4">
        <f t="shared" si="2"/>
        <v>100</v>
      </c>
      <c r="Z37" s="6">
        <f t="shared" si="5"/>
        <v>6.574289462838241</v>
      </c>
      <c r="AA37" s="4">
        <f t="shared" si="2"/>
        <v>100</v>
      </c>
      <c r="AB37" s="6">
        <f t="shared" si="6"/>
        <v>6.2196352617384045</v>
      </c>
    </row>
    <row r="38" spans="2:28" ht="12.75">
      <c r="B38" s="2" t="s">
        <v>105</v>
      </c>
      <c r="D38" s="2" t="s">
        <v>68</v>
      </c>
      <c r="E38" s="5"/>
      <c r="F38" s="6">
        <f t="shared" si="7"/>
        <v>11.254808896381459</v>
      </c>
      <c r="G38" s="5"/>
      <c r="H38" s="6">
        <f t="shared" si="7"/>
        <v>5.712133520951834</v>
      </c>
      <c r="I38" s="5"/>
      <c r="J38" s="6">
        <f t="shared" si="0"/>
        <v>16.25707448690978</v>
      </c>
      <c r="K38" s="5"/>
      <c r="L38" s="6">
        <f t="shared" si="1"/>
        <v>11.074672301414358</v>
      </c>
      <c r="M38" s="6"/>
      <c r="N38" s="6"/>
      <c r="O38" s="6"/>
      <c r="P38" s="6"/>
      <c r="Q38" s="6"/>
      <c r="R38" s="6"/>
      <c r="S38" s="6"/>
      <c r="T38" s="4"/>
      <c r="U38" s="4">
        <f t="shared" si="2"/>
        <v>0</v>
      </c>
      <c r="V38" s="6">
        <f t="shared" si="3"/>
        <v>11.254808896381459</v>
      </c>
      <c r="W38" s="4">
        <f t="shared" si="2"/>
        <v>0</v>
      </c>
      <c r="X38" s="6">
        <f t="shared" si="4"/>
        <v>5.712133520951834</v>
      </c>
      <c r="Y38" s="4">
        <f t="shared" si="2"/>
        <v>0</v>
      </c>
      <c r="Z38" s="6">
        <f t="shared" si="5"/>
        <v>16.25707448690978</v>
      </c>
      <c r="AA38" s="4">
        <f t="shared" si="2"/>
        <v>0</v>
      </c>
      <c r="AB38" s="6">
        <f t="shared" si="6"/>
        <v>11.074672301414358</v>
      </c>
    </row>
    <row r="39" spans="2:28" ht="12.75">
      <c r="B39" s="2" t="s">
        <v>106</v>
      </c>
      <c r="D39" s="2" t="s">
        <v>68</v>
      </c>
      <c r="E39" s="5"/>
      <c r="F39" s="6">
        <f t="shared" si="7"/>
        <v>6.435517358505324</v>
      </c>
      <c r="G39" s="5"/>
      <c r="H39" s="6">
        <f t="shared" si="7"/>
        <v>4.372736695349337</v>
      </c>
      <c r="I39" s="5"/>
      <c r="J39" s="6">
        <f t="shared" si="0"/>
        <v>15.64966730827798</v>
      </c>
      <c r="K39" s="5"/>
      <c r="L39" s="6">
        <f t="shared" si="1"/>
        <v>8.81930712071088</v>
      </c>
      <c r="M39" s="6"/>
      <c r="N39" s="6"/>
      <c r="O39" s="6"/>
      <c r="P39" s="6"/>
      <c r="Q39" s="6"/>
      <c r="R39" s="6"/>
      <c r="S39" s="6"/>
      <c r="T39" s="4"/>
      <c r="U39" s="4">
        <f t="shared" si="2"/>
        <v>0</v>
      </c>
      <c r="V39" s="6">
        <f t="shared" si="3"/>
        <v>6.435517358505324</v>
      </c>
      <c r="W39" s="4">
        <f t="shared" si="2"/>
        <v>0</v>
      </c>
      <c r="X39" s="6">
        <f t="shared" si="4"/>
        <v>4.372736695349337</v>
      </c>
      <c r="Y39" s="4">
        <f t="shared" si="2"/>
        <v>0</v>
      </c>
      <c r="Z39" s="6">
        <f t="shared" si="5"/>
        <v>15.64966730827798</v>
      </c>
      <c r="AA39" s="4">
        <f t="shared" si="2"/>
        <v>0</v>
      </c>
      <c r="AB39" s="6">
        <f t="shared" si="6"/>
        <v>8.81930712071088</v>
      </c>
    </row>
    <row r="40" spans="2:28" ht="12.75">
      <c r="B40" s="2" t="s">
        <v>110</v>
      </c>
      <c r="D40" s="2" t="s">
        <v>68</v>
      </c>
      <c r="E40" s="5">
        <v>100</v>
      </c>
      <c r="F40" s="6">
        <f t="shared" si="7"/>
        <v>1.616225820629191</v>
      </c>
      <c r="G40" s="5">
        <v>100</v>
      </c>
      <c r="H40" s="6">
        <f t="shared" si="7"/>
        <v>1.0242446313430875</v>
      </c>
      <c r="I40" s="5">
        <v>100</v>
      </c>
      <c r="J40" s="6">
        <f t="shared" si="0"/>
        <v>0.928975684966273</v>
      </c>
      <c r="K40" s="5">
        <v>100</v>
      </c>
      <c r="L40" s="6">
        <f t="shared" si="1"/>
        <v>1.1898153789795172</v>
      </c>
      <c r="M40" s="6"/>
      <c r="N40" s="6"/>
      <c r="O40" s="6"/>
      <c r="P40" s="6"/>
      <c r="Q40" s="6"/>
      <c r="R40" s="6"/>
      <c r="S40" s="6"/>
      <c r="T40" s="4"/>
      <c r="U40" s="4">
        <f t="shared" si="2"/>
        <v>100</v>
      </c>
      <c r="V40" s="6">
        <f t="shared" si="3"/>
        <v>1.616225820629191</v>
      </c>
      <c r="W40" s="4">
        <f t="shared" si="2"/>
        <v>100</v>
      </c>
      <c r="X40" s="6">
        <f t="shared" si="4"/>
        <v>1.0242446313430875</v>
      </c>
      <c r="Y40" s="4">
        <f t="shared" si="2"/>
        <v>100</v>
      </c>
      <c r="Z40" s="6">
        <f t="shared" si="5"/>
        <v>0.928975684966273</v>
      </c>
      <c r="AA40" s="4">
        <f t="shared" si="2"/>
        <v>100</v>
      </c>
      <c r="AB40" s="6">
        <f t="shared" si="6"/>
        <v>1.1898153789795172</v>
      </c>
    </row>
    <row r="41" spans="2:28" ht="12.75">
      <c r="B41" s="2" t="s">
        <v>112</v>
      </c>
      <c r="D41" s="2" t="s">
        <v>68</v>
      </c>
      <c r="E41" s="5"/>
      <c r="F41" s="6">
        <f t="shared" si="7"/>
        <v>9.638583075752269</v>
      </c>
      <c r="G41" s="5"/>
      <c r="H41" s="6">
        <f t="shared" si="7"/>
        <v>30.294004673185935</v>
      </c>
      <c r="I41" s="5"/>
      <c r="J41" s="6">
        <f t="shared" si="0"/>
        <v>11.898034734375731</v>
      </c>
      <c r="K41" s="5"/>
      <c r="L41" s="6">
        <f t="shared" si="1"/>
        <v>17.276874161104644</v>
      </c>
      <c r="M41" s="6"/>
      <c r="N41" s="6"/>
      <c r="O41" s="6"/>
      <c r="P41" s="6"/>
      <c r="Q41" s="6"/>
      <c r="R41" s="6"/>
      <c r="S41" s="6"/>
      <c r="T41" s="4"/>
      <c r="U41" s="4">
        <f t="shared" si="2"/>
        <v>0</v>
      </c>
      <c r="V41" s="6">
        <f t="shared" si="3"/>
        <v>9.638583075752269</v>
      </c>
      <c r="W41" s="4">
        <f t="shared" si="2"/>
        <v>0</v>
      </c>
      <c r="X41" s="6">
        <f t="shared" si="4"/>
        <v>30.294004673185935</v>
      </c>
      <c r="Y41" s="4">
        <f t="shared" si="2"/>
        <v>0</v>
      </c>
      <c r="Z41" s="6">
        <f t="shared" si="5"/>
        <v>11.898034734375731</v>
      </c>
      <c r="AA41" s="4">
        <f t="shared" si="2"/>
        <v>0</v>
      </c>
      <c r="AB41" s="6">
        <f t="shared" si="6"/>
        <v>17.276874161104644</v>
      </c>
    </row>
    <row r="42" spans="2:28" ht="12.75">
      <c r="B42" s="2" t="s">
        <v>109</v>
      </c>
      <c r="D42" s="2" t="s">
        <v>68</v>
      </c>
      <c r="E42" s="5">
        <v>100</v>
      </c>
      <c r="F42" s="6">
        <f t="shared" si="7"/>
        <v>26.741190850410256</v>
      </c>
      <c r="G42" s="5">
        <v>100</v>
      </c>
      <c r="H42" s="6">
        <f t="shared" si="7"/>
        <v>16.939430441443374</v>
      </c>
      <c r="I42" s="5">
        <v>100</v>
      </c>
      <c r="J42" s="6">
        <f t="shared" si="0"/>
        <v>15.721126976352314</v>
      </c>
      <c r="K42" s="5">
        <v>100</v>
      </c>
      <c r="L42" s="6">
        <f t="shared" si="1"/>
        <v>19.800582756068646</v>
      </c>
      <c r="M42" s="6"/>
      <c r="N42" s="6"/>
      <c r="O42" s="6"/>
      <c r="P42" s="6"/>
      <c r="Q42" s="6"/>
      <c r="R42" s="6"/>
      <c r="S42" s="6"/>
      <c r="T42" s="4"/>
      <c r="U42" s="4">
        <f t="shared" si="2"/>
        <v>100</v>
      </c>
      <c r="V42" s="6">
        <f t="shared" si="3"/>
        <v>26.741190850410256</v>
      </c>
      <c r="W42" s="4">
        <f t="shared" si="2"/>
        <v>100</v>
      </c>
      <c r="X42" s="6">
        <f t="shared" si="4"/>
        <v>16.939430441443374</v>
      </c>
      <c r="Y42" s="4">
        <f t="shared" si="2"/>
        <v>100</v>
      </c>
      <c r="Z42" s="6">
        <f t="shared" si="5"/>
        <v>15.721126976352314</v>
      </c>
      <c r="AA42" s="4">
        <f t="shared" si="2"/>
        <v>100</v>
      </c>
      <c r="AB42" s="6">
        <f t="shared" si="6"/>
        <v>19.800582756068646</v>
      </c>
    </row>
    <row r="43" spans="2:28" ht="12.75">
      <c r="B43" s="2" t="s">
        <v>127</v>
      </c>
      <c r="D43" s="2" t="s">
        <v>68</v>
      </c>
      <c r="E43" s="5">
        <v>100</v>
      </c>
      <c r="F43" s="6">
        <f t="shared" si="7"/>
        <v>4.199248541234753</v>
      </c>
      <c r="G43" s="5">
        <v>100</v>
      </c>
      <c r="H43" s="6">
        <f t="shared" si="7"/>
        <v>6.058800934637186</v>
      </c>
      <c r="I43" s="5">
        <v>100</v>
      </c>
      <c r="J43" s="6">
        <f t="shared" si="0"/>
        <v>5.9561633339952955</v>
      </c>
      <c r="K43" s="5">
        <v>100</v>
      </c>
      <c r="L43" s="6">
        <f t="shared" si="1"/>
        <v>5.404737603289078</v>
      </c>
      <c r="M43" s="6"/>
      <c r="N43" s="6"/>
      <c r="O43" s="6"/>
      <c r="P43" s="6"/>
      <c r="Q43" s="6"/>
      <c r="R43" s="6"/>
      <c r="S43" s="6"/>
      <c r="T43" s="4"/>
      <c r="U43" s="4">
        <f t="shared" si="2"/>
        <v>100</v>
      </c>
      <c r="V43" s="6">
        <f t="shared" si="3"/>
        <v>4.199248541234753</v>
      </c>
      <c r="W43" s="4">
        <f t="shared" si="2"/>
        <v>100</v>
      </c>
      <c r="X43" s="6">
        <f t="shared" si="4"/>
        <v>6.058800934637186</v>
      </c>
      <c r="Y43" s="4">
        <f t="shared" si="2"/>
        <v>100</v>
      </c>
      <c r="Z43" s="6">
        <f t="shared" si="5"/>
        <v>5.9561633339952955</v>
      </c>
      <c r="AA43" s="4">
        <f t="shared" si="2"/>
        <v>100</v>
      </c>
      <c r="AB43" s="6">
        <f t="shared" si="6"/>
        <v>5.404737603289078</v>
      </c>
    </row>
    <row r="44" spans="2:28" ht="12.75">
      <c r="B44" s="2" t="s">
        <v>111</v>
      </c>
      <c r="D44" s="2" t="s">
        <v>68</v>
      </c>
      <c r="E44" s="5">
        <v>100</v>
      </c>
      <c r="F44" s="6">
        <f t="shared" si="7"/>
        <v>5.289466322059172</v>
      </c>
      <c r="G44" s="5">
        <v>100</v>
      </c>
      <c r="H44" s="6">
        <f t="shared" si="7"/>
        <v>6.696984128012496</v>
      </c>
      <c r="I44" s="5">
        <v>100</v>
      </c>
      <c r="J44" s="6">
        <f t="shared" si="0"/>
        <v>6.431370126689583</v>
      </c>
      <c r="K44" s="5">
        <v>100</v>
      </c>
      <c r="L44" s="6">
        <f t="shared" si="1"/>
        <v>6.139273525587083</v>
      </c>
      <c r="M44" s="6"/>
      <c r="N44" s="6"/>
      <c r="O44" s="6"/>
      <c r="P44" s="6"/>
      <c r="Q44" s="6"/>
      <c r="R44" s="6"/>
      <c r="S44" s="6"/>
      <c r="T44" s="4"/>
      <c r="U44" s="4">
        <f t="shared" si="2"/>
        <v>100</v>
      </c>
      <c r="V44" s="6">
        <f t="shared" si="3"/>
        <v>5.289466322059172</v>
      </c>
      <c r="W44" s="4">
        <f t="shared" si="2"/>
        <v>100</v>
      </c>
      <c r="X44" s="6">
        <f t="shared" si="4"/>
        <v>6.696984128012496</v>
      </c>
      <c r="Y44" s="4">
        <f t="shared" si="2"/>
        <v>100</v>
      </c>
      <c r="Z44" s="6">
        <f t="shared" si="5"/>
        <v>6.431370126689583</v>
      </c>
      <c r="AA44" s="4">
        <f t="shared" si="2"/>
        <v>100</v>
      </c>
      <c r="AB44" s="6">
        <f t="shared" si="6"/>
        <v>6.139273525587083</v>
      </c>
    </row>
    <row r="45" spans="2:28" ht="12.75">
      <c r="B45" s="2" t="s">
        <v>107</v>
      </c>
      <c r="D45" s="2" t="s">
        <v>68</v>
      </c>
      <c r="E45" s="5">
        <v>100</v>
      </c>
      <c r="F45" s="6">
        <f t="shared" si="7"/>
        <v>52.89466322059172</v>
      </c>
      <c r="G45" s="5">
        <v>100</v>
      </c>
      <c r="H45" s="6">
        <f t="shared" si="7"/>
        <v>33.48492064006248</v>
      </c>
      <c r="I45" s="5">
        <v>100</v>
      </c>
      <c r="J45" s="6">
        <f t="shared" si="0"/>
        <v>31.44225395270463</v>
      </c>
      <c r="K45" s="5">
        <v>100</v>
      </c>
      <c r="L45" s="6">
        <f t="shared" si="1"/>
        <v>39.27394593778627</v>
      </c>
      <c r="M45" s="6"/>
      <c r="N45" s="6"/>
      <c r="O45" s="6"/>
      <c r="P45" s="6"/>
      <c r="Q45" s="6"/>
      <c r="R45" s="6"/>
      <c r="S45" s="6"/>
      <c r="T45" s="4"/>
      <c r="U45" s="4">
        <f t="shared" si="2"/>
        <v>100</v>
      </c>
      <c r="V45" s="6">
        <f t="shared" si="3"/>
        <v>52.89466322059172</v>
      </c>
      <c r="W45" s="4">
        <f t="shared" si="2"/>
        <v>100</v>
      </c>
      <c r="X45" s="6">
        <f t="shared" si="4"/>
        <v>33.48492064006248</v>
      </c>
      <c r="Y45" s="4">
        <f t="shared" si="2"/>
        <v>100</v>
      </c>
      <c r="Z45" s="6">
        <f t="shared" si="5"/>
        <v>31.44225395270463</v>
      </c>
      <c r="AA45" s="4">
        <f t="shared" si="2"/>
        <v>100</v>
      </c>
      <c r="AB45" s="6">
        <f t="shared" si="6"/>
        <v>39.27394593778627</v>
      </c>
    </row>
    <row r="46" spans="5:28" ht="12.75">
      <c r="E46" s="5"/>
      <c r="F46" s="6"/>
      <c r="G46" s="5"/>
      <c r="H46" s="6"/>
      <c r="I46" s="5"/>
      <c r="J46" s="6"/>
      <c r="K46" s="5"/>
      <c r="L46" s="6"/>
      <c r="M46" s="6"/>
      <c r="N46" s="6"/>
      <c r="O46" s="6"/>
      <c r="P46" s="6"/>
      <c r="Q46" s="6"/>
      <c r="R46" s="6"/>
      <c r="S46" s="6"/>
      <c r="T46" s="4"/>
      <c r="U46" s="4"/>
      <c r="V46" s="6"/>
      <c r="W46" s="4"/>
      <c r="X46" s="6"/>
      <c r="Y46" s="4"/>
      <c r="Z46" s="6"/>
      <c r="AA46" s="4"/>
      <c r="AB46" s="6"/>
    </row>
    <row r="47" spans="2:28" ht="12.75">
      <c r="B47" s="2" t="s">
        <v>70</v>
      </c>
      <c r="D47" s="2" t="s">
        <v>68</v>
      </c>
      <c r="E47" s="33">
        <f>(E40*F40+E42*F42)/F47</f>
        <v>100.00000000000001</v>
      </c>
      <c r="F47" s="6">
        <f>(F40+F42)</f>
        <v>28.357416671039445</v>
      </c>
      <c r="G47" s="33">
        <f>(G40*H40+G42*H42)/H47</f>
        <v>100</v>
      </c>
      <c r="H47" s="6">
        <f>(H40+H42)</f>
        <v>17.96367507278646</v>
      </c>
      <c r="I47" s="33">
        <f>(I40*J40+I42*J42)/J47</f>
        <v>100</v>
      </c>
      <c r="J47" s="6">
        <f>(J40+J42)</f>
        <v>16.650102661318588</v>
      </c>
      <c r="K47" s="33">
        <f>(K40*L40+K42*L42)/L47</f>
        <v>100</v>
      </c>
      <c r="L47" s="6">
        <f>AVERAGE(F47,H47,J47)</f>
        <v>20.990398135048164</v>
      </c>
      <c r="M47" s="6"/>
      <c r="N47" s="6"/>
      <c r="O47" s="6"/>
      <c r="P47" s="6"/>
      <c r="Q47" s="6"/>
      <c r="R47" s="6"/>
      <c r="S47" s="6"/>
      <c r="T47" s="4"/>
      <c r="U47" s="4">
        <f t="shared" si="2"/>
        <v>100.00000000000001</v>
      </c>
      <c r="V47" s="6">
        <f>SUM(N47,F47)</f>
        <v>28.357416671039445</v>
      </c>
      <c r="W47" s="4">
        <f t="shared" si="2"/>
        <v>100</v>
      </c>
      <c r="X47" s="6">
        <f>SUM(P47,H47)</f>
        <v>17.96367507278646</v>
      </c>
      <c r="Y47" s="4">
        <f t="shared" si="2"/>
        <v>100</v>
      </c>
      <c r="Z47" s="6">
        <f>SUM(R47,J47)</f>
        <v>16.650102661318588</v>
      </c>
      <c r="AA47" s="4">
        <f t="shared" si="2"/>
        <v>100</v>
      </c>
      <c r="AB47" s="6">
        <f t="shared" si="6"/>
        <v>20.990398135048164</v>
      </c>
    </row>
    <row r="48" spans="2:28" ht="12.75">
      <c r="B48" s="2" t="s">
        <v>71</v>
      </c>
      <c r="D48" s="2" t="s">
        <v>68</v>
      </c>
      <c r="E48" s="33">
        <f>(E37*F37+E39*F39+E41*F41)/F48</f>
        <v>24.965706447187923</v>
      </c>
      <c r="F48" s="6">
        <f>F37+F39+F41</f>
        <v>21.422338604339643</v>
      </c>
      <c r="G48" s="33">
        <f>(G37*H37+G39*H39+G41*H41)/H48</f>
        <v>16.270218839200766</v>
      </c>
      <c r="H48" s="6">
        <f>H37+H39+H41</f>
        <v>41.403119520830195</v>
      </c>
      <c r="I48" s="33">
        <f>(I37*J37+I39*J39+I41*J41)/J48</f>
        <v>19.267015706806287</v>
      </c>
      <c r="J48" s="6">
        <f>J37+J39+J41</f>
        <v>34.12199150549195</v>
      </c>
      <c r="K48" s="33">
        <f>(K37*L37+K39*L39+K41*L41)/L48</f>
        <v>19.246412212285698</v>
      </c>
      <c r="L48" s="6">
        <f>AVERAGE(F48,H48,J48)</f>
        <v>32.31581654355393</v>
      </c>
      <c r="M48" s="6"/>
      <c r="N48" s="6"/>
      <c r="O48" s="6"/>
      <c r="P48" s="6"/>
      <c r="Q48" s="6"/>
      <c r="R48" s="6"/>
      <c r="S48" s="6"/>
      <c r="T48" s="4"/>
      <c r="U48" s="4">
        <f t="shared" si="2"/>
        <v>24.965706447187923</v>
      </c>
      <c r="V48" s="6">
        <f>SUM(N48,F48)</f>
        <v>21.422338604339643</v>
      </c>
      <c r="W48" s="4">
        <f t="shared" si="2"/>
        <v>16.270218839200766</v>
      </c>
      <c r="X48" s="6">
        <f>SUM(P48,H48)</f>
        <v>41.403119520830195</v>
      </c>
      <c r="Y48" s="4">
        <f t="shared" si="2"/>
        <v>19.267015706806287</v>
      </c>
      <c r="Z48" s="6">
        <f>SUM(R48,J48)</f>
        <v>34.12199150549195</v>
      </c>
      <c r="AA48" s="4">
        <f t="shared" si="2"/>
        <v>19.246412212285698</v>
      </c>
      <c r="AB48" s="6">
        <f t="shared" si="6"/>
        <v>32.31581654355393</v>
      </c>
    </row>
    <row r="49" spans="5:28" ht="12.75">
      <c r="E49" s="5"/>
      <c r="F49" s="5"/>
      <c r="G49" s="5"/>
      <c r="H49" s="5"/>
      <c r="I49" s="5"/>
      <c r="J49" s="5"/>
      <c r="K49" s="5"/>
      <c r="T49" s="4"/>
      <c r="U49" s="4"/>
      <c r="V49" s="4"/>
      <c r="W49" s="4"/>
      <c r="X49" s="4"/>
      <c r="Y49" s="4"/>
      <c r="Z49" s="4"/>
      <c r="AA49" s="4"/>
      <c r="AB49" s="5"/>
    </row>
    <row r="50" spans="5:28" ht="12.75">
      <c r="E50" s="5"/>
      <c r="F50" s="5"/>
      <c r="G50" s="5"/>
      <c r="H50" s="5"/>
      <c r="I50" s="5"/>
      <c r="J50" s="5"/>
      <c r="K50" s="5"/>
      <c r="T50" s="4"/>
      <c r="U50" s="4"/>
      <c r="V50" s="4"/>
      <c r="W50" s="4"/>
      <c r="X50" s="4"/>
      <c r="Y50" s="4"/>
      <c r="Z50" s="4"/>
      <c r="AA50" s="4"/>
      <c r="AB50" s="5"/>
    </row>
    <row r="51" spans="5:28" ht="12.75">
      <c r="E51" s="5"/>
      <c r="F51" s="5"/>
      <c r="G51" s="5"/>
      <c r="H51" s="5"/>
      <c r="I51" s="5"/>
      <c r="J51" s="5"/>
      <c r="K51" s="5"/>
      <c r="T51" s="4"/>
      <c r="U51" s="4"/>
      <c r="V51" s="4"/>
      <c r="W51" s="4"/>
      <c r="X51" s="4"/>
      <c r="Y51" s="4"/>
      <c r="Z51" s="4"/>
      <c r="AA51" s="4"/>
      <c r="AB51" s="5"/>
    </row>
    <row r="52" spans="1:20" ht="12.75">
      <c r="A52" s="3" t="s">
        <v>126</v>
      </c>
      <c r="B52" s="1" t="s">
        <v>115</v>
      </c>
      <c r="C52" s="1" t="s">
        <v>116</v>
      </c>
      <c r="F52" s="3" t="s">
        <v>143</v>
      </c>
      <c r="H52" s="3" t="s">
        <v>131</v>
      </c>
      <c r="J52" s="3" t="s">
        <v>132</v>
      </c>
      <c r="L52" s="4" t="s">
        <v>28</v>
      </c>
      <c r="T52" s="3" t="s">
        <v>28</v>
      </c>
    </row>
    <row r="54" spans="2:20" ht="12.75">
      <c r="B54" s="2" t="s">
        <v>149</v>
      </c>
      <c r="F54" s="3" t="s">
        <v>151</v>
      </c>
      <c r="H54" s="3" t="s">
        <v>151</v>
      </c>
      <c r="J54" s="3" t="s">
        <v>151</v>
      </c>
      <c r="L54" s="3" t="s">
        <v>151</v>
      </c>
      <c r="T54" s="3" t="s">
        <v>154</v>
      </c>
    </row>
    <row r="55" spans="2:20" ht="12.75">
      <c r="B55" s="2" t="s">
        <v>150</v>
      </c>
      <c r="F55" s="3" t="s">
        <v>152</v>
      </c>
      <c r="H55" s="3" t="s">
        <v>152</v>
      </c>
      <c r="J55" s="3" t="s">
        <v>152</v>
      </c>
      <c r="L55" s="3" t="s">
        <v>152</v>
      </c>
      <c r="T55" s="3" t="s">
        <v>153</v>
      </c>
    </row>
    <row r="56" spans="2:20" ht="12.75">
      <c r="B56" s="2" t="s">
        <v>156</v>
      </c>
      <c r="F56" s="5" t="s">
        <v>73</v>
      </c>
      <c r="H56" s="5" t="s">
        <v>73</v>
      </c>
      <c r="J56" s="5" t="s">
        <v>73</v>
      </c>
      <c r="L56" s="5" t="s">
        <v>73</v>
      </c>
      <c r="T56" s="10" t="s">
        <v>157</v>
      </c>
    </row>
    <row r="57" spans="2:28" ht="12.75">
      <c r="B57" s="2" t="s">
        <v>29</v>
      </c>
      <c r="F57" s="4" t="s">
        <v>56</v>
      </c>
      <c r="H57" s="4" t="s">
        <v>56</v>
      </c>
      <c r="J57" s="4" t="s">
        <v>56</v>
      </c>
      <c r="L57" s="4" t="s">
        <v>56</v>
      </c>
      <c r="T57" s="4" t="s">
        <v>50</v>
      </c>
      <c r="U57" s="4"/>
      <c r="V57" s="4"/>
      <c r="W57" s="4"/>
      <c r="X57" s="4"/>
      <c r="Y57" s="4"/>
      <c r="Z57" s="4"/>
      <c r="AA57" s="4"/>
      <c r="AB57" s="4"/>
    </row>
    <row r="58" spans="2:20" ht="12.75">
      <c r="B58" s="2" t="s">
        <v>128</v>
      </c>
      <c r="D58" s="2" t="s">
        <v>54</v>
      </c>
      <c r="F58" s="4">
        <v>120</v>
      </c>
      <c r="H58" s="4">
        <v>120</v>
      </c>
      <c r="J58" s="4">
        <v>120</v>
      </c>
      <c r="L58" s="4">
        <v>120</v>
      </c>
      <c r="T58" s="3">
        <v>156.8</v>
      </c>
    </row>
    <row r="59" spans="2:28" ht="12.75">
      <c r="B59" s="2" t="s">
        <v>30</v>
      </c>
      <c r="D59" s="2" t="s">
        <v>58</v>
      </c>
      <c r="F59" s="4">
        <v>2.16</v>
      </c>
      <c r="H59" s="4">
        <v>2.16</v>
      </c>
      <c r="J59" s="4">
        <v>2.16</v>
      </c>
      <c r="L59" s="4">
        <v>2.16</v>
      </c>
      <c r="T59" s="3">
        <v>3.3</v>
      </c>
      <c r="AB59" s="5"/>
    </row>
    <row r="60" spans="2:28" ht="12.75">
      <c r="B60" s="2" t="s">
        <v>31</v>
      </c>
      <c r="D60" s="2" t="s">
        <v>32</v>
      </c>
      <c r="F60" s="4">
        <v>17990</v>
      </c>
      <c r="H60" s="4">
        <v>17990</v>
      </c>
      <c r="J60" s="4">
        <v>17990</v>
      </c>
      <c r="L60" s="4">
        <v>17990</v>
      </c>
      <c r="AB60" s="4"/>
    </row>
    <row r="61" spans="6:28" ht="12.75">
      <c r="F61" s="4"/>
      <c r="H61" s="4"/>
      <c r="J61" s="4"/>
      <c r="AB61" s="4"/>
    </row>
    <row r="62" spans="6:28" ht="12.75">
      <c r="F62" s="4"/>
      <c r="H62" s="4"/>
      <c r="J62" s="4"/>
      <c r="AB62" s="4"/>
    </row>
    <row r="63" spans="6:28" ht="12.75">
      <c r="F63" s="4"/>
      <c r="H63" s="4"/>
      <c r="J63" s="4"/>
      <c r="AB63" s="4"/>
    </row>
    <row r="64" spans="1:28" ht="12.75">
      <c r="A64" s="3" t="s">
        <v>126</v>
      </c>
      <c r="B64" s="1" t="s">
        <v>117</v>
      </c>
      <c r="C64" s="1" t="s">
        <v>118</v>
      </c>
      <c r="F64" s="3" t="s">
        <v>143</v>
      </c>
      <c r="H64" s="3" t="s">
        <v>131</v>
      </c>
      <c r="J64" s="3" t="s">
        <v>132</v>
      </c>
      <c r="L64" s="4" t="s">
        <v>28</v>
      </c>
      <c r="T64" s="3" t="s">
        <v>28</v>
      </c>
      <c r="AB64" s="4"/>
    </row>
    <row r="65" spans="6:10" ht="12.75">
      <c r="F65" s="4"/>
      <c r="H65" s="4"/>
      <c r="J65" s="4"/>
    </row>
    <row r="66" spans="2:20" ht="12.75">
      <c r="B66" s="2" t="s">
        <v>149</v>
      </c>
      <c r="F66" s="3" t="s">
        <v>151</v>
      </c>
      <c r="H66" s="3" t="s">
        <v>151</v>
      </c>
      <c r="J66" s="3" t="s">
        <v>151</v>
      </c>
      <c r="L66" s="3" t="s">
        <v>151</v>
      </c>
      <c r="T66" s="3" t="s">
        <v>154</v>
      </c>
    </row>
    <row r="67" spans="2:20" ht="12.75">
      <c r="B67" s="2" t="s">
        <v>150</v>
      </c>
      <c r="F67" s="3" t="s">
        <v>152</v>
      </c>
      <c r="H67" s="3" t="s">
        <v>152</v>
      </c>
      <c r="J67" s="3" t="s">
        <v>152</v>
      </c>
      <c r="L67" s="3" t="s">
        <v>152</v>
      </c>
      <c r="T67" s="3" t="s">
        <v>153</v>
      </c>
    </row>
    <row r="68" spans="2:20" ht="12.75">
      <c r="B68" s="2" t="s">
        <v>156</v>
      </c>
      <c r="F68" s="5" t="s">
        <v>73</v>
      </c>
      <c r="H68" s="5" t="s">
        <v>73</v>
      </c>
      <c r="J68" s="5" t="s">
        <v>73</v>
      </c>
      <c r="L68" s="5" t="s">
        <v>73</v>
      </c>
      <c r="T68" s="10" t="s">
        <v>157</v>
      </c>
    </row>
    <row r="69" spans="2:27" ht="12.75">
      <c r="B69" s="2" t="s">
        <v>29</v>
      </c>
      <c r="F69" s="4" t="s">
        <v>56</v>
      </c>
      <c r="H69" s="4" t="s">
        <v>56</v>
      </c>
      <c r="J69" s="4" t="s">
        <v>56</v>
      </c>
      <c r="L69" s="4" t="s">
        <v>56</v>
      </c>
      <c r="T69" s="4" t="s">
        <v>50</v>
      </c>
      <c r="U69" s="4"/>
      <c r="V69" s="4"/>
      <c r="W69" s="4"/>
      <c r="X69" s="4"/>
      <c r="Y69" s="4"/>
      <c r="Z69" s="4"/>
      <c r="AA69" s="4"/>
    </row>
    <row r="70" spans="2:27" ht="12.75">
      <c r="B70" s="2" t="s">
        <v>128</v>
      </c>
      <c r="D70" s="2" t="s">
        <v>54</v>
      </c>
      <c r="F70" s="4">
        <v>216</v>
      </c>
      <c r="H70" s="4">
        <v>216</v>
      </c>
      <c r="J70" s="4">
        <v>216</v>
      </c>
      <c r="L70" s="4">
        <v>216</v>
      </c>
      <c r="T70" s="4">
        <v>225.1</v>
      </c>
      <c r="U70" s="4"/>
      <c r="V70" s="4"/>
      <c r="W70" s="4"/>
      <c r="X70" s="4"/>
      <c r="Y70" s="4"/>
      <c r="Z70" s="4"/>
      <c r="AA70" s="4"/>
    </row>
    <row r="71" spans="2:27" ht="12.75">
      <c r="B71" s="2" t="s">
        <v>30</v>
      </c>
      <c r="D71" s="2" t="s">
        <v>58</v>
      </c>
      <c r="F71" s="4">
        <v>3.89</v>
      </c>
      <c r="H71" s="4">
        <v>3.89</v>
      </c>
      <c r="J71" s="4">
        <v>3.89</v>
      </c>
      <c r="L71" s="4">
        <v>3.89</v>
      </c>
      <c r="T71" s="4">
        <v>4.7</v>
      </c>
      <c r="U71" s="4"/>
      <c r="V71" s="4"/>
      <c r="W71" s="4"/>
      <c r="X71" s="4"/>
      <c r="Y71" s="4"/>
      <c r="Z71" s="4"/>
      <c r="AA71" s="4"/>
    </row>
    <row r="72" spans="2:27" ht="12.75">
      <c r="B72" s="2" t="s">
        <v>31</v>
      </c>
      <c r="D72" s="2" t="s">
        <v>32</v>
      </c>
      <c r="F72" s="4">
        <v>17990</v>
      </c>
      <c r="H72" s="4">
        <v>17990</v>
      </c>
      <c r="J72" s="4">
        <v>17990</v>
      </c>
      <c r="L72" s="4">
        <v>17990</v>
      </c>
      <c r="T72" s="4"/>
      <c r="U72" s="4"/>
      <c r="V72" s="4"/>
      <c r="W72" s="4"/>
      <c r="X72" s="4"/>
      <c r="Y72" s="4"/>
      <c r="Z72" s="4"/>
      <c r="AA72" s="4"/>
    </row>
    <row r="73" spans="5:27" ht="12.75">
      <c r="E73" s="5"/>
      <c r="F73" s="4"/>
      <c r="G73" s="5"/>
      <c r="H73" s="4"/>
      <c r="I73" s="5"/>
      <c r="J73" s="4"/>
      <c r="K73" s="5"/>
      <c r="T73" s="4"/>
      <c r="U73" s="4"/>
      <c r="V73" s="4"/>
      <c r="W73" s="4"/>
      <c r="X73" s="4"/>
      <c r="Y73" s="4"/>
      <c r="Z73" s="4"/>
      <c r="AA73" s="4"/>
    </row>
    <row r="74" spans="5:27" ht="12.75">
      <c r="E74" s="5"/>
      <c r="F74" s="4"/>
      <c r="G74" s="5"/>
      <c r="H74" s="4"/>
      <c r="I74" s="5"/>
      <c r="J74" s="4"/>
      <c r="K74" s="5"/>
      <c r="T74" s="4"/>
      <c r="U74" s="4"/>
      <c r="V74" s="4"/>
      <c r="W74" s="4"/>
      <c r="X74" s="4"/>
      <c r="Y74" s="4"/>
      <c r="Z74" s="4"/>
      <c r="AA74" s="4"/>
    </row>
    <row r="75" spans="1:27" ht="12.75">
      <c r="A75" s="3" t="s">
        <v>126</v>
      </c>
      <c r="B75" s="1" t="s">
        <v>119</v>
      </c>
      <c r="C75" s="1" t="s">
        <v>120</v>
      </c>
      <c r="F75" s="3" t="s">
        <v>143</v>
      </c>
      <c r="H75" s="3" t="s">
        <v>131</v>
      </c>
      <c r="J75" s="3" t="s">
        <v>132</v>
      </c>
      <c r="L75" s="4" t="s">
        <v>28</v>
      </c>
      <c r="T75" s="3" t="s">
        <v>28</v>
      </c>
      <c r="U75" s="4"/>
      <c r="V75" s="4"/>
      <c r="W75" s="4"/>
      <c r="X75" s="4"/>
      <c r="Y75" s="4"/>
      <c r="Z75" s="4"/>
      <c r="AA75" s="4"/>
    </row>
    <row r="76" spans="2:27" ht="12.75">
      <c r="B76" s="1"/>
      <c r="C76" s="1"/>
      <c r="F76" s="4"/>
      <c r="H76" s="4"/>
      <c r="J76" s="4"/>
      <c r="T76" s="4"/>
      <c r="U76" s="4"/>
      <c r="V76" s="4"/>
      <c r="W76" s="4"/>
      <c r="X76" s="4"/>
      <c r="Y76" s="4"/>
      <c r="Z76" s="4"/>
      <c r="AA76" s="4"/>
    </row>
    <row r="77" spans="2:28" ht="12.75">
      <c r="B77" s="2" t="s">
        <v>149</v>
      </c>
      <c r="F77" s="3" t="s">
        <v>151</v>
      </c>
      <c r="H77" s="3" t="s">
        <v>151</v>
      </c>
      <c r="J77" s="3" t="s">
        <v>151</v>
      </c>
      <c r="L77" s="3" t="s">
        <v>151</v>
      </c>
      <c r="T77" s="4" t="s">
        <v>154</v>
      </c>
      <c r="U77" s="4"/>
      <c r="V77" s="4"/>
      <c r="W77" s="4"/>
      <c r="X77" s="4"/>
      <c r="Y77" s="4"/>
      <c r="Z77" s="4"/>
      <c r="AA77" s="4"/>
      <c r="AB77" s="5"/>
    </row>
    <row r="78" spans="2:28" ht="12.75">
      <c r="B78" s="2" t="s">
        <v>150</v>
      </c>
      <c r="F78" s="3" t="s">
        <v>152</v>
      </c>
      <c r="H78" s="3" t="s">
        <v>152</v>
      </c>
      <c r="J78" s="3" t="s">
        <v>152</v>
      </c>
      <c r="L78" s="3" t="s">
        <v>152</v>
      </c>
      <c r="T78" s="3" t="s">
        <v>153</v>
      </c>
      <c r="U78" s="4"/>
      <c r="V78" s="4"/>
      <c r="W78" s="4"/>
      <c r="X78" s="4"/>
      <c r="Y78" s="4"/>
      <c r="Z78" s="4"/>
      <c r="AA78" s="4"/>
      <c r="AB78" s="5"/>
    </row>
    <row r="79" spans="2:28" ht="12.75">
      <c r="B79" s="2" t="s">
        <v>156</v>
      </c>
      <c r="F79" s="5" t="s">
        <v>73</v>
      </c>
      <c r="H79" s="5" t="s">
        <v>73</v>
      </c>
      <c r="J79" s="5" t="s">
        <v>73</v>
      </c>
      <c r="L79" s="5" t="s">
        <v>73</v>
      </c>
      <c r="T79" s="17" t="s">
        <v>157</v>
      </c>
      <c r="U79" s="4"/>
      <c r="V79" s="4"/>
      <c r="W79" s="4"/>
      <c r="X79" s="4"/>
      <c r="Y79" s="4"/>
      <c r="Z79" s="4"/>
      <c r="AA79" s="4"/>
      <c r="AB79" s="5"/>
    </row>
    <row r="80" spans="2:28" ht="12.75">
      <c r="B80" s="2" t="s">
        <v>29</v>
      </c>
      <c r="F80" s="4" t="s">
        <v>56</v>
      </c>
      <c r="H80" s="4" t="s">
        <v>56</v>
      </c>
      <c r="J80" s="4" t="s">
        <v>56</v>
      </c>
      <c r="L80" s="4" t="s">
        <v>56</v>
      </c>
      <c r="T80" s="4" t="s">
        <v>50</v>
      </c>
      <c r="U80" s="4"/>
      <c r="V80" s="4"/>
      <c r="W80" s="4"/>
      <c r="X80" s="4"/>
      <c r="Y80" s="4"/>
      <c r="Z80" s="4"/>
      <c r="AA80" s="4"/>
      <c r="AB80" s="5"/>
    </row>
    <row r="81" spans="2:28" ht="12.75">
      <c r="B81" s="2" t="s">
        <v>128</v>
      </c>
      <c r="D81" s="2" t="s">
        <v>54</v>
      </c>
      <c r="F81" s="4">
        <v>194</v>
      </c>
      <c r="H81" s="4">
        <v>194</v>
      </c>
      <c r="J81" s="4">
        <v>194</v>
      </c>
      <c r="L81" s="4">
        <v>194</v>
      </c>
      <c r="U81" s="4"/>
      <c r="V81" s="4"/>
      <c r="W81" s="4"/>
      <c r="X81" s="4"/>
      <c r="Y81" s="4"/>
      <c r="Z81" s="4"/>
      <c r="AA81" s="4"/>
      <c r="AB81" s="5"/>
    </row>
    <row r="82" spans="2:20" ht="12.75">
      <c r="B82" s="2" t="s">
        <v>30</v>
      </c>
      <c r="D82" s="2" t="s">
        <v>58</v>
      </c>
      <c r="F82" s="4">
        <v>3.51</v>
      </c>
      <c r="H82" s="4">
        <v>3.51</v>
      </c>
      <c r="J82" s="4">
        <v>3.51</v>
      </c>
      <c r="L82" s="4">
        <v>3.51</v>
      </c>
      <c r="T82" s="4">
        <v>4.4</v>
      </c>
    </row>
    <row r="83" spans="1:12" ht="12.75">
      <c r="A83" s="3" t="s">
        <v>126</v>
      </c>
      <c r="B83" s="2" t="s">
        <v>31</v>
      </c>
      <c r="D83" s="2" t="s">
        <v>32</v>
      </c>
      <c r="F83" s="4">
        <v>17990</v>
      </c>
      <c r="H83" s="4">
        <v>17990</v>
      </c>
      <c r="J83" s="4">
        <v>17990</v>
      </c>
      <c r="L83" s="4">
        <v>17990</v>
      </c>
    </row>
    <row r="86" spans="2:27" ht="12.75">
      <c r="B86" s="1" t="s">
        <v>121</v>
      </c>
      <c r="C86" s="1" t="s">
        <v>122</v>
      </c>
      <c r="F86" s="3" t="s">
        <v>143</v>
      </c>
      <c r="H86" s="3" t="s">
        <v>131</v>
      </c>
      <c r="J86" s="3" t="s">
        <v>132</v>
      </c>
      <c r="L86" s="4" t="s">
        <v>28</v>
      </c>
      <c r="T86" s="3" t="s">
        <v>28</v>
      </c>
      <c r="U86" s="4"/>
      <c r="V86" s="4"/>
      <c r="W86" s="4"/>
      <c r="X86" s="4"/>
      <c r="Y86" s="4"/>
      <c r="Z86" s="4"/>
      <c r="AA86" s="4"/>
    </row>
    <row r="87" spans="2:27" ht="12.75">
      <c r="B87" s="1"/>
      <c r="C87" s="1"/>
      <c r="T87" s="4"/>
      <c r="U87" s="4"/>
      <c r="V87" s="4"/>
      <c r="W87" s="4"/>
      <c r="X87" s="4"/>
      <c r="Y87" s="4"/>
      <c r="Z87" s="4"/>
      <c r="AA87" s="4"/>
    </row>
    <row r="88" spans="2:20" ht="12.75">
      <c r="B88" s="2" t="s">
        <v>149</v>
      </c>
      <c r="F88" s="3" t="s">
        <v>151</v>
      </c>
      <c r="H88" s="3" t="s">
        <v>151</v>
      </c>
      <c r="J88" s="3" t="s">
        <v>151</v>
      </c>
      <c r="L88" s="3" t="s">
        <v>151</v>
      </c>
      <c r="T88" s="4" t="s">
        <v>154</v>
      </c>
    </row>
    <row r="89" spans="2:20" ht="12.75">
      <c r="B89" s="2" t="s">
        <v>150</v>
      </c>
      <c r="F89" s="3" t="s">
        <v>152</v>
      </c>
      <c r="H89" s="3" t="s">
        <v>152</v>
      </c>
      <c r="J89" s="3" t="s">
        <v>152</v>
      </c>
      <c r="L89" s="3" t="s">
        <v>152</v>
      </c>
      <c r="T89" s="5" t="s">
        <v>153</v>
      </c>
    </row>
    <row r="90" spans="2:20" ht="12.75">
      <c r="B90" s="2" t="s">
        <v>156</v>
      </c>
      <c r="F90" s="5" t="s">
        <v>73</v>
      </c>
      <c r="H90" s="5" t="s">
        <v>73</v>
      </c>
      <c r="J90" s="5" t="s">
        <v>73</v>
      </c>
      <c r="L90" s="5" t="s">
        <v>73</v>
      </c>
      <c r="T90" s="5" t="s">
        <v>157</v>
      </c>
    </row>
    <row r="91" spans="2:28" ht="12.75">
      <c r="B91" s="2" t="s">
        <v>29</v>
      </c>
      <c r="F91" s="4" t="s">
        <v>56</v>
      </c>
      <c r="H91" s="4" t="s">
        <v>56</v>
      </c>
      <c r="J91" s="4" t="s">
        <v>56</v>
      </c>
      <c r="L91" s="4" t="s">
        <v>56</v>
      </c>
      <c r="T91" s="4" t="s">
        <v>50</v>
      </c>
      <c r="U91" s="4"/>
      <c r="V91" s="4"/>
      <c r="W91" s="4"/>
      <c r="X91" s="4"/>
      <c r="Y91" s="4"/>
      <c r="Z91" s="4"/>
      <c r="AA91" s="4"/>
      <c r="AB91" s="4"/>
    </row>
    <row r="92" spans="1:20" ht="12.75">
      <c r="A92" s="3" t="s">
        <v>126</v>
      </c>
      <c r="B92" s="2" t="s">
        <v>128</v>
      </c>
      <c r="D92" s="2" t="s">
        <v>54</v>
      </c>
      <c r="F92" s="4">
        <v>172</v>
      </c>
      <c r="H92" s="4">
        <v>172</v>
      </c>
      <c r="J92" s="4">
        <v>172</v>
      </c>
      <c r="L92" s="4">
        <v>172</v>
      </c>
      <c r="T92" s="3">
        <v>192</v>
      </c>
    </row>
    <row r="93" spans="2:20" ht="12.75">
      <c r="B93" s="2" t="s">
        <v>30</v>
      </c>
      <c r="D93" s="2" t="s">
        <v>58</v>
      </c>
      <c r="F93" s="4">
        <v>3.1</v>
      </c>
      <c r="H93" s="4">
        <v>3.1</v>
      </c>
      <c r="J93" s="4">
        <v>3.1</v>
      </c>
      <c r="L93" s="4">
        <v>3.1</v>
      </c>
      <c r="T93" s="3">
        <v>4</v>
      </c>
    </row>
    <row r="94" spans="2:27" ht="12.75">
      <c r="B94" s="2" t="s">
        <v>31</v>
      </c>
      <c r="D94" s="2" t="s">
        <v>32</v>
      </c>
      <c r="F94" s="4">
        <v>17990</v>
      </c>
      <c r="H94" s="4">
        <v>17990</v>
      </c>
      <c r="J94" s="4">
        <v>17990</v>
      </c>
      <c r="L94" s="4">
        <v>17990</v>
      </c>
      <c r="U94" s="4"/>
      <c r="V94" s="4"/>
      <c r="W94" s="4"/>
      <c r="X94" s="4"/>
      <c r="Y94" s="4"/>
      <c r="Z94" s="4"/>
      <c r="AA94" s="4"/>
    </row>
    <row r="97" spans="2:27" ht="12.75">
      <c r="B97" s="1" t="s">
        <v>123</v>
      </c>
      <c r="C97" s="1" t="s">
        <v>124</v>
      </c>
      <c r="F97" s="3" t="s">
        <v>143</v>
      </c>
      <c r="H97" s="3" t="s">
        <v>131</v>
      </c>
      <c r="J97" s="3" t="s">
        <v>132</v>
      </c>
      <c r="L97" s="4" t="s">
        <v>28</v>
      </c>
      <c r="T97" s="3" t="s">
        <v>28</v>
      </c>
      <c r="U97" s="6"/>
      <c r="V97" s="6"/>
      <c r="W97" s="6"/>
      <c r="X97" s="6"/>
      <c r="Y97" s="6"/>
      <c r="Z97" s="6"/>
      <c r="AA97" s="6"/>
    </row>
    <row r="98" spans="21:28" ht="12.75">
      <c r="U98" s="4"/>
      <c r="V98" s="4"/>
      <c r="W98" s="4"/>
      <c r="X98" s="4"/>
      <c r="Y98" s="4"/>
      <c r="Z98" s="4"/>
      <c r="AA98" s="4"/>
      <c r="AB98" s="4"/>
    </row>
    <row r="99" spans="2:28" ht="12.75">
      <c r="B99" s="2" t="s">
        <v>149</v>
      </c>
      <c r="F99" s="3" t="s">
        <v>151</v>
      </c>
      <c r="H99" s="3" t="s">
        <v>151</v>
      </c>
      <c r="J99" s="3" t="s">
        <v>151</v>
      </c>
      <c r="L99" s="3" t="s">
        <v>151</v>
      </c>
      <c r="T99" s="4" t="s">
        <v>154</v>
      </c>
      <c r="U99" s="4"/>
      <c r="V99" s="4"/>
      <c r="W99" s="4"/>
      <c r="X99" s="4"/>
      <c r="Y99" s="4"/>
      <c r="Z99" s="4"/>
      <c r="AA99" s="4"/>
      <c r="AB99" s="4"/>
    </row>
    <row r="100" spans="2:28" ht="12.75">
      <c r="B100" s="2" t="s">
        <v>150</v>
      </c>
      <c r="F100" s="3" t="s">
        <v>152</v>
      </c>
      <c r="H100" s="3" t="s">
        <v>152</v>
      </c>
      <c r="J100" s="3" t="s">
        <v>152</v>
      </c>
      <c r="L100" s="3" t="s">
        <v>152</v>
      </c>
      <c r="T100" s="5" t="s">
        <v>153</v>
      </c>
      <c r="U100" s="4"/>
      <c r="V100" s="4"/>
      <c r="W100" s="4"/>
      <c r="X100" s="4"/>
      <c r="Y100" s="4"/>
      <c r="Z100" s="4"/>
      <c r="AA100" s="4"/>
      <c r="AB100" s="4"/>
    </row>
    <row r="101" spans="2:28" ht="12.75">
      <c r="B101" s="2" t="s">
        <v>156</v>
      </c>
      <c r="F101" s="5" t="s">
        <v>73</v>
      </c>
      <c r="H101" s="5" t="s">
        <v>73</v>
      </c>
      <c r="J101" s="5" t="s">
        <v>73</v>
      </c>
      <c r="L101" s="5" t="s">
        <v>73</v>
      </c>
      <c r="T101" s="5" t="s">
        <v>157</v>
      </c>
      <c r="U101" s="4"/>
      <c r="V101" s="4"/>
      <c r="W101" s="4"/>
      <c r="X101" s="4"/>
      <c r="Y101" s="4"/>
      <c r="Z101" s="4"/>
      <c r="AA101" s="4"/>
      <c r="AB101" s="4"/>
    </row>
    <row r="102" spans="2:27" ht="12" customHeight="1">
      <c r="B102" s="2" t="s">
        <v>29</v>
      </c>
      <c r="F102" s="4" t="s">
        <v>56</v>
      </c>
      <c r="H102" s="4" t="s">
        <v>56</v>
      </c>
      <c r="J102" s="4" t="s">
        <v>56</v>
      </c>
      <c r="L102" s="4" t="s">
        <v>56</v>
      </c>
      <c r="T102" s="4" t="s">
        <v>50</v>
      </c>
      <c r="U102" s="4"/>
      <c r="V102" s="4"/>
      <c r="W102" s="4"/>
      <c r="X102" s="4"/>
      <c r="Y102" s="4"/>
      <c r="Z102" s="4"/>
      <c r="AA102" s="4"/>
    </row>
    <row r="103" spans="2:27" ht="12.75">
      <c r="B103" s="2" t="s">
        <v>128</v>
      </c>
      <c r="D103" s="2" t="s">
        <v>54</v>
      </c>
      <c r="F103" s="4">
        <v>85</v>
      </c>
      <c r="H103" s="4">
        <v>85</v>
      </c>
      <c r="J103" s="4">
        <v>85</v>
      </c>
      <c r="L103" s="4">
        <v>85</v>
      </c>
      <c r="T103" s="3">
        <v>119.9</v>
      </c>
      <c r="U103" s="4"/>
      <c r="V103" s="4"/>
      <c r="W103" s="4"/>
      <c r="X103" s="4"/>
      <c r="Y103" s="4"/>
      <c r="Z103" s="4"/>
      <c r="AA103" s="4"/>
    </row>
    <row r="104" spans="2:27" ht="12.75">
      <c r="B104" s="2" t="s">
        <v>30</v>
      </c>
      <c r="D104" s="2" t="s">
        <v>58</v>
      </c>
      <c r="F104" s="4">
        <v>1.53</v>
      </c>
      <c r="H104" s="4">
        <v>1.53</v>
      </c>
      <c r="J104" s="4">
        <v>1.53</v>
      </c>
      <c r="L104" s="4">
        <v>1.53</v>
      </c>
      <c r="T104" s="6">
        <v>2.5</v>
      </c>
      <c r="U104" s="4"/>
      <c r="V104" s="4"/>
      <c r="W104" s="4"/>
      <c r="X104" s="4"/>
      <c r="Y104" s="4"/>
      <c r="Z104" s="4"/>
      <c r="AA104" s="4"/>
    </row>
    <row r="105" spans="2:12" ht="12.75">
      <c r="B105" s="2" t="s">
        <v>31</v>
      </c>
      <c r="D105" s="2" t="s">
        <v>32</v>
      </c>
      <c r="F105" s="4">
        <v>17990</v>
      </c>
      <c r="H105" s="4">
        <v>17990</v>
      </c>
      <c r="J105" s="4">
        <v>17990</v>
      </c>
      <c r="L105" s="4">
        <v>17990</v>
      </c>
    </row>
    <row r="106" spans="13:19" ht="12.75">
      <c r="M106" s="30"/>
      <c r="N106" s="30"/>
      <c r="O106" s="30"/>
      <c r="P106" s="30"/>
      <c r="Q106" s="30"/>
      <c r="R106" s="30"/>
      <c r="S106" s="30"/>
    </row>
    <row r="107" spans="13:19" ht="12.75">
      <c r="M107" s="30"/>
      <c r="N107" s="30"/>
      <c r="O107" s="30"/>
      <c r="P107" s="30"/>
      <c r="Q107" s="30"/>
      <c r="R107" s="30"/>
      <c r="S107" s="30"/>
    </row>
    <row r="108" spans="2:19" ht="12.75">
      <c r="B108" s="2" t="s">
        <v>125</v>
      </c>
      <c r="M108" s="30"/>
      <c r="N108" s="30"/>
      <c r="O108" s="30"/>
      <c r="P108" s="30"/>
      <c r="Q108" s="30"/>
      <c r="R108" s="30"/>
      <c r="S108" s="30"/>
    </row>
    <row r="109" spans="13:19" ht="12.75">
      <c r="M109" s="30"/>
      <c r="N109" s="30"/>
      <c r="O109" s="30"/>
      <c r="P109" s="30"/>
      <c r="Q109" s="30"/>
      <c r="R109" s="30"/>
      <c r="S109" s="30"/>
    </row>
    <row r="110" spans="2:28" ht="12.75">
      <c r="B110" s="2" t="s">
        <v>104</v>
      </c>
      <c r="D110" s="2" t="s">
        <v>86</v>
      </c>
      <c r="L110" s="30">
        <v>0.000833</v>
      </c>
      <c r="M110" s="30"/>
      <c r="N110" s="30"/>
      <c r="O110" s="30"/>
      <c r="P110" s="30"/>
      <c r="Q110" s="30"/>
      <c r="R110" s="30"/>
      <c r="S110" s="30"/>
      <c r="T110" s="4"/>
      <c r="U110" s="4"/>
      <c r="V110" s="4"/>
      <c r="W110" s="4"/>
      <c r="X110" s="4"/>
      <c r="Y110" s="4"/>
      <c r="Z110" s="4"/>
      <c r="AA110" s="4"/>
      <c r="AB110" s="4"/>
    </row>
    <row r="111" spans="2:27" ht="12.75">
      <c r="B111" s="2" t="s">
        <v>108</v>
      </c>
      <c r="D111" s="2" t="s">
        <v>86</v>
      </c>
      <c r="L111" s="30">
        <v>0.906</v>
      </c>
      <c r="M111" s="30"/>
      <c r="N111" s="30"/>
      <c r="O111" s="30"/>
      <c r="P111" s="30"/>
      <c r="Q111" s="30"/>
      <c r="R111" s="30"/>
      <c r="S111" s="30"/>
      <c r="T111" s="4"/>
      <c r="U111" s="4"/>
      <c r="V111" s="4"/>
      <c r="W111" s="4"/>
      <c r="X111" s="4"/>
      <c r="Y111" s="4"/>
      <c r="Z111" s="4"/>
      <c r="AA111" s="4"/>
    </row>
    <row r="112" spans="2:27" ht="12.75">
      <c r="B112" s="2" t="s">
        <v>105</v>
      </c>
      <c r="D112" s="2" t="s">
        <v>86</v>
      </c>
      <c r="L112" s="30">
        <v>151</v>
      </c>
      <c r="M112" s="30"/>
      <c r="N112" s="30"/>
      <c r="O112" s="30"/>
      <c r="P112" s="30"/>
      <c r="Q112" s="30"/>
      <c r="R112" s="30"/>
      <c r="S112" s="30"/>
      <c r="T112" s="4"/>
      <c r="U112" s="4"/>
      <c r="V112" s="4"/>
      <c r="W112" s="4"/>
      <c r="X112" s="4"/>
      <c r="Y112" s="4"/>
      <c r="Z112" s="4"/>
      <c r="AA112" s="4"/>
    </row>
    <row r="113" spans="2:19" ht="12.75">
      <c r="B113" s="2" t="s">
        <v>106</v>
      </c>
      <c r="D113" s="2" t="s">
        <v>86</v>
      </c>
      <c r="L113" s="30">
        <v>0.00178</v>
      </c>
      <c r="M113" s="30"/>
      <c r="N113" s="30"/>
      <c r="O113" s="30"/>
      <c r="P113" s="30"/>
      <c r="Q113" s="30"/>
      <c r="R113" s="30"/>
      <c r="S113" s="30"/>
    </row>
    <row r="114" spans="2:19" ht="12.75">
      <c r="B114" s="2" t="s">
        <v>110</v>
      </c>
      <c r="D114" s="2" t="s">
        <v>86</v>
      </c>
      <c r="L114" s="30">
        <v>0.000169</v>
      </c>
      <c r="M114" s="30"/>
      <c r="N114" s="30"/>
      <c r="O114" s="30"/>
      <c r="P114" s="30"/>
      <c r="Q114" s="30"/>
      <c r="R114" s="30"/>
      <c r="S114" s="30"/>
    </row>
    <row r="115" spans="2:19" ht="12.75">
      <c r="B115" s="2" t="s">
        <v>112</v>
      </c>
      <c r="D115" s="2" t="s">
        <v>86</v>
      </c>
      <c r="L115" s="30">
        <v>0.00183</v>
      </c>
      <c r="M115" s="30"/>
      <c r="N115" s="30"/>
      <c r="O115" s="30"/>
      <c r="P115" s="30"/>
      <c r="Q115" s="30"/>
      <c r="R115" s="30"/>
      <c r="S115" s="30"/>
    </row>
    <row r="116" spans="2:19" ht="12.75">
      <c r="B116" s="2" t="s">
        <v>109</v>
      </c>
      <c r="D116" s="2" t="s">
        <v>86</v>
      </c>
      <c r="L116" s="30">
        <v>0.273</v>
      </c>
      <c r="M116" s="30"/>
      <c r="N116" s="30"/>
      <c r="O116" s="30"/>
      <c r="P116" s="30"/>
      <c r="Q116" s="30"/>
      <c r="R116" s="30"/>
      <c r="S116" s="30"/>
    </row>
    <row r="117" spans="2:12" ht="12.75">
      <c r="B117" s="2" t="s">
        <v>127</v>
      </c>
      <c r="D117" s="2" t="s">
        <v>86</v>
      </c>
      <c r="L117" s="30">
        <v>0.242</v>
      </c>
    </row>
    <row r="118" spans="2:27" ht="12.75">
      <c r="B118" s="2" t="s">
        <v>111</v>
      </c>
      <c r="D118" s="2" t="s">
        <v>86</v>
      </c>
      <c r="L118" s="30">
        <v>9.06</v>
      </c>
      <c r="T118" s="4"/>
      <c r="U118" s="4"/>
      <c r="V118" s="4"/>
      <c r="W118" s="4"/>
      <c r="X118" s="4"/>
      <c r="Y118" s="4"/>
      <c r="Z118" s="4"/>
      <c r="AA118" s="4"/>
    </row>
    <row r="119" spans="2:12" ht="12.75">
      <c r="B119" s="2" t="s">
        <v>107</v>
      </c>
      <c r="D119" s="2" t="s">
        <v>86</v>
      </c>
      <c r="L119" s="30">
        <v>1.51</v>
      </c>
    </row>
    <row r="120" spans="2:12" ht="12.75">
      <c r="B120" s="2" t="s">
        <v>35</v>
      </c>
      <c r="D120" s="2" t="s">
        <v>86</v>
      </c>
      <c r="L120" s="30">
        <v>1.21</v>
      </c>
    </row>
    <row r="125" ht="14.25">
      <c r="D125" s="7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2004-02-20T21:53:50Z</cp:lastPrinted>
  <dcterms:created xsi:type="dcterms:W3CDTF">2000-01-10T00:44:42Z</dcterms:created>
  <dcterms:modified xsi:type="dcterms:W3CDTF">2004-02-20T21:53:56Z</dcterms:modified>
  <cp:category/>
  <cp:version/>
  <cp:contentType/>
  <cp:contentStatus/>
</cp:coreProperties>
</file>