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0" windowWidth="12030" windowHeight="6570" activeTab="1"/>
  </bookViews>
  <sheets>
    <sheet name="list" sheetId="1" r:id="rId1"/>
    <sheet name="source" sheetId="2" r:id="rId2"/>
    <sheet name="cond" sheetId="3" r:id="rId3"/>
    <sheet name="emiss" sheetId="4" r:id="rId4"/>
    <sheet name="feed" sheetId="5" r:id="rId5"/>
  </sheets>
  <definedNames>
    <definedName name="_xlnm.Print_Titles" localSheetId="4">'feed'!$B:$B</definedName>
  </definedNames>
  <calcPr fullCalcOnLoad="1"/>
</workbook>
</file>

<file path=xl/sharedStrings.xml><?xml version="1.0" encoding="utf-8"?>
<sst xmlns="http://schemas.openxmlformats.org/spreadsheetml/2006/main" count="279" uniqueCount="132">
  <si>
    <t>EPA ID No.</t>
  </si>
  <si>
    <t>OHD039128913</t>
  </si>
  <si>
    <t>Facility Name</t>
  </si>
  <si>
    <t>Facility Location</t>
  </si>
  <si>
    <t xml:space="preserve">    City</t>
  </si>
  <si>
    <t>Ironton</t>
  </si>
  <si>
    <t xml:space="preserve">    State</t>
  </si>
  <si>
    <t>OH</t>
  </si>
  <si>
    <t>Unit ID Name/No.</t>
  </si>
  <si>
    <t>Unit R-1</t>
  </si>
  <si>
    <t>Other Sister Facilities</t>
  </si>
  <si>
    <t>None</t>
  </si>
  <si>
    <t>APCS Characteristics</t>
  </si>
  <si>
    <t>NA</t>
  </si>
  <si>
    <t>Stack Characteristics</t>
  </si>
  <si>
    <t xml:space="preserve">    Diameter (ft)</t>
  </si>
  <si>
    <t xml:space="preserve">    Height (ft)</t>
  </si>
  <si>
    <t>Permitting Status</t>
  </si>
  <si>
    <t xml:space="preserve">    Report Name/Date</t>
  </si>
  <si>
    <t xml:space="preserve">    Report Prepare</t>
  </si>
  <si>
    <t>ENSR</t>
  </si>
  <si>
    <t xml:space="preserve">    Testing Firm</t>
  </si>
  <si>
    <t xml:space="preserve">    Condition Descr</t>
  </si>
  <si>
    <t xml:space="preserve">    Content</t>
  </si>
  <si>
    <t>LRWE (PM waiver), CO in stack gas</t>
  </si>
  <si>
    <t>Units</t>
  </si>
  <si>
    <t>ppmv</t>
  </si>
  <si>
    <t>y</t>
  </si>
  <si>
    <t>%</t>
  </si>
  <si>
    <t>Cond Avg</t>
  </si>
  <si>
    <t>Feedstream Description</t>
  </si>
  <si>
    <t>Natural gas</t>
  </si>
  <si>
    <t>lb/hr</t>
  </si>
  <si>
    <t>Heating Value</t>
  </si>
  <si>
    <t>Btu/lb</t>
  </si>
  <si>
    <t>Thermal Feedrate</t>
  </si>
  <si>
    <t>MMBtu/hr</t>
  </si>
  <si>
    <t>Density</t>
  </si>
  <si>
    <t>g/cc</t>
  </si>
  <si>
    <t>Ash</t>
  </si>
  <si>
    <t>Chlorine</t>
  </si>
  <si>
    <t>nd</t>
  </si>
  <si>
    <t xml:space="preserve">    Testing Dates</t>
  </si>
  <si>
    <t>Compliance Recertification for BIF Units R-1and R-3 Pursuant to the BIF Regulations, March 1999</t>
  </si>
  <si>
    <t>Tier I for metals and chlorine, LRWE PM waiver</t>
  </si>
  <si>
    <t>Unit R-3 identical unit</t>
  </si>
  <si>
    <t>Liquid waste -- ignitable (D001) and benzene (D018)</t>
  </si>
  <si>
    <t>No</t>
  </si>
  <si>
    <t>Liq. waste</t>
  </si>
  <si>
    <t>Stack Gas Flowrate</t>
  </si>
  <si>
    <t>Oxygen</t>
  </si>
  <si>
    <t>dscfm</t>
  </si>
  <si>
    <t>Total</t>
  </si>
  <si>
    <t>mg/dscm</t>
  </si>
  <si>
    <t>ug/dscm</t>
  </si>
  <si>
    <t>Dow Chemical Co. Hanging Rock Plant</t>
  </si>
  <si>
    <t>Liq</t>
  </si>
  <si>
    <t>SVM</t>
  </si>
  <si>
    <t>LVM</t>
  </si>
  <si>
    <t>Combustor Characteristics</t>
  </si>
  <si>
    <t>CoC; max prod rate and waste feed rate</t>
  </si>
  <si>
    <t>Stack Gas Emissions</t>
  </si>
  <si>
    <t>HW</t>
  </si>
  <si>
    <t>CO</t>
  </si>
  <si>
    <t>°F</t>
  </si>
  <si>
    <t>730C1</t>
  </si>
  <si>
    <t>Flowrate estimated based on firing rate</t>
  </si>
  <si>
    <t>Feedstreams</t>
  </si>
  <si>
    <t>Capacity (MMBtu/hr)</t>
  </si>
  <si>
    <t>Hazardous Wastes</t>
  </si>
  <si>
    <t>Supplemental Fuel</t>
  </si>
  <si>
    <t>7% O2</t>
  </si>
  <si>
    <t>Feedrate MTEC Calculations</t>
  </si>
  <si>
    <t>g/hr</t>
  </si>
  <si>
    <t>Source Description</t>
  </si>
  <si>
    <t>Phase II ID No.</t>
  </si>
  <si>
    <t xml:space="preserve">    Gas Velocity (ft/sec)</t>
  </si>
  <si>
    <t xml:space="preserve">    Gas Temperature (°F)</t>
  </si>
  <si>
    <t>Soot Blowing</t>
  </si>
  <si>
    <t>Haz Waste Description</t>
  </si>
  <si>
    <t>Comments</t>
  </si>
  <si>
    <t>ReCoc Testing</t>
  </si>
  <si>
    <t xml:space="preserve">   O2</t>
  </si>
  <si>
    <t>CO (RA)</t>
  </si>
  <si>
    <t>CO (MHRA)</t>
  </si>
  <si>
    <t>Arsenic</t>
  </si>
  <si>
    <t>Barium</t>
  </si>
  <si>
    <t>Beryllium</t>
  </si>
  <si>
    <t>Thallium</t>
  </si>
  <si>
    <t>Antimony</t>
  </si>
  <si>
    <t>Lead</t>
  </si>
  <si>
    <t>Cadmium</t>
  </si>
  <si>
    <t>Silver</t>
  </si>
  <si>
    <t>Chromium</t>
  </si>
  <si>
    <t xml:space="preserve">730C1 </t>
  </si>
  <si>
    <t>ReCoC testing</t>
  </si>
  <si>
    <t>BIF Feedrate Limits</t>
  </si>
  <si>
    <t>*</t>
  </si>
  <si>
    <t>Mercury</t>
  </si>
  <si>
    <t>Feed Rate</t>
  </si>
  <si>
    <t>HWC Burn Status (Date if Terminated)</t>
  </si>
  <si>
    <t>R1</t>
  </si>
  <si>
    <t>R2</t>
  </si>
  <si>
    <t>R3</t>
  </si>
  <si>
    <t xml:space="preserve">    Cond Dates</t>
  </si>
  <si>
    <t>Boiler -- Downtherm process heater. 9.0 MM Btu/hr, Dowtherm heater</t>
  </si>
  <si>
    <t>Liquid-fired boiler</t>
  </si>
  <si>
    <t>Cond Description</t>
  </si>
  <si>
    <t>Number of Sister Facilities</t>
  </si>
  <si>
    <t>Combustor Type</t>
  </si>
  <si>
    <t>APCS Detailed Acronym</t>
  </si>
  <si>
    <t>APCS General Class</t>
  </si>
  <si>
    <t>Combustor Class</t>
  </si>
  <si>
    <t>source</t>
  </si>
  <si>
    <t>cond</t>
  </si>
  <si>
    <t>emiss</t>
  </si>
  <si>
    <t>feed</t>
  </si>
  <si>
    <t>Liquid injection, process heater</t>
  </si>
  <si>
    <t>Sampling Train</t>
  </si>
  <si>
    <t>E1</t>
  </si>
  <si>
    <t xml:space="preserve">   Stack Gas Flowrate</t>
  </si>
  <si>
    <t xml:space="preserve">   Moisture</t>
  </si>
  <si>
    <t xml:space="preserve">   Temperature</t>
  </si>
  <si>
    <t>Feedstream Number</t>
  </si>
  <si>
    <t>Feed Class</t>
  </si>
  <si>
    <t>F1</t>
  </si>
  <si>
    <t>Liq HW</t>
  </si>
  <si>
    <t>F2</t>
  </si>
  <si>
    <t>NG</t>
  </si>
  <si>
    <t>F3</t>
  </si>
  <si>
    <t>Feed Class 2</t>
  </si>
  <si>
    <t>MF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</si>
</sst>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"/>
    <numFmt numFmtId="166" formatCode="0.0000"/>
    <numFmt numFmtId="167" formatCode="0.000"/>
    <numFmt numFmtId="168" formatCode="#,##0.000"/>
    <numFmt numFmtId="169" formatCode="#,##0.0000"/>
    <numFmt numFmtId="170" formatCode="0.000000"/>
    <numFmt numFmtId="171" formatCode="0.00000"/>
    <numFmt numFmtId="172" formatCode="0.000000000"/>
    <numFmt numFmtId="173" formatCode="0.00000000"/>
    <numFmt numFmtId="174" formatCode="0.0000000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165" fontId="0" fillId="0" borderId="0" xfId="0" applyNumberFormat="1" applyFont="1" applyBorder="1" applyAlignment="1">
      <alignment horizontal="right"/>
    </xf>
    <xf numFmtId="0" fontId="1" fillId="0" borderId="0" xfId="19" applyFont="1" applyBorder="1" applyAlignment="1">
      <alignment horizontal="right"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left"/>
    </xf>
    <xf numFmtId="165" fontId="0" fillId="0" borderId="0" xfId="0" applyNumberFormat="1" applyFont="1" applyAlignment="1">
      <alignment horizontal="left"/>
    </xf>
    <xf numFmtId="164" fontId="0" fillId="0" borderId="0" xfId="0" applyNumberFormat="1" applyFont="1" applyAlignment="1">
      <alignment horizontal="left"/>
    </xf>
    <xf numFmtId="0" fontId="0" fillId="0" borderId="0" xfId="0" applyFont="1" applyAlignment="1">
      <alignment vertical="top" wrapText="1"/>
    </xf>
    <xf numFmtId="165" fontId="0" fillId="0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165" fontId="0" fillId="0" borderId="0" xfId="0" applyNumberFormat="1" applyFont="1" applyBorder="1" applyAlignment="1">
      <alignment/>
    </xf>
    <xf numFmtId="17" fontId="0" fillId="0" borderId="0" xfId="0" applyNumberFormat="1" applyFont="1" applyAlignment="1">
      <alignment horizontal="left"/>
    </xf>
    <xf numFmtId="0" fontId="0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11" fontId="0" fillId="0" borderId="0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C23" sqref="C23"/>
    </sheetView>
  </sheetViews>
  <sheetFormatPr defaultColWidth="9.140625" defaultRowHeight="12.75"/>
  <sheetData>
    <row r="1" ht="12.75">
      <c r="A1" t="s">
        <v>113</v>
      </c>
    </row>
    <row r="2" ht="12.75">
      <c r="A2" t="s">
        <v>114</v>
      </c>
    </row>
    <row r="3" ht="12.75">
      <c r="A3" t="s">
        <v>115</v>
      </c>
    </row>
    <row r="4" ht="12.75">
      <c r="A4" t="s">
        <v>116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C42"/>
  <sheetViews>
    <sheetView tabSelected="1" workbookViewId="0" topLeftCell="B1">
      <selection activeCell="C1" sqref="C1"/>
    </sheetView>
  </sheetViews>
  <sheetFormatPr defaultColWidth="9.140625" defaultRowHeight="12.75"/>
  <cols>
    <col min="1" max="1" width="9.140625" style="12" hidden="1" customWidth="1"/>
    <col min="2" max="2" width="23.8515625" style="12" customWidth="1"/>
    <col min="3" max="3" width="54.421875" style="12" customWidth="1"/>
    <col min="4" max="16384" width="8.8515625" style="12" customWidth="1"/>
  </cols>
  <sheetData>
    <row r="1" ht="12.75">
      <c r="B1" s="16" t="s">
        <v>74</v>
      </c>
    </row>
    <row r="3" spans="2:3" ht="12.75">
      <c r="B3" s="12" t="s">
        <v>75</v>
      </c>
      <c r="C3" s="17">
        <v>730</v>
      </c>
    </row>
    <row r="4" spans="2:3" ht="12.75">
      <c r="B4" s="12" t="s">
        <v>0</v>
      </c>
      <c r="C4" s="12" t="s">
        <v>1</v>
      </c>
    </row>
    <row r="5" spans="2:3" ht="12.75">
      <c r="B5" s="12" t="s">
        <v>2</v>
      </c>
      <c r="C5" s="12" t="s">
        <v>55</v>
      </c>
    </row>
    <row r="6" ht="12.75">
      <c r="B6" s="12" t="s">
        <v>3</v>
      </c>
    </row>
    <row r="7" spans="2:3" ht="12.75">
      <c r="B7" s="12" t="s">
        <v>4</v>
      </c>
      <c r="C7" s="12" t="s">
        <v>5</v>
      </c>
    </row>
    <row r="8" spans="2:3" ht="12.75">
      <c r="B8" s="12" t="s">
        <v>6</v>
      </c>
      <c r="C8" s="12" t="s">
        <v>7</v>
      </c>
    </row>
    <row r="9" spans="2:3" ht="12.75">
      <c r="B9" s="12" t="s">
        <v>8</v>
      </c>
      <c r="C9" s="12" t="s">
        <v>9</v>
      </c>
    </row>
    <row r="10" spans="2:3" ht="12.75">
      <c r="B10" s="12" t="s">
        <v>10</v>
      </c>
      <c r="C10" s="12" t="s">
        <v>45</v>
      </c>
    </row>
    <row r="11" spans="2:3" ht="12.75">
      <c r="B11" s="12" t="s">
        <v>108</v>
      </c>
      <c r="C11" s="17">
        <v>1</v>
      </c>
    </row>
    <row r="12" spans="2:3" ht="12.75">
      <c r="B12" s="12" t="s">
        <v>112</v>
      </c>
      <c r="C12" s="12" t="s">
        <v>106</v>
      </c>
    </row>
    <row r="13" spans="2:3" ht="12.75">
      <c r="B13" s="12" t="s">
        <v>109</v>
      </c>
      <c r="C13" s="12" t="s">
        <v>117</v>
      </c>
    </row>
    <row r="14" spans="2:3" s="26" customFormat="1" ht="25.5">
      <c r="B14" s="20" t="s">
        <v>59</v>
      </c>
      <c r="C14" s="26" t="s">
        <v>105</v>
      </c>
    </row>
    <row r="15" spans="2:3" ht="12.75">
      <c r="B15" s="12" t="s">
        <v>68</v>
      </c>
      <c r="C15" s="17">
        <v>9</v>
      </c>
    </row>
    <row r="16" spans="2:3" ht="12.75">
      <c r="B16" s="12" t="s">
        <v>78</v>
      </c>
      <c r="C16" s="12" t="s">
        <v>47</v>
      </c>
    </row>
    <row r="17" spans="2:3" ht="12.75">
      <c r="B17" s="12" t="s">
        <v>110</v>
      </c>
      <c r="C17" s="12" t="s">
        <v>11</v>
      </c>
    </row>
    <row r="18" ht="12.75">
      <c r="B18" s="12" t="s">
        <v>111</v>
      </c>
    </row>
    <row r="19" spans="2:3" ht="12.75">
      <c r="B19" s="12" t="s">
        <v>12</v>
      </c>
      <c r="C19" s="12" t="s">
        <v>13</v>
      </c>
    </row>
    <row r="20" spans="2:3" ht="12.75">
      <c r="B20" s="12" t="s">
        <v>69</v>
      </c>
      <c r="C20" s="12" t="s">
        <v>56</v>
      </c>
    </row>
    <row r="21" spans="2:3" ht="12.75">
      <c r="B21" s="12" t="s">
        <v>79</v>
      </c>
      <c r="C21" s="12" t="s">
        <v>46</v>
      </c>
    </row>
    <row r="22" spans="2:3" ht="12.75">
      <c r="B22" s="12" t="s">
        <v>70</v>
      </c>
      <c r="C22" s="12" t="s">
        <v>31</v>
      </c>
    </row>
    <row r="23" ht="12.75" customHeight="1"/>
    <row r="24" ht="12.75">
      <c r="B24" s="12" t="s">
        <v>14</v>
      </c>
    </row>
    <row r="25" spans="2:3" ht="12.75">
      <c r="B25" s="12" t="s">
        <v>15</v>
      </c>
      <c r="C25" s="17"/>
    </row>
    <row r="26" spans="2:3" ht="12.75">
      <c r="B26" s="12" t="s">
        <v>16</v>
      </c>
      <c r="C26" s="17"/>
    </row>
    <row r="27" spans="2:3" ht="12.75">
      <c r="B27" s="12" t="s">
        <v>76</v>
      </c>
      <c r="C27" s="18"/>
    </row>
    <row r="28" spans="2:3" ht="12.75">
      <c r="B28" s="12" t="s">
        <v>77</v>
      </c>
      <c r="C28" s="17"/>
    </row>
    <row r="29" ht="12.75" customHeight="1"/>
    <row r="30" spans="2:3" ht="12.75">
      <c r="B30" s="12" t="s">
        <v>17</v>
      </c>
      <c r="C30" s="12" t="s">
        <v>44</v>
      </c>
    </row>
    <row r="31" s="26" customFormat="1" ht="25.5">
      <c r="B31" s="26" t="s">
        <v>100</v>
      </c>
    </row>
    <row r="32" ht="12.75" customHeight="1"/>
    <row r="42" ht="12.75">
      <c r="C42" s="19"/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C11"/>
  <sheetViews>
    <sheetView workbookViewId="0" topLeftCell="B1">
      <selection activeCell="B3" sqref="B3"/>
    </sheetView>
  </sheetViews>
  <sheetFormatPr defaultColWidth="9.140625" defaultRowHeight="12.75"/>
  <cols>
    <col min="1" max="1" width="6.57421875" style="12" hidden="1" customWidth="1"/>
    <col min="2" max="2" width="21.421875" style="12" customWidth="1"/>
    <col min="3" max="3" width="53.8515625" style="12" customWidth="1"/>
    <col min="4" max="16384" width="9.140625" style="12" customWidth="1"/>
  </cols>
  <sheetData>
    <row r="1" ht="12.75">
      <c r="B1" s="16" t="s">
        <v>107</v>
      </c>
    </row>
    <row r="3" ht="12.75">
      <c r="B3" s="27" t="s">
        <v>65</v>
      </c>
    </row>
    <row r="5" spans="2:3" s="20" customFormat="1" ht="25.5">
      <c r="B5" s="20" t="s">
        <v>18</v>
      </c>
      <c r="C5" s="20" t="s">
        <v>43</v>
      </c>
    </row>
    <row r="6" spans="2:3" ht="12.75">
      <c r="B6" s="12" t="s">
        <v>19</v>
      </c>
      <c r="C6" s="12" t="s">
        <v>20</v>
      </c>
    </row>
    <row r="7" spans="2:3" ht="12.75">
      <c r="B7" s="12" t="s">
        <v>21</v>
      </c>
      <c r="C7" s="12" t="s">
        <v>20</v>
      </c>
    </row>
    <row r="8" spans="2:3" ht="12.75">
      <c r="B8" s="12" t="s">
        <v>42</v>
      </c>
      <c r="C8" s="19">
        <v>36187</v>
      </c>
    </row>
    <row r="9" spans="2:3" ht="12.75">
      <c r="B9" s="12" t="s">
        <v>104</v>
      </c>
      <c r="C9" s="25">
        <v>36161</v>
      </c>
    </row>
    <row r="10" spans="2:3" ht="12.75">
      <c r="B10" s="12" t="s">
        <v>22</v>
      </c>
      <c r="C10" s="12" t="s">
        <v>60</v>
      </c>
    </row>
    <row r="11" spans="2:3" ht="12.75">
      <c r="B11" s="12" t="s">
        <v>23</v>
      </c>
      <c r="C11" s="12" t="s">
        <v>24</v>
      </c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51"/>
  <sheetViews>
    <sheetView workbookViewId="0" topLeftCell="B1">
      <selection activeCell="B2" sqref="B2"/>
    </sheetView>
  </sheetViews>
  <sheetFormatPr defaultColWidth="9.140625" defaultRowHeight="12.75"/>
  <cols>
    <col min="1" max="1" width="2.28125" style="10" hidden="1" customWidth="1"/>
    <col min="2" max="2" width="21.140625" style="10" customWidth="1"/>
    <col min="3" max="3" width="6.140625" style="10" customWidth="1"/>
    <col min="4" max="4" width="8.8515625" style="9" customWidth="1"/>
    <col min="5" max="5" width="5.8515625" style="9" customWidth="1"/>
    <col min="6" max="6" width="3.140625" style="9" customWidth="1"/>
    <col min="7" max="7" width="8.8515625" style="10" customWidth="1"/>
    <col min="8" max="8" width="2.7109375" style="10" customWidth="1"/>
    <col min="9" max="9" width="8.8515625" style="10" customWidth="1"/>
    <col min="10" max="10" width="2.8515625" style="10" customWidth="1"/>
    <col min="11" max="11" width="8.8515625" style="10" customWidth="1"/>
    <col min="12" max="12" width="2.421875" style="10" customWidth="1"/>
    <col min="13" max="16384" width="8.8515625" style="10" customWidth="1"/>
  </cols>
  <sheetData>
    <row r="1" spans="2:3" ht="12.75">
      <c r="B1" s="8" t="s">
        <v>61</v>
      </c>
      <c r="C1" s="8"/>
    </row>
    <row r="2" spans="2:13" ht="12.75">
      <c r="B2" s="11"/>
      <c r="C2" s="11"/>
      <c r="G2" s="11"/>
      <c r="H2" s="11"/>
      <c r="I2" s="11"/>
      <c r="J2" s="11"/>
      <c r="K2" s="11"/>
      <c r="L2" s="11"/>
      <c r="M2" s="11"/>
    </row>
    <row r="3" spans="2:5" ht="12.75">
      <c r="B3" s="12"/>
      <c r="C3" s="12" t="s">
        <v>80</v>
      </c>
      <c r="D3" s="9" t="s">
        <v>25</v>
      </c>
      <c r="E3" s="9" t="s">
        <v>71</v>
      </c>
    </row>
    <row r="4" spans="2:13" ht="12.75">
      <c r="B4" s="12"/>
      <c r="C4" s="12"/>
      <c r="G4" s="11"/>
      <c r="H4" s="11"/>
      <c r="I4" s="11"/>
      <c r="J4" s="11"/>
      <c r="K4" s="11"/>
      <c r="L4" s="11"/>
      <c r="M4" s="11"/>
    </row>
    <row r="5" spans="2:13" ht="12.75">
      <c r="B5" s="12"/>
      <c r="C5" s="12"/>
      <c r="G5" s="11"/>
      <c r="H5" s="11"/>
      <c r="I5" s="11"/>
      <c r="J5" s="11"/>
      <c r="K5" s="11"/>
      <c r="L5" s="11"/>
      <c r="M5" s="11"/>
    </row>
    <row r="6" spans="1:13" ht="12.75">
      <c r="A6" s="10">
        <v>1</v>
      </c>
      <c r="B6" s="13" t="s">
        <v>65</v>
      </c>
      <c r="C6" s="13" t="s">
        <v>81</v>
      </c>
      <c r="G6" s="11" t="s">
        <v>101</v>
      </c>
      <c r="H6" s="11"/>
      <c r="I6" s="11" t="s">
        <v>102</v>
      </c>
      <c r="J6" s="11"/>
      <c r="K6" s="11" t="s">
        <v>103</v>
      </c>
      <c r="L6" s="11"/>
      <c r="M6" s="11" t="s">
        <v>29</v>
      </c>
    </row>
    <row r="7" spans="2:13" ht="12.75">
      <c r="B7" s="9"/>
      <c r="C7" s="9"/>
      <c r="D7" s="12"/>
      <c r="E7" s="12"/>
      <c r="F7" s="12"/>
      <c r="G7" s="12"/>
      <c r="H7" s="12"/>
      <c r="I7" s="12"/>
      <c r="J7" s="12"/>
      <c r="K7" s="12"/>
      <c r="L7" s="12"/>
      <c r="M7" s="11"/>
    </row>
    <row r="8" spans="2:13" ht="12.75">
      <c r="B8" s="9" t="s">
        <v>83</v>
      </c>
      <c r="C8" s="9" t="s">
        <v>119</v>
      </c>
      <c r="D8" s="9" t="s">
        <v>26</v>
      </c>
      <c r="E8" s="9" t="s">
        <v>27</v>
      </c>
      <c r="G8" s="21">
        <v>3.35</v>
      </c>
      <c r="H8" s="21"/>
      <c r="I8" s="21">
        <v>3.23</v>
      </c>
      <c r="J8" s="21"/>
      <c r="K8" s="21">
        <v>3.63</v>
      </c>
      <c r="L8" s="21"/>
      <c r="M8" s="14">
        <v>3.4</v>
      </c>
    </row>
    <row r="9" spans="2:13" ht="12.75">
      <c r="B9" s="9" t="s">
        <v>84</v>
      </c>
      <c r="C9" s="9" t="s">
        <v>119</v>
      </c>
      <c r="D9" s="9" t="s">
        <v>26</v>
      </c>
      <c r="E9" s="9" t="s">
        <v>27</v>
      </c>
      <c r="G9" s="21">
        <v>3.57</v>
      </c>
      <c r="H9" s="21"/>
      <c r="I9" s="21">
        <v>3.39</v>
      </c>
      <c r="J9" s="21"/>
      <c r="K9" s="21">
        <v>3.84</v>
      </c>
      <c r="L9" s="21"/>
      <c r="M9" s="14">
        <v>3.6</v>
      </c>
    </row>
    <row r="10" spans="2:13" ht="12.75">
      <c r="B10" s="9"/>
      <c r="C10" s="9"/>
      <c r="G10" s="21"/>
      <c r="H10" s="21"/>
      <c r="I10" s="21"/>
      <c r="J10" s="21"/>
      <c r="K10" s="21"/>
      <c r="L10" s="21"/>
      <c r="M10" s="14"/>
    </row>
    <row r="11" spans="2:13" ht="12.75">
      <c r="B11" s="12" t="s">
        <v>118</v>
      </c>
      <c r="C11" s="12" t="s">
        <v>63</v>
      </c>
      <c r="D11" s="12" t="s">
        <v>119</v>
      </c>
      <c r="G11" s="21"/>
      <c r="H11" s="21"/>
      <c r="I11" s="21"/>
      <c r="J11" s="21"/>
      <c r="K11" s="21"/>
      <c r="L11" s="21"/>
      <c r="M11" s="14"/>
    </row>
    <row r="12" spans="2:13" ht="12.75">
      <c r="B12" s="12" t="s">
        <v>120</v>
      </c>
      <c r="C12" s="12"/>
      <c r="D12" s="12" t="s">
        <v>51</v>
      </c>
      <c r="G12" s="14"/>
      <c r="H12" s="14"/>
      <c r="I12" s="14"/>
      <c r="J12" s="14"/>
      <c r="K12" s="14"/>
      <c r="L12" s="14"/>
      <c r="M12" s="14"/>
    </row>
    <row r="13" spans="2:13" ht="12.75">
      <c r="B13" s="12" t="s">
        <v>82</v>
      </c>
      <c r="C13" s="12"/>
      <c r="D13" s="12" t="s">
        <v>28</v>
      </c>
      <c r="G13" s="21">
        <v>7.78</v>
      </c>
      <c r="H13" s="21"/>
      <c r="I13" s="21">
        <v>7.38</v>
      </c>
      <c r="J13" s="21"/>
      <c r="K13" s="21">
        <v>7.41</v>
      </c>
      <c r="L13" s="21"/>
      <c r="M13" s="21">
        <v>7.52</v>
      </c>
    </row>
    <row r="14" spans="2:12" ht="12.75">
      <c r="B14" s="12" t="s">
        <v>121</v>
      </c>
      <c r="C14" s="12"/>
      <c r="D14" s="12" t="s">
        <v>28</v>
      </c>
      <c r="G14" s="14"/>
      <c r="H14" s="14"/>
      <c r="I14" s="14"/>
      <c r="J14" s="14"/>
      <c r="K14" s="14"/>
      <c r="L14" s="14"/>
    </row>
    <row r="15" spans="2:12" ht="12.75">
      <c r="B15" s="12" t="s">
        <v>122</v>
      </c>
      <c r="C15" s="12"/>
      <c r="D15" s="12" t="s">
        <v>64</v>
      </c>
      <c r="G15" s="14"/>
      <c r="H15" s="14"/>
      <c r="I15" s="14"/>
      <c r="J15" s="14"/>
      <c r="K15" s="14"/>
      <c r="L15" s="14"/>
    </row>
    <row r="16" spans="2:12" ht="12.75">
      <c r="B16" s="9"/>
      <c r="C16" s="9"/>
      <c r="G16" s="14"/>
      <c r="H16" s="14"/>
      <c r="I16" s="14"/>
      <c r="J16" s="14"/>
      <c r="K16" s="14"/>
      <c r="L16" s="14"/>
    </row>
    <row r="17" spans="2:12" ht="12.75">
      <c r="B17" s="9"/>
      <c r="C17" s="9"/>
      <c r="G17" s="14"/>
      <c r="H17" s="14"/>
      <c r="I17" s="14"/>
      <c r="J17" s="14"/>
      <c r="K17" s="14"/>
      <c r="L17" s="14"/>
    </row>
    <row r="18" spans="2:12" ht="12.75">
      <c r="B18" s="23"/>
      <c r="C18" s="9"/>
      <c r="G18" s="14"/>
      <c r="H18" s="14"/>
      <c r="I18" s="14"/>
      <c r="J18" s="14"/>
      <c r="K18" s="14"/>
      <c r="L18" s="14"/>
    </row>
    <row r="19" spans="2:12" ht="12.75">
      <c r="B19" s="9"/>
      <c r="C19" s="9"/>
      <c r="G19" s="14"/>
      <c r="H19" s="14"/>
      <c r="I19" s="14"/>
      <c r="J19" s="14"/>
      <c r="K19" s="14"/>
      <c r="L19" s="14"/>
    </row>
    <row r="20" spans="2:12" ht="12.75">
      <c r="B20" s="9"/>
      <c r="C20" s="9"/>
      <c r="G20" s="14"/>
      <c r="H20" s="14"/>
      <c r="I20" s="14"/>
      <c r="J20" s="14"/>
      <c r="K20" s="14"/>
      <c r="L20" s="14"/>
    </row>
    <row r="21" spans="2:12" ht="12.75">
      <c r="B21" s="9"/>
      <c r="C21" s="9"/>
      <c r="G21" s="14"/>
      <c r="H21" s="14"/>
      <c r="I21" s="14"/>
      <c r="J21" s="14"/>
      <c r="K21" s="14"/>
      <c r="L21" s="14"/>
    </row>
    <row r="22" spans="2:12" ht="12.75">
      <c r="B22" s="9"/>
      <c r="C22" s="9"/>
      <c r="G22" s="14"/>
      <c r="H22" s="14"/>
      <c r="I22" s="14"/>
      <c r="J22" s="14"/>
      <c r="K22" s="14"/>
      <c r="L22" s="14"/>
    </row>
    <row r="23" spans="2:12" ht="12.75">
      <c r="B23" s="9"/>
      <c r="C23" s="9"/>
      <c r="G23" s="14"/>
      <c r="H23" s="14"/>
      <c r="I23" s="14"/>
      <c r="J23" s="14"/>
      <c r="K23" s="14"/>
      <c r="L23" s="14"/>
    </row>
    <row r="24" spans="2:12" ht="12.75">
      <c r="B24" s="9"/>
      <c r="C24" s="9"/>
      <c r="G24" s="14"/>
      <c r="H24" s="14"/>
      <c r="I24" s="14"/>
      <c r="J24" s="14"/>
      <c r="K24" s="14"/>
      <c r="L24" s="14"/>
    </row>
    <row r="25" spans="2:12" ht="12.75">
      <c r="B25" s="9"/>
      <c r="C25" s="9"/>
      <c r="G25" s="14"/>
      <c r="H25" s="14"/>
      <c r="I25" s="14"/>
      <c r="J25" s="14"/>
      <c r="K25" s="14"/>
      <c r="L25" s="14"/>
    </row>
    <row r="26" spans="2:12" ht="12.75">
      <c r="B26" s="9"/>
      <c r="C26" s="9"/>
      <c r="G26" s="14"/>
      <c r="H26" s="14"/>
      <c r="I26" s="14"/>
      <c r="J26" s="14"/>
      <c r="K26" s="14"/>
      <c r="L26" s="14"/>
    </row>
    <row r="27" spans="2:12" ht="12.75">
      <c r="B27" s="9"/>
      <c r="C27" s="9"/>
      <c r="G27" s="14"/>
      <c r="H27" s="14"/>
      <c r="I27" s="14"/>
      <c r="J27" s="14"/>
      <c r="K27" s="14"/>
      <c r="L27" s="14"/>
    </row>
    <row r="28" spans="2:12" ht="12.75">
      <c r="B28" s="9"/>
      <c r="C28" s="9"/>
      <c r="G28" s="14"/>
      <c r="H28" s="14"/>
      <c r="I28" s="14"/>
      <c r="J28" s="14"/>
      <c r="K28" s="14"/>
      <c r="L28" s="14"/>
    </row>
    <row r="29" spans="2:12" ht="12.75">
      <c r="B29" s="9"/>
      <c r="C29" s="9"/>
      <c r="G29" s="14"/>
      <c r="H29" s="14"/>
      <c r="I29" s="14"/>
      <c r="J29" s="14"/>
      <c r="K29" s="14"/>
      <c r="L29" s="14"/>
    </row>
    <row r="30" spans="2:12" ht="12.75">
      <c r="B30" s="13"/>
      <c r="C30" s="13"/>
      <c r="G30" s="14"/>
      <c r="H30" s="14"/>
      <c r="I30" s="14"/>
      <c r="J30" s="14"/>
      <c r="K30" s="14"/>
      <c r="L30" s="14"/>
    </row>
    <row r="31" spans="2:12" ht="12.75">
      <c r="B31" s="9"/>
      <c r="C31" s="9"/>
      <c r="G31" s="14"/>
      <c r="H31" s="14"/>
      <c r="I31" s="14"/>
      <c r="J31" s="14"/>
      <c r="K31" s="14"/>
      <c r="L31" s="14"/>
    </row>
    <row r="32" spans="7:12" ht="12.75">
      <c r="G32" s="15"/>
      <c r="H32" s="15"/>
      <c r="I32" s="15"/>
      <c r="J32" s="15"/>
      <c r="K32" s="15"/>
      <c r="L32" s="15"/>
    </row>
    <row r="33" spans="2:3" ht="12.75">
      <c r="B33" s="9"/>
      <c r="C33" s="9"/>
    </row>
    <row r="34" spans="2:12" ht="12.75">
      <c r="B34" s="9"/>
      <c r="C34" s="9"/>
      <c r="G34" s="14"/>
      <c r="H34" s="14"/>
      <c r="I34" s="14"/>
      <c r="J34" s="14"/>
      <c r="K34" s="14"/>
      <c r="L34" s="14"/>
    </row>
    <row r="35" spans="2:12" ht="12.75">
      <c r="B35" s="9"/>
      <c r="C35" s="9"/>
      <c r="G35" s="14"/>
      <c r="H35" s="14"/>
      <c r="I35" s="14"/>
      <c r="J35" s="14"/>
      <c r="K35" s="14"/>
      <c r="L35" s="14"/>
    </row>
    <row r="36" spans="2:12" ht="12.75">
      <c r="B36" s="9"/>
      <c r="C36" s="9"/>
      <c r="G36" s="14"/>
      <c r="H36" s="14"/>
      <c r="I36" s="14"/>
      <c r="J36" s="14"/>
      <c r="K36" s="14"/>
      <c r="L36" s="14"/>
    </row>
    <row r="37" spans="2:12" ht="12.75">
      <c r="B37" s="9"/>
      <c r="C37" s="9"/>
      <c r="G37" s="14"/>
      <c r="H37" s="14"/>
      <c r="I37" s="14"/>
      <c r="J37" s="14"/>
      <c r="K37" s="14"/>
      <c r="L37" s="14"/>
    </row>
    <row r="38" spans="2:12" ht="12.75">
      <c r="B38" s="9"/>
      <c r="C38" s="9"/>
      <c r="G38" s="14"/>
      <c r="H38" s="14"/>
      <c r="I38" s="14"/>
      <c r="J38" s="14"/>
      <c r="K38" s="14"/>
      <c r="L38" s="14"/>
    </row>
    <row r="39" spans="2:3" ht="12.75">
      <c r="B39" s="9"/>
      <c r="C39" s="9"/>
    </row>
    <row r="40" spans="2:12" ht="12.75">
      <c r="B40" s="13"/>
      <c r="C40" s="13"/>
      <c r="G40" s="14"/>
      <c r="H40" s="14"/>
      <c r="I40" s="14"/>
      <c r="J40" s="14"/>
      <c r="K40" s="14"/>
      <c r="L40" s="14"/>
    </row>
    <row r="41" spans="2:12" ht="12.75">
      <c r="B41" s="9"/>
      <c r="C41" s="9"/>
      <c r="G41" s="14"/>
      <c r="H41" s="14"/>
      <c r="I41" s="14"/>
      <c r="J41" s="14"/>
      <c r="K41" s="14"/>
      <c r="L41" s="14"/>
    </row>
    <row r="42" spans="7:12" ht="12.75">
      <c r="G42" s="15"/>
      <c r="H42" s="15"/>
      <c r="I42" s="15"/>
      <c r="J42" s="15"/>
      <c r="K42" s="15"/>
      <c r="L42" s="15"/>
    </row>
    <row r="43" spans="7:12" ht="12.75">
      <c r="G43" s="15"/>
      <c r="H43" s="15"/>
      <c r="I43" s="15"/>
      <c r="J43" s="15"/>
      <c r="K43" s="15"/>
      <c r="L43" s="15"/>
    </row>
    <row r="44" spans="2:12" ht="12.75">
      <c r="B44" s="9"/>
      <c r="C44" s="9"/>
      <c r="G44" s="14"/>
      <c r="H44" s="14"/>
      <c r="I44" s="14"/>
      <c r="J44" s="14"/>
      <c r="K44" s="14"/>
      <c r="L44" s="14"/>
    </row>
    <row r="45" spans="2:12" ht="12.75">
      <c r="B45" s="9"/>
      <c r="C45" s="9"/>
      <c r="G45" s="14"/>
      <c r="H45" s="14"/>
      <c r="I45" s="14"/>
      <c r="J45" s="14"/>
      <c r="K45" s="14"/>
      <c r="L45" s="14"/>
    </row>
    <row r="46" spans="2:12" ht="12.75">
      <c r="B46" s="9"/>
      <c r="C46" s="9"/>
      <c r="G46" s="14"/>
      <c r="H46" s="14"/>
      <c r="I46" s="14"/>
      <c r="J46" s="14"/>
      <c r="K46" s="14"/>
      <c r="L46" s="14"/>
    </row>
    <row r="47" spans="2:12" ht="12.75">
      <c r="B47" s="9"/>
      <c r="C47" s="9"/>
      <c r="G47" s="14"/>
      <c r="H47" s="14"/>
      <c r="I47" s="14"/>
      <c r="J47" s="14"/>
      <c r="K47" s="14"/>
      <c r="L47" s="14"/>
    </row>
    <row r="48" spans="2:12" ht="12.75">
      <c r="B48" s="9"/>
      <c r="C48" s="9"/>
      <c r="G48" s="14"/>
      <c r="H48" s="14"/>
      <c r="I48" s="14"/>
      <c r="J48" s="14"/>
      <c r="K48" s="14"/>
      <c r="L48" s="14"/>
    </row>
    <row r="51" spans="2:3" ht="12.75">
      <c r="B51" s="8"/>
      <c r="C51" s="8"/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B61"/>
  <sheetViews>
    <sheetView zoomScale="75" zoomScaleNormal="75" workbookViewId="0" topLeftCell="B1">
      <selection activeCell="B4" sqref="B4"/>
    </sheetView>
  </sheetViews>
  <sheetFormatPr defaultColWidth="9.140625" defaultRowHeight="12.75"/>
  <cols>
    <col min="1" max="1" width="9.140625" style="3" hidden="1" customWidth="1"/>
    <col min="2" max="2" width="21.28125" style="2" customWidth="1"/>
    <col min="3" max="3" width="3.421875" style="2" customWidth="1"/>
    <col min="4" max="4" width="9.00390625" style="2" customWidth="1"/>
    <col min="5" max="5" width="3.8515625" style="3" customWidth="1"/>
    <col min="6" max="6" width="10.00390625" style="3" customWidth="1"/>
    <col min="7" max="7" width="4.140625" style="3" customWidth="1"/>
    <col min="8" max="8" width="10.28125" style="3" customWidth="1"/>
    <col min="9" max="9" width="4.421875" style="3" customWidth="1"/>
    <col min="10" max="10" width="9.00390625" style="3" customWidth="1"/>
    <col min="11" max="11" width="4.8515625" style="3" customWidth="1"/>
    <col min="12" max="12" width="11.57421875" style="4" customWidth="1"/>
    <col min="13" max="13" width="2.140625" style="3" customWidth="1"/>
    <col min="14" max="14" width="9.7109375" style="3" customWidth="1"/>
    <col min="15" max="15" width="3.421875" style="3" customWidth="1"/>
    <col min="16" max="16" width="10.7109375" style="3" customWidth="1"/>
    <col min="17" max="17" width="3.421875" style="3" customWidth="1"/>
    <col min="18" max="18" width="11.57421875" style="3" customWidth="1"/>
    <col min="19" max="19" width="3.421875" style="3" customWidth="1"/>
    <col min="20" max="20" width="10.00390625" style="3" customWidth="1"/>
    <col min="21" max="21" width="4.57421875" style="3" customWidth="1"/>
    <col min="22" max="22" width="11.28125" style="3" customWidth="1"/>
    <col min="23" max="23" width="4.421875" style="3" customWidth="1"/>
    <col min="24" max="24" width="11.00390625" style="3" customWidth="1"/>
    <col min="25" max="25" width="4.28125" style="3" customWidth="1"/>
    <col min="26" max="26" width="13.28125" style="3" customWidth="1"/>
    <col min="27" max="27" width="4.140625" style="3" customWidth="1"/>
    <col min="28" max="28" width="12.7109375" style="3" customWidth="1"/>
    <col min="29" max="16384" width="8.8515625" style="3" customWidth="1"/>
  </cols>
  <sheetData>
    <row r="1" spans="2:3" ht="12.75">
      <c r="B1" s="1" t="s">
        <v>67</v>
      </c>
      <c r="C1" s="1"/>
    </row>
    <row r="5" spans="1:28" ht="12.75">
      <c r="A5" s="3" t="s">
        <v>97</v>
      </c>
      <c r="B5" s="1" t="s">
        <v>94</v>
      </c>
      <c r="C5" s="1" t="s">
        <v>95</v>
      </c>
      <c r="F5" s="3" t="s">
        <v>101</v>
      </c>
      <c r="H5" s="3" t="s">
        <v>102</v>
      </c>
      <c r="J5" s="3" t="s">
        <v>103</v>
      </c>
      <c r="L5" s="4" t="s">
        <v>29</v>
      </c>
      <c r="N5" s="3" t="s">
        <v>101</v>
      </c>
      <c r="P5" s="3" t="s">
        <v>102</v>
      </c>
      <c r="R5" s="3" t="s">
        <v>103</v>
      </c>
      <c r="T5" s="4" t="s">
        <v>29</v>
      </c>
      <c r="V5" s="3" t="s">
        <v>101</v>
      </c>
      <c r="X5" s="3" t="s">
        <v>102</v>
      </c>
      <c r="Z5" s="3" t="s">
        <v>103</v>
      </c>
      <c r="AB5" s="4" t="s">
        <v>29</v>
      </c>
    </row>
    <row r="7" spans="2:28" ht="12.75">
      <c r="B7" s="2" t="s">
        <v>123</v>
      </c>
      <c r="F7" s="3" t="s">
        <v>125</v>
      </c>
      <c r="H7" s="3" t="s">
        <v>125</v>
      </c>
      <c r="J7" s="3" t="s">
        <v>125</v>
      </c>
      <c r="L7" s="3" t="s">
        <v>125</v>
      </c>
      <c r="N7" s="3" t="s">
        <v>127</v>
      </c>
      <c r="P7" s="3" t="s">
        <v>127</v>
      </c>
      <c r="R7" s="3" t="s">
        <v>127</v>
      </c>
      <c r="T7" s="3" t="s">
        <v>127</v>
      </c>
      <c r="V7" s="3" t="s">
        <v>129</v>
      </c>
      <c r="X7" s="3" t="s">
        <v>129</v>
      </c>
      <c r="Z7" s="3" t="s">
        <v>129</v>
      </c>
      <c r="AB7" s="3" t="s">
        <v>129</v>
      </c>
    </row>
    <row r="8" spans="2:28" ht="12.75">
      <c r="B8" s="2" t="s">
        <v>124</v>
      </c>
      <c r="F8" s="3" t="s">
        <v>126</v>
      </c>
      <c r="H8" s="3" t="s">
        <v>126</v>
      </c>
      <c r="J8" s="3" t="s">
        <v>126</v>
      </c>
      <c r="L8" s="3" t="s">
        <v>126</v>
      </c>
      <c r="N8" s="3" t="s">
        <v>128</v>
      </c>
      <c r="P8" s="3" t="s">
        <v>128</v>
      </c>
      <c r="R8" s="3" t="s">
        <v>128</v>
      </c>
      <c r="T8" s="3" t="s">
        <v>128</v>
      </c>
      <c r="V8" s="3" t="s">
        <v>52</v>
      </c>
      <c r="X8" s="3" t="s">
        <v>52</v>
      </c>
      <c r="Z8" s="3" t="s">
        <v>52</v>
      </c>
      <c r="AB8" s="3" t="s">
        <v>52</v>
      </c>
    </row>
    <row r="9" spans="2:28" ht="12.75">
      <c r="B9" s="2" t="s">
        <v>130</v>
      </c>
      <c r="F9" s="10" t="s">
        <v>62</v>
      </c>
      <c r="H9" s="10" t="s">
        <v>62</v>
      </c>
      <c r="J9" s="10" t="s">
        <v>62</v>
      </c>
      <c r="L9" s="10" t="s">
        <v>62</v>
      </c>
      <c r="N9" s="10" t="s">
        <v>131</v>
      </c>
      <c r="P9" s="10" t="s">
        <v>131</v>
      </c>
      <c r="R9" s="10" t="s">
        <v>131</v>
      </c>
      <c r="T9" s="10" t="s">
        <v>131</v>
      </c>
      <c r="V9" s="10" t="s">
        <v>52</v>
      </c>
      <c r="X9" s="10" t="s">
        <v>52</v>
      </c>
      <c r="Z9" s="10" t="s">
        <v>52</v>
      </c>
      <c r="AB9" s="10" t="s">
        <v>52</v>
      </c>
    </row>
    <row r="10" spans="2:28" ht="12.75">
      <c r="B10" s="2" t="s">
        <v>30</v>
      </c>
      <c r="F10" s="4" t="s">
        <v>48</v>
      </c>
      <c r="H10" s="4" t="s">
        <v>48</v>
      </c>
      <c r="J10" s="4" t="s">
        <v>48</v>
      </c>
      <c r="L10" s="4" t="s">
        <v>48</v>
      </c>
      <c r="N10" s="4" t="s">
        <v>31</v>
      </c>
      <c r="P10" s="4" t="s">
        <v>31</v>
      </c>
      <c r="R10" s="4" t="s">
        <v>31</v>
      </c>
      <c r="T10" s="4" t="s">
        <v>31</v>
      </c>
      <c r="V10" s="4" t="s">
        <v>52</v>
      </c>
      <c r="X10" s="4" t="s">
        <v>52</v>
      </c>
      <c r="Z10" s="4" t="s">
        <v>52</v>
      </c>
      <c r="AB10" s="4" t="s">
        <v>52</v>
      </c>
    </row>
    <row r="11" spans="2:20" ht="12.75">
      <c r="B11" s="2" t="s">
        <v>99</v>
      </c>
      <c r="D11" s="2" t="s">
        <v>32</v>
      </c>
      <c r="F11" s="3">
        <v>173.2</v>
      </c>
      <c r="H11" s="3">
        <v>173.2</v>
      </c>
      <c r="J11" s="3">
        <v>173.1</v>
      </c>
      <c r="L11" s="4">
        <v>172.8</v>
      </c>
      <c r="N11" s="3">
        <v>237.5</v>
      </c>
      <c r="P11" s="3">
        <v>237.7</v>
      </c>
      <c r="R11" s="3">
        <v>237.5</v>
      </c>
      <c r="T11" s="3">
        <v>237.6</v>
      </c>
    </row>
    <row r="12" spans="2:18" ht="12.75">
      <c r="B12" s="2" t="s">
        <v>33</v>
      </c>
      <c r="D12" s="2" t="s">
        <v>34</v>
      </c>
      <c r="F12" s="4">
        <v>17322</v>
      </c>
      <c r="H12" s="4">
        <v>17322</v>
      </c>
      <c r="J12" s="4">
        <v>17322</v>
      </c>
      <c r="L12" s="4">
        <v>17322</v>
      </c>
      <c r="N12" s="3">
        <v>20000</v>
      </c>
      <c r="P12" s="3">
        <v>20000</v>
      </c>
      <c r="R12" s="3">
        <v>20000</v>
      </c>
    </row>
    <row r="13" spans="2:28" ht="12.75">
      <c r="B13" s="2" t="s">
        <v>35</v>
      </c>
      <c r="D13" s="2" t="s">
        <v>36</v>
      </c>
      <c r="E13" s="5"/>
      <c r="F13" s="4">
        <v>3.02</v>
      </c>
      <c r="G13" s="4"/>
      <c r="H13" s="28">
        <v>3.03</v>
      </c>
      <c r="I13" s="4"/>
      <c r="J13" s="4">
        <v>4.57</v>
      </c>
      <c r="K13" s="5"/>
      <c r="L13" s="29">
        <f>AVERAGE(F13,H13,J13)</f>
        <v>3.5400000000000005</v>
      </c>
      <c r="M13" s="5"/>
      <c r="N13" s="4">
        <f>N12*N11/1000000</f>
        <v>4.75</v>
      </c>
      <c r="O13" s="5"/>
      <c r="P13" s="4">
        <f>P12*P11/1000000</f>
        <v>4.754</v>
      </c>
      <c r="Q13" s="4"/>
      <c r="R13" s="4">
        <f>R12*R11/1000000</f>
        <v>4.75</v>
      </c>
      <c r="S13" s="5"/>
      <c r="T13" s="29">
        <f>AVERAGE(N13,P13,R13)</f>
        <v>4.751333333333333</v>
      </c>
      <c r="U13" s="5"/>
      <c r="V13" s="3">
        <f>F13+N13</f>
        <v>7.77</v>
      </c>
      <c r="W13" s="5"/>
      <c r="X13" s="3">
        <f>H13+P13</f>
        <v>7.783999999999999</v>
      </c>
      <c r="Y13" s="5"/>
      <c r="Z13" s="3">
        <f>J13+R13</f>
        <v>9.32</v>
      </c>
      <c r="AA13" s="5"/>
      <c r="AB13" s="30">
        <f>L13+T13</f>
        <v>8.291333333333334</v>
      </c>
    </row>
    <row r="14" spans="2:27" ht="12.75">
      <c r="B14" s="2" t="s">
        <v>37</v>
      </c>
      <c r="D14" s="2" t="s">
        <v>38</v>
      </c>
      <c r="E14" s="5"/>
      <c r="F14" s="4">
        <v>0.923</v>
      </c>
      <c r="G14" s="5"/>
      <c r="H14" s="4">
        <v>0.923</v>
      </c>
      <c r="I14" s="5"/>
      <c r="J14" s="4">
        <v>0.923</v>
      </c>
      <c r="K14" s="5"/>
      <c r="L14" s="4">
        <v>0.923</v>
      </c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</row>
    <row r="15" spans="2:27" ht="12.75">
      <c r="B15" s="2" t="s">
        <v>39</v>
      </c>
      <c r="D15" s="2" t="s">
        <v>73</v>
      </c>
      <c r="E15" s="5"/>
      <c r="F15" s="4">
        <v>23.6</v>
      </c>
      <c r="G15" s="5"/>
      <c r="H15" s="5">
        <v>39.3</v>
      </c>
      <c r="I15" s="5"/>
      <c r="J15" s="5">
        <v>62.8</v>
      </c>
      <c r="K15" s="5"/>
      <c r="L15" s="4">
        <f>AVERAGE(J15,H15,F15)</f>
        <v>41.9</v>
      </c>
      <c r="M15" s="5"/>
      <c r="N15" s="5"/>
      <c r="O15" s="5"/>
      <c r="P15" s="5"/>
      <c r="Q15" s="5"/>
      <c r="R15" s="5"/>
      <c r="S15" s="5"/>
      <c r="T15" s="4"/>
      <c r="U15" s="5"/>
      <c r="V15" s="5"/>
      <c r="W15" s="5"/>
      <c r="X15" s="5"/>
      <c r="Y15" s="5"/>
      <c r="Z15" s="5"/>
      <c r="AA15" s="5"/>
    </row>
    <row r="16" spans="2:27" ht="12.75">
      <c r="B16" s="2" t="s">
        <v>40</v>
      </c>
      <c r="D16" s="2" t="s">
        <v>73</v>
      </c>
      <c r="E16" s="5" t="s">
        <v>41</v>
      </c>
      <c r="F16" s="4">
        <v>39.3</v>
      </c>
      <c r="G16" s="5" t="s">
        <v>41</v>
      </c>
      <c r="H16" s="4">
        <v>39.3</v>
      </c>
      <c r="I16" s="5" t="s">
        <v>41</v>
      </c>
      <c r="J16" s="4">
        <v>39.3</v>
      </c>
      <c r="K16" s="5"/>
      <c r="L16" s="4">
        <f aca="true" t="shared" si="0" ref="L16:L26">AVERAGE(J16,H16,F16)</f>
        <v>39.3</v>
      </c>
      <c r="M16" s="5"/>
      <c r="N16" s="5"/>
      <c r="O16" s="5"/>
      <c r="P16" s="5"/>
      <c r="Q16" s="5"/>
      <c r="R16" s="5"/>
      <c r="S16" s="5"/>
      <c r="T16" s="4"/>
      <c r="U16" s="5"/>
      <c r="V16" s="5"/>
      <c r="W16" s="5"/>
      <c r="X16" s="5"/>
      <c r="Y16" s="5"/>
      <c r="Z16" s="5"/>
      <c r="AA16" s="5"/>
    </row>
    <row r="17" spans="2:27" ht="12.75">
      <c r="B17" s="2" t="s">
        <v>89</v>
      </c>
      <c r="D17" s="2" t="s">
        <v>73</v>
      </c>
      <c r="E17" s="5" t="s">
        <v>41</v>
      </c>
      <c r="F17" s="4">
        <v>0.059</v>
      </c>
      <c r="G17" s="5" t="s">
        <v>41</v>
      </c>
      <c r="H17" s="4">
        <v>0.059</v>
      </c>
      <c r="I17" s="5" t="s">
        <v>41</v>
      </c>
      <c r="J17" s="4">
        <v>0.059</v>
      </c>
      <c r="K17" s="5"/>
      <c r="L17" s="4">
        <f t="shared" si="0"/>
        <v>0.059</v>
      </c>
      <c r="M17" s="5"/>
      <c r="N17" s="5"/>
      <c r="O17" s="5"/>
      <c r="P17" s="5"/>
      <c r="Q17" s="5"/>
      <c r="R17" s="5"/>
      <c r="S17" s="5"/>
      <c r="T17" s="4"/>
      <c r="U17" s="5"/>
      <c r="V17" s="5"/>
      <c r="W17" s="5"/>
      <c r="X17" s="5"/>
      <c r="Y17" s="5"/>
      <c r="Z17" s="5"/>
      <c r="AA17" s="5"/>
    </row>
    <row r="18" spans="2:27" ht="12.75">
      <c r="B18" s="2" t="s">
        <v>85</v>
      </c>
      <c r="D18" s="2" t="s">
        <v>73</v>
      </c>
      <c r="E18" s="5" t="s">
        <v>41</v>
      </c>
      <c r="F18" s="4">
        <v>0.059</v>
      </c>
      <c r="G18" s="5" t="s">
        <v>41</v>
      </c>
      <c r="H18" s="4">
        <v>0.059</v>
      </c>
      <c r="I18" s="5" t="s">
        <v>41</v>
      </c>
      <c r="J18" s="4">
        <v>0.059</v>
      </c>
      <c r="K18" s="5"/>
      <c r="L18" s="4">
        <f t="shared" si="0"/>
        <v>0.059</v>
      </c>
      <c r="M18" s="5"/>
      <c r="N18" s="5"/>
      <c r="O18" s="5"/>
      <c r="P18" s="5"/>
      <c r="Q18" s="5"/>
      <c r="R18" s="5"/>
      <c r="S18" s="5"/>
      <c r="T18" s="4"/>
      <c r="U18" s="5"/>
      <c r="V18" s="5"/>
      <c r="W18" s="5"/>
      <c r="X18" s="5"/>
      <c r="Y18" s="5"/>
      <c r="Z18" s="5"/>
      <c r="AA18" s="5"/>
    </row>
    <row r="19" spans="2:27" ht="12.75">
      <c r="B19" s="2" t="s">
        <v>86</v>
      </c>
      <c r="D19" s="2" t="s">
        <v>73</v>
      </c>
      <c r="E19" s="5" t="s">
        <v>41</v>
      </c>
      <c r="F19" s="4">
        <v>0.012</v>
      </c>
      <c r="G19" s="5" t="s">
        <v>41</v>
      </c>
      <c r="H19" s="4">
        <v>0.012</v>
      </c>
      <c r="I19" s="5" t="s">
        <v>41</v>
      </c>
      <c r="J19" s="4">
        <v>0.012</v>
      </c>
      <c r="K19" s="5"/>
      <c r="L19" s="4">
        <f t="shared" si="0"/>
        <v>0.012000000000000002</v>
      </c>
      <c r="M19" s="5"/>
      <c r="N19" s="5"/>
      <c r="O19" s="5"/>
      <c r="P19" s="5"/>
      <c r="Q19" s="5"/>
      <c r="R19" s="5"/>
      <c r="S19" s="5"/>
      <c r="T19" s="4"/>
      <c r="U19" s="5"/>
      <c r="V19" s="5"/>
      <c r="W19" s="5"/>
      <c r="X19" s="5"/>
      <c r="Y19" s="5"/>
      <c r="Z19" s="5"/>
      <c r="AA19" s="5"/>
    </row>
    <row r="20" spans="2:27" ht="12.75">
      <c r="B20" s="2" t="s">
        <v>87</v>
      </c>
      <c r="D20" s="2" t="s">
        <v>73</v>
      </c>
      <c r="E20" s="5" t="s">
        <v>41</v>
      </c>
      <c r="F20" s="4">
        <v>0.012</v>
      </c>
      <c r="G20" s="5" t="s">
        <v>41</v>
      </c>
      <c r="H20" s="4">
        <v>0.012</v>
      </c>
      <c r="I20" s="5" t="s">
        <v>41</v>
      </c>
      <c r="J20" s="4">
        <v>0.012</v>
      </c>
      <c r="K20" s="5"/>
      <c r="L20" s="4">
        <f t="shared" si="0"/>
        <v>0.012000000000000002</v>
      </c>
      <c r="M20" s="5"/>
      <c r="N20" s="5"/>
      <c r="O20" s="5"/>
      <c r="P20" s="5"/>
      <c r="Q20" s="5"/>
      <c r="R20" s="5"/>
      <c r="S20" s="5"/>
      <c r="T20" s="4"/>
      <c r="U20" s="5"/>
      <c r="V20" s="5"/>
      <c r="W20" s="5"/>
      <c r="X20" s="5"/>
      <c r="Y20" s="5"/>
      <c r="Z20" s="5"/>
      <c r="AA20" s="5"/>
    </row>
    <row r="21" spans="2:27" ht="12.75">
      <c r="B21" s="2" t="s">
        <v>91</v>
      </c>
      <c r="D21" s="2" t="s">
        <v>73</v>
      </c>
      <c r="E21" s="5" t="s">
        <v>41</v>
      </c>
      <c r="F21" s="4">
        <v>0.012</v>
      </c>
      <c r="G21" s="5" t="s">
        <v>41</v>
      </c>
      <c r="H21" s="4">
        <v>0.012</v>
      </c>
      <c r="I21" s="5" t="s">
        <v>41</v>
      </c>
      <c r="J21" s="4">
        <v>0.012</v>
      </c>
      <c r="K21" s="5"/>
      <c r="L21" s="4">
        <f t="shared" si="0"/>
        <v>0.012000000000000002</v>
      </c>
      <c r="M21" s="5"/>
      <c r="N21" s="5"/>
      <c r="O21" s="5"/>
      <c r="P21" s="5"/>
      <c r="Q21" s="5"/>
      <c r="R21" s="5"/>
      <c r="S21" s="5"/>
      <c r="T21" s="4"/>
      <c r="U21" s="5"/>
      <c r="V21" s="5"/>
      <c r="W21" s="5"/>
      <c r="X21" s="5"/>
      <c r="Y21" s="5"/>
      <c r="Z21" s="5"/>
      <c r="AA21" s="5"/>
    </row>
    <row r="22" spans="2:27" ht="12.75">
      <c r="B22" s="2" t="s">
        <v>93</v>
      </c>
      <c r="D22" s="2" t="s">
        <v>73</v>
      </c>
      <c r="E22" s="5" t="s">
        <v>41</v>
      </c>
      <c r="F22" s="4">
        <v>0.059</v>
      </c>
      <c r="G22" s="5" t="s">
        <v>41</v>
      </c>
      <c r="H22" s="4">
        <v>0.059</v>
      </c>
      <c r="I22" s="5" t="s">
        <v>41</v>
      </c>
      <c r="J22" s="4">
        <v>0.059</v>
      </c>
      <c r="K22" s="5"/>
      <c r="L22" s="4">
        <f t="shared" si="0"/>
        <v>0.059</v>
      </c>
      <c r="M22" s="5"/>
      <c r="N22" s="5"/>
      <c r="O22" s="5"/>
      <c r="P22" s="5"/>
      <c r="Q22" s="5"/>
      <c r="R22" s="5"/>
      <c r="S22" s="5"/>
      <c r="T22" s="4"/>
      <c r="U22" s="5"/>
      <c r="V22" s="5"/>
      <c r="W22" s="5"/>
      <c r="X22" s="5"/>
      <c r="Y22" s="5"/>
      <c r="Z22" s="5"/>
      <c r="AA22" s="5"/>
    </row>
    <row r="23" spans="2:27" ht="12.75">
      <c r="B23" s="2" t="s">
        <v>90</v>
      </c>
      <c r="D23" s="2" t="s">
        <v>73</v>
      </c>
      <c r="E23" s="5" t="s">
        <v>41</v>
      </c>
      <c r="F23" s="4">
        <v>0.059</v>
      </c>
      <c r="G23" s="5" t="s">
        <v>41</v>
      </c>
      <c r="H23" s="4">
        <v>0.059</v>
      </c>
      <c r="I23" s="5" t="s">
        <v>41</v>
      </c>
      <c r="J23" s="4">
        <v>0.059</v>
      </c>
      <c r="K23" s="5"/>
      <c r="L23" s="4">
        <f t="shared" si="0"/>
        <v>0.059</v>
      </c>
      <c r="M23" s="5"/>
      <c r="N23" s="5"/>
      <c r="O23" s="5"/>
      <c r="P23" s="5"/>
      <c r="Q23" s="5"/>
      <c r="R23" s="5"/>
      <c r="S23" s="5"/>
      <c r="T23" s="4"/>
      <c r="U23" s="5"/>
      <c r="V23" s="5"/>
      <c r="W23" s="5"/>
      <c r="X23" s="5"/>
      <c r="Y23" s="5"/>
      <c r="Z23" s="5"/>
      <c r="AA23" s="5"/>
    </row>
    <row r="24" spans="2:27" ht="12.75">
      <c r="B24" s="2" t="s">
        <v>98</v>
      </c>
      <c r="D24" s="2" t="s">
        <v>73</v>
      </c>
      <c r="E24" s="5" t="s">
        <v>41</v>
      </c>
      <c r="F24" s="4">
        <v>0.008</v>
      </c>
      <c r="G24" s="5" t="s">
        <v>41</v>
      </c>
      <c r="H24" s="4">
        <v>0.008</v>
      </c>
      <c r="I24" s="5" t="s">
        <v>41</v>
      </c>
      <c r="J24" s="4">
        <v>0.008</v>
      </c>
      <c r="K24" s="5"/>
      <c r="L24" s="4">
        <f t="shared" si="0"/>
        <v>0.008</v>
      </c>
      <c r="M24" s="5"/>
      <c r="N24" s="5"/>
      <c r="O24" s="5"/>
      <c r="P24" s="5"/>
      <c r="Q24" s="5"/>
      <c r="R24" s="5"/>
      <c r="S24" s="5"/>
      <c r="T24" s="4"/>
      <c r="U24" s="5"/>
      <c r="V24" s="5"/>
      <c r="W24" s="5"/>
      <c r="X24" s="5"/>
      <c r="Y24" s="5"/>
      <c r="Z24" s="5"/>
      <c r="AA24" s="5"/>
    </row>
    <row r="25" spans="2:27" ht="12.75">
      <c r="B25" s="2" t="s">
        <v>92</v>
      </c>
      <c r="D25" s="2" t="s">
        <v>73</v>
      </c>
      <c r="E25" s="5" t="s">
        <v>41</v>
      </c>
      <c r="F25" s="4">
        <v>0.059</v>
      </c>
      <c r="G25" s="5" t="s">
        <v>41</v>
      </c>
      <c r="H25" s="4">
        <v>0.059</v>
      </c>
      <c r="I25" s="5" t="s">
        <v>41</v>
      </c>
      <c r="J25" s="4">
        <v>0.059</v>
      </c>
      <c r="K25" s="5"/>
      <c r="L25" s="4">
        <f t="shared" si="0"/>
        <v>0.059</v>
      </c>
      <c r="M25" s="5"/>
      <c r="N25" s="5"/>
      <c r="O25" s="5"/>
      <c r="P25" s="5"/>
      <c r="Q25" s="5"/>
      <c r="R25" s="5"/>
      <c r="S25" s="5"/>
      <c r="T25" s="4"/>
      <c r="U25" s="5"/>
      <c r="V25" s="5"/>
      <c r="W25" s="5"/>
      <c r="X25" s="5"/>
      <c r="Y25" s="5"/>
      <c r="Z25" s="5"/>
      <c r="AA25" s="5"/>
    </row>
    <row r="26" spans="2:27" ht="12.75">
      <c r="B26" s="2" t="s">
        <v>88</v>
      </c>
      <c r="D26" s="2" t="s">
        <v>73</v>
      </c>
      <c r="E26" s="5" t="s">
        <v>41</v>
      </c>
      <c r="F26" s="4">
        <v>0.059</v>
      </c>
      <c r="G26" s="5" t="s">
        <v>41</v>
      </c>
      <c r="H26" s="4">
        <v>0.059</v>
      </c>
      <c r="I26" s="5" t="s">
        <v>41</v>
      </c>
      <c r="J26" s="4">
        <v>0.059</v>
      </c>
      <c r="K26" s="5"/>
      <c r="L26" s="4">
        <f t="shared" si="0"/>
        <v>0.059</v>
      </c>
      <c r="M26" s="5"/>
      <c r="N26" s="5"/>
      <c r="O26" s="5"/>
      <c r="P26" s="5"/>
      <c r="Q26" s="5"/>
      <c r="R26" s="5"/>
      <c r="S26" s="5"/>
      <c r="T26" s="4"/>
      <c r="U26" s="5"/>
      <c r="V26" s="5"/>
      <c r="W26" s="5"/>
      <c r="X26" s="5"/>
      <c r="Y26" s="5"/>
      <c r="Z26" s="5"/>
      <c r="AA26" s="5"/>
    </row>
    <row r="27" spans="5:27" ht="12.75">
      <c r="E27" s="5"/>
      <c r="F27" s="5"/>
      <c r="G27" s="5"/>
      <c r="H27" s="5"/>
      <c r="I27" s="5"/>
      <c r="J27" s="5"/>
      <c r="K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</row>
    <row r="28" spans="2:12" ht="12.75">
      <c r="B28" s="2" t="s">
        <v>49</v>
      </c>
      <c r="D28" s="2" t="s">
        <v>51</v>
      </c>
      <c r="F28" s="6">
        <f>(F13+N13)*9000*21/(21-F29)/60</f>
        <v>1851.3993948562786</v>
      </c>
      <c r="H28" s="6">
        <f>(H13+P13)*9000*21/(21-H29)/60</f>
        <v>1800.2643171806162</v>
      </c>
      <c r="J28" s="6">
        <f>(J13+R13)*9000*21/(21-J29)/60</f>
        <v>2160.2649006622514</v>
      </c>
      <c r="L28" s="6">
        <f>(L13+T13)*9000*21/(21-L29)/60</f>
        <v>1865.55</v>
      </c>
    </row>
    <row r="29" spans="2:12" ht="12.75">
      <c r="B29" s="2" t="s">
        <v>50</v>
      </c>
      <c r="D29" s="2" t="s">
        <v>28</v>
      </c>
      <c r="F29" s="3">
        <f>emiss!G13</f>
        <v>7.78</v>
      </c>
      <c r="H29" s="3">
        <f>emiss!I13</f>
        <v>7.38</v>
      </c>
      <c r="J29" s="3">
        <f>emiss!K13</f>
        <v>7.41</v>
      </c>
      <c r="L29" s="4">
        <v>7</v>
      </c>
    </row>
    <row r="30" ht="12.75">
      <c r="B30" s="2" t="s">
        <v>66</v>
      </c>
    </row>
    <row r="33" spans="2:3" ht="12.75">
      <c r="B33" s="22" t="s">
        <v>72</v>
      </c>
      <c r="C33" s="22"/>
    </row>
    <row r="34" spans="2:28" ht="12.75">
      <c r="B34" s="2" t="s">
        <v>39</v>
      </c>
      <c r="D34" s="2" t="s">
        <v>53</v>
      </c>
      <c r="F34" s="24">
        <f>F15/60/0.0283/F28*(21-7)/(21-F29)*1000</f>
        <v>7.9500668428819194</v>
      </c>
      <c r="H34" s="24">
        <f>H15/60/0.0283/H28*(21-7)/(21-H29)*1000</f>
        <v>13.215071557090523</v>
      </c>
      <c r="J34" s="24">
        <f>J15/60/0.0283/J28*(21-7)/(21-J29)*1000</f>
        <v>17.636951773047258</v>
      </c>
      <c r="L34" s="6">
        <f>AVERAGE(J34,H34,F34)</f>
        <v>12.934030057673233</v>
      </c>
      <c r="U34" s="3">
        <f>E34</f>
        <v>0</v>
      </c>
      <c r="V34" s="24">
        <f>SUM(F34,N34)</f>
        <v>7.9500668428819194</v>
      </c>
      <c r="W34" s="3">
        <f>G34</f>
        <v>0</v>
      </c>
      <c r="X34" s="24">
        <f>SUM(H34,P34)</f>
        <v>13.215071557090523</v>
      </c>
      <c r="Y34" s="3">
        <f>I34</f>
        <v>0</v>
      </c>
      <c r="Z34" s="24">
        <f>SUM(J34,R34)</f>
        <v>17.636951773047258</v>
      </c>
      <c r="AA34" s="3">
        <f>K34</f>
        <v>0</v>
      </c>
      <c r="AB34" s="6">
        <f>AVERAGE(Z34,X34,V34)</f>
        <v>12.934030057673233</v>
      </c>
    </row>
    <row r="35" spans="2:28" ht="12.75">
      <c r="B35" s="2" t="s">
        <v>40</v>
      </c>
      <c r="D35" s="2" t="s">
        <v>54</v>
      </c>
      <c r="E35" s="5">
        <v>100</v>
      </c>
      <c r="F35" s="6">
        <f>F16/60/0.0283/F$28*(21-7)/(21-F$29)*1000000</f>
        <v>13238.882496833025</v>
      </c>
      <c r="G35" s="5">
        <v>100</v>
      </c>
      <c r="H35" s="6">
        <f>H16/60/0.0283/H$28*(21-7)/(21-H$29)*1000000</f>
        <v>13215.071557090523</v>
      </c>
      <c r="I35" s="5">
        <v>100</v>
      </c>
      <c r="J35" s="6">
        <f aca="true" t="shared" si="1" ref="J35:J45">J16/60/0.0283/J$28*(21-7)/(21-J$29)*1000000</f>
        <v>11037.137017209508</v>
      </c>
      <c r="K35" s="5">
        <v>100</v>
      </c>
      <c r="L35" s="6">
        <f>AVERAGE(J35,H35,F35)</f>
        <v>12497.030357044352</v>
      </c>
      <c r="M35" s="5"/>
      <c r="N35" s="5"/>
      <c r="O35" s="5"/>
      <c r="P35" s="5"/>
      <c r="Q35" s="5"/>
      <c r="R35" s="5"/>
      <c r="S35" s="5"/>
      <c r="T35" s="4"/>
      <c r="U35" s="3">
        <f aca="true" t="shared" si="2" ref="U35:AA48">E35</f>
        <v>100</v>
      </c>
      <c r="V35" s="24">
        <f>SUM(F35,N35)</f>
        <v>13238.882496833025</v>
      </c>
      <c r="W35" s="3">
        <f t="shared" si="2"/>
        <v>100</v>
      </c>
      <c r="X35" s="24">
        <f>SUM(H35,P35)/2</f>
        <v>6607.535778545262</v>
      </c>
      <c r="Y35" s="3">
        <f t="shared" si="2"/>
        <v>100</v>
      </c>
      <c r="Z35" s="24">
        <f>SUM(J35,R35)/2</f>
        <v>5518.568508604754</v>
      </c>
      <c r="AA35" s="3">
        <f t="shared" si="2"/>
        <v>100</v>
      </c>
      <c r="AB35" s="6">
        <f>AVERAGE(Z35,X35,V35)</f>
        <v>8454.995594661013</v>
      </c>
    </row>
    <row r="36" spans="2:28" ht="12.75">
      <c r="B36" s="2" t="s">
        <v>89</v>
      </c>
      <c r="D36" s="2" t="s">
        <v>54</v>
      </c>
      <c r="E36" s="5">
        <v>100</v>
      </c>
      <c r="F36" s="6">
        <f aca="true" t="shared" si="3" ref="F36:H45">F17/60/0.0283/F$28*(21-7)/(21-F$29)*1000000</f>
        <v>19.8751671072048</v>
      </c>
      <c r="G36" s="5">
        <v>100</v>
      </c>
      <c r="H36" s="6">
        <f t="shared" si="3"/>
        <v>19.83942040377458</v>
      </c>
      <c r="I36" s="5">
        <v>100</v>
      </c>
      <c r="J36" s="6">
        <f t="shared" si="1"/>
        <v>16.569747684869235</v>
      </c>
      <c r="K36" s="5">
        <v>100</v>
      </c>
      <c r="L36" s="6">
        <f aca="true" t="shared" si="4" ref="L36:L45">AVERAGE(J36,H36,F36)</f>
        <v>18.76144506528287</v>
      </c>
      <c r="M36" s="5"/>
      <c r="N36" s="5"/>
      <c r="O36" s="5"/>
      <c r="P36" s="5"/>
      <c r="Q36" s="5"/>
      <c r="R36" s="5"/>
      <c r="S36" s="5"/>
      <c r="T36" s="4"/>
      <c r="U36" s="3">
        <f t="shared" si="2"/>
        <v>100</v>
      </c>
      <c r="V36" s="24">
        <f aca="true" t="shared" si="5" ref="V36:V45">SUM(F36,N36)</f>
        <v>19.8751671072048</v>
      </c>
      <c r="W36" s="3">
        <f t="shared" si="2"/>
        <v>100</v>
      </c>
      <c r="X36" s="24">
        <f>SUM(H36,P36)/2</f>
        <v>9.91971020188729</v>
      </c>
      <c r="Y36" s="3">
        <f t="shared" si="2"/>
        <v>100</v>
      </c>
      <c r="Z36" s="24">
        <f>SUM(J36,R36)/2</f>
        <v>8.284873842434617</v>
      </c>
      <c r="AA36" s="3">
        <f t="shared" si="2"/>
        <v>100</v>
      </c>
      <c r="AB36" s="6">
        <f aca="true" t="shared" si="6" ref="AB36:AB48">AVERAGE(Z36,X36,V36)</f>
        <v>12.693250383842235</v>
      </c>
    </row>
    <row r="37" spans="2:28" ht="12.75">
      <c r="B37" s="2" t="s">
        <v>85</v>
      </c>
      <c r="D37" s="2" t="s">
        <v>54</v>
      </c>
      <c r="E37" s="5">
        <v>100</v>
      </c>
      <c r="F37" s="6">
        <f t="shared" si="3"/>
        <v>19.8751671072048</v>
      </c>
      <c r="G37" s="5">
        <v>100</v>
      </c>
      <c r="H37" s="6">
        <f t="shared" si="3"/>
        <v>19.83942040377458</v>
      </c>
      <c r="I37" s="5">
        <v>100</v>
      </c>
      <c r="J37" s="6">
        <f t="shared" si="1"/>
        <v>16.569747684869235</v>
      </c>
      <c r="K37" s="5">
        <v>100</v>
      </c>
      <c r="L37" s="6">
        <f t="shared" si="4"/>
        <v>18.76144506528287</v>
      </c>
      <c r="M37" s="5"/>
      <c r="N37" s="5"/>
      <c r="O37" s="5"/>
      <c r="P37" s="5"/>
      <c r="Q37" s="5"/>
      <c r="R37" s="5"/>
      <c r="S37" s="5"/>
      <c r="T37" s="4"/>
      <c r="U37" s="3">
        <f t="shared" si="2"/>
        <v>100</v>
      </c>
      <c r="V37" s="24">
        <f t="shared" si="5"/>
        <v>19.8751671072048</v>
      </c>
      <c r="W37" s="3">
        <f t="shared" si="2"/>
        <v>100</v>
      </c>
      <c r="X37" s="24">
        <f aca="true" t="shared" si="7" ref="X37:X45">SUM(H37,P37)/2</f>
        <v>9.91971020188729</v>
      </c>
      <c r="Y37" s="3">
        <f t="shared" si="2"/>
        <v>100</v>
      </c>
      <c r="Z37" s="24">
        <f aca="true" t="shared" si="8" ref="Z37:Z45">SUM(J37,R37)/2</f>
        <v>8.284873842434617</v>
      </c>
      <c r="AA37" s="3">
        <f t="shared" si="2"/>
        <v>100</v>
      </c>
      <c r="AB37" s="6">
        <f t="shared" si="6"/>
        <v>12.693250383842235</v>
      </c>
    </row>
    <row r="38" spans="2:28" ht="12.75">
      <c r="B38" s="2" t="s">
        <v>86</v>
      </c>
      <c r="D38" s="2" t="s">
        <v>54</v>
      </c>
      <c r="E38" s="5">
        <v>100</v>
      </c>
      <c r="F38" s="6">
        <f t="shared" si="3"/>
        <v>4.042406869261993</v>
      </c>
      <c r="G38" s="5">
        <v>100</v>
      </c>
      <c r="H38" s="6">
        <f t="shared" si="3"/>
        <v>4.035136353310085</v>
      </c>
      <c r="I38" s="5">
        <v>100</v>
      </c>
      <c r="J38" s="6">
        <f t="shared" si="1"/>
        <v>3.3701181731937435</v>
      </c>
      <c r="K38" s="5">
        <v>100</v>
      </c>
      <c r="L38" s="6">
        <f t="shared" si="4"/>
        <v>3.81588713192194</v>
      </c>
      <c r="M38" s="5"/>
      <c r="N38" s="5"/>
      <c r="O38" s="5"/>
      <c r="P38" s="5"/>
      <c r="Q38" s="5"/>
      <c r="R38" s="5"/>
      <c r="S38" s="5"/>
      <c r="T38" s="4"/>
      <c r="U38" s="3">
        <f t="shared" si="2"/>
        <v>100</v>
      </c>
      <c r="V38" s="24">
        <f t="shared" si="5"/>
        <v>4.042406869261993</v>
      </c>
      <c r="W38" s="3">
        <f t="shared" si="2"/>
        <v>100</v>
      </c>
      <c r="X38" s="24">
        <f t="shared" si="7"/>
        <v>2.0175681766550424</v>
      </c>
      <c r="Y38" s="3">
        <f t="shared" si="2"/>
        <v>100</v>
      </c>
      <c r="Z38" s="24">
        <f t="shared" si="8"/>
        <v>1.6850590865968718</v>
      </c>
      <c r="AA38" s="3">
        <f t="shared" si="2"/>
        <v>100</v>
      </c>
      <c r="AB38" s="6">
        <f t="shared" si="6"/>
        <v>2.5816780441713023</v>
      </c>
    </row>
    <row r="39" spans="2:28" ht="12.75">
      <c r="B39" s="2" t="s">
        <v>87</v>
      </c>
      <c r="D39" s="2" t="s">
        <v>54</v>
      </c>
      <c r="E39" s="5">
        <v>100</v>
      </c>
      <c r="F39" s="6">
        <f t="shared" si="3"/>
        <v>4.042406869261993</v>
      </c>
      <c r="G39" s="5">
        <v>100</v>
      </c>
      <c r="H39" s="6">
        <f t="shared" si="3"/>
        <v>4.035136353310085</v>
      </c>
      <c r="I39" s="5">
        <v>100</v>
      </c>
      <c r="J39" s="6">
        <f t="shared" si="1"/>
        <v>3.3701181731937435</v>
      </c>
      <c r="K39" s="5">
        <v>100</v>
      </c>
      <c r="L39" s="6">
        <f t="shared" si="4"/>
        <v>3.81588713192194</v>
      </c>
      <c r="U39" s="3">
        <f t="shared" si="2"/>
        <v>100</v>
      </c>
      <c r="V39" s="24">
        <f t="shared" si="5"/>
        <v>4.042406869261993</v>
      </c>
      <c r="W39" s="3">
        <f t="shared" si="2"/>
        <v>100</v>
      </c>
      <c r="X39" s="24">
        <f t="shared" si="7"/>
        <v>2.0175681766550424</v>
      </c>
      <c r="Y39" s="3">
        <f t="shared" si="2"/>
        <v>100</v>
      </c>
      <c r="Z39" s="24">
        <f t="shared" si="8"/>
        <v>1.6850590865968718</v>
      </c>
      <c r="AA39" s="3">
        <f t="shared" si="2"/>
        <v>100</v>
      </c>
      <c r="AB39" s="6">
        <f t="shared" si="6"/>
        <v>2.5816780441713023</v>
      </c>
    </row>
    <row r="40" spans="2:28" ht="12.75">
      <c r="B40" s="2" t="s">
        <v>91</v>
      </c>
      <c r="D40" s="2" t="s">
        <v>54</v>
      </c>
      <c r="E40" s="5">
        <v>100</v>
      </c>
      <c r="F40" s="6">
        <f t="shared" si="3"/>
        <v>4.042406869261993</v>
      </c>
      <c r="G40" s="5">
        <v>100</v>
      </c>
      <c r="H40" s="6">
        <f t="shared" si="3"/>
        <v>4.035136353310085</v>
      </c>
      <c r="I40" s="5">
        <v>100</v>
      </c>
      <c r="J40" s="6">
        <f t="shared" si="1"/>
        <v>3.3701181731937435</v>
      </c>
      <c r="K40" s="5">
        <v>100</v>
      </c>
      <c r="L40" s="6">
        <f t="shared" si="4"/>
        <v>3.81588713192194</v>
      </c>
      <c r="U40" s="3">
        <f t="shared" si="2"/>
        <v>100</v>
      </c>
      <c r="V40" s="24">
        <f t="shared" si="5"/>
        <v>4.042406869261993</v>
      </c>
      <c r="W40" s="3">
        <f t="shared" si="2"/>
        <v>100</v>
      </c>
      <c r="X40" s="24">
        <f t="shared" si="7"/>
        <v>2.0175681766550424</v>
      </c>
      <c r="Y40" s="3">
        <f t="shared" si="2"/>
        <v>100</v>
      </c>
      <c r="Z40" s="24">
        <f t="shared" si="8"/>
        <v>1.6850590865968718</v>
      </c>
      <c r="AA40" s="3">
        <f t="shared" si="2"/>
        <v>100</v>
      </c>
      <c r="AB40" s="6">
        <f t="shared" si="6"/>
        <v>2.5816780441713023</v>
      </c>
    </row>
    <row r="41" spans="2:28" ht="12.75">
      <c r="B41" s="2" t="s">
        <v>93</v>
      </c>
      <c r="D41" s="2" t="s">
        <v>54</v>
      </c>
      <c r="E41" s="5">
        <v>100</v>
      </c>
      <c r="F41" s="6">
        <f t="shared" si="3"/>
        <v>19.8751671072048</v>
      </c>
      <c r="G41" s="5">
        <v>100</v>
      </c>
      <c r="H41" s="6">
        <f t="shared" si="3"/>
        <v>19.83942040377458</v>
      </c>
      <c r="I41" s="5">
        <v>100</v>
      </c>
      <c r="J41" s="6">
        <f t="shared" si="1"/>
        <v>16.569747684869235</v>
      </c>
      <c r="K41" s="5">
        <v>100</v>
      </c>
      <c r="L41" s="6">
        <f t="shared" si="4"/>
        <v>18.76144506528287</v>
      </c>
      <c r="U41" s="3">
        <f t="shared" si="2"/>
        <v>100</v>
      </c>
      <c r="V41" s="24">
        <f t="shared" si="5"/>
        <v>19.8751671072048</v>
      </c>
      <c r="W41" s="3">
        <f t="shared" si="2"/>
        <v>100</v>
      </c>
      <c r="X41" s="24">
        <f t="shared" si="7"/>
        <v>9.91971020188729</v>
      </c>
      <c r="Y41" s="3">
        <f t="shared" si="2"/>
        <v>100</v>
      </c>
      <c r="Z41" s="24">
        <f t="shared" si="8"/>
        <v>8.284873842434617</v>
      </c>
      <c r="AA41" s="3">
        <f t="shared" si="2"/>
        <v>100</v>
      </c>
      <c r="AB41" s="6">
        <f t="shared" si="6"/>
        <v>12.693250383842235</v>
      </c>
    </row>
    <row r="42" spans="2:28" ht="12.75">
      <c r="B42" s="2" t="s">
        <v>90</v>
      </c>
      <c r="D42" s="2" t="s">
        <v>54</v>
      </c>
      <c r="E42" s="5">
        <v>100</v>
      </c>
      <c r="F42" s="6">
        <f t="shared" si="3"/>
        <v>19.8751671072048</v>
      </c>
      <c r="G42" s="5">
        <v>100</v>
      </c>
      <c r="H42" s="6">
        <f t="shared" si="3"/>
        <v>19.83942040377458</v>
      </c>
      <c r="I42" s="5">
        <v>100</v>
      </c>
      <c r="J42" s="6">
        <f t="shared" si="1"/>
        <v>16.569747684869235</v>
      </c>
      <c r="K42" s="5">
        <v>100</v>
      </c>
      <c r="L42" s="6">
        <f t="shared" si="4"/>
        <v>18.76144506528287</v>
      </c>
      <c r="U42" s="3">
        <f t="shared" si="2"/>
        <v>100</v>
      </c>
      <c r="V42" s="24">
        <f t="shared" si="5"/>
        <v>19.8751671072048</v>
      </c>
      <c r="W42" s="3">
        <f t="shared" si="2"/>
        <v>100</v>
      </c>
      <c r="X42" s="24">
        <f t="shared" si="7"/>
        <v>9.91971020188729</v>
      </c>
      <c r="Y42" s="3">
        <f t="shared" si="2"/>
        <v>100</v>
      </c>
      <c r="Z42" s="24">
        <f t="shared" si="8"/>
        <v>8.284873842434617</v>
      </c>
      <c r="AA42" s="3">
        <f t="shared" si="2"/>
        <v>100</v>
      </c>
      <c r="AB42" s="6">
        <f t="shared" si="6"/>
        <v>12.693250383842235</v>
      </c>
    </row>
    <row r="43" spans="2:28" ht="12.75">
      <c r="B43" s="2" t="s">
        <v>98</v>
      </c>
      <c r="D43" s="2" t="s">
        <v>54</v>
      </c>
      <c r="E43" s="5">
        <v>100</v>
      </c>
      <c r="F43" s="6">
        <f t="shared" si="3"/>
        <v>2.694937912841329</v>
      </c>
      <c r="G43" s="5">
        <v>100</v>
      </c>
      <c r="H43" s="6">
        <f t="shared" si="3"/>
        <v>2.690090902206723</v>
      </c>
      <c r="I43" s="5">
        <v>100</v>
      </c>
      <c r="J43" s="6">
        <f t="shared" si="1"/>
        <v>2.246745448795829</v>
      </c>
      <c r="K43" s="5">
        <v>100</v>
      </c>
      <c r="L43" s="6">
        <f t="shared" si="4"/>
        <v>2.5439247546146273</v>
      </c>
      <c r="M43" s="5"/>
      <c r="N43" s="5"/>
      <c r="O43" s="5"/>
      <c r="P43" s="5"/>
      <c r="Q43" s="5"/>
      <c r="R43" s="5"/>
      <c r="S43" s="5"/>
      <c r="T43" s="7"/>
      <c r="U43" s="3">
        <f t="shared" si="2"/>
        <v>100</v>
      </c>
      <c r="V43" s="24">
        <f t="shared" si="5"/>
        <v>2.694937912841329</v>
      </c>
      <c r="W43" s="3">
        <f t="shared" si="2"/>
        <v>100</v>
      </c>
      <c r="X43" s="24">
        <f t="shared" si="7"/>
        <v>1.3450454511033616</v>
      </c>
      <c r="Y43" s="3">
        <f t="shared" si="2"/>
        <v>100</v>
      </c>
      <c r="Z43" s="24">
        <f t="shared" si="8"/>
        <v>1.1233727243979146</v>
      </c>
      <c r="AA43" s="3">
        <f t="shared" si="2"/>
        <v>100</v>
      </c>
      <c r="AB43" s="6">
        <f t="shared" si="6"/>
        <v>1.7211186961142018</v>
      </c>
    </row>
    <row r="44" spans="2:28" ht="12.75">
      <c r="B44" s="2" t="s">
        <v>92</v>
      </c>
      <c r="D44" s="2" t="s">
        <v>54</v>
      </c>
      <c r="E44" s="5">
        <v>100</v>
      </c>
      <c r="F44" s="6">
        <f t="shared" si="3"/>
        <v>19.8751671072048</v>
      </c>
      <c r="G44" s="5">
        <v>100</v>
      </c>
      <c r="H44" s="6">
        <f t="shared" si="3"/>
        <v>19.83942040377458</v>
      </c>
      <c r="I44" s="5">
        <v>100</v>
      </c>
      <c r="J44" s="6">
        <f t="shared" si="1"/>
        <v>16.569747684869235</v>
      </c>
      <c r="K44" s="5">
        <v>100</v>
      </c>
      <c r="L44" s="6">
        <f t="shared" si="4"/>
        <v>18.76144506528287</v>
      </c>
      <c r="M44" s="5"/>
      <c r="N44" s="5"/>
      <c r="O44" s="5"/>
      <c r="P44" s="5"/>
      <c r="Q44" s="5"/>
      <c r="R44" s="5"/>
      <c r="S44" s="5"/>
      <c r="T44" s="4"/>
      <c r="U44" s="3">
        <f t="shared" si="2"/>
        <v>100</v>
      </c>
      <c r="V44" s="24">
        <f t="shared" si="5"/>
        <v>19.8751671072048</v>
      </c>
      <c r="W44" s="3">
        <f t="shared" si="2"/>
        <v>100</v>
      </c>
      <c r="X44" s="24">
        <f t="shared" si="7"/>
        <v>9.91971020188729</v>
      </c>
      <c r="Y44" s="3">
        <f t="shared" si="2"/>
        <v>100</v>
      </c>
      <c r="Z44" s="24">
        <f t="shared" si="8"/>
        <v>8.284873842434617</v>
      </c>
      <c r="AA44" s="3">
        <f t="shared" si="2"/>
        <v>100</v>
      </c>
      <c r="AB44" s="6">
        <f t="shared" si="6"/>
        <v>12.693250383842235</v>
      </c>
    </row>
    <row r="45" spans="2:28" ht="12.75">
      <c r="B45" s="2" t="s">
        <v>88</v>
      </c>
      <c r="D45" s="2" t="s">
        <v>54</v>
      </c>
      <c r="E45" s="5">
        <v>100</v>
      </c>
      <c r="F45" s="6">
        <f t="shared" si="3"/>
        <v>19.8751671072048</v>
      </c>
      <c r="G45" s="5">
        <v>100</v>
      </c>
      <c r="H45" s="6">
        <f t="shared" si="3"/>
        <v>19.83942040377458</v>
      </c>
      <c r="I45" s="5">
        <v>100</v>
      </c>
      <c r="J45" s="6">
        <f t="shared" si="1"/>
        <v>16.569747684869235</v>
      </c>
      <c r="K45" s="5">
        <v>100</v>
      </c>
      <c r="L45" s="6">
        <f t="shared" si="4"/>
        <v>18.76144506528287</v>
      </c>
      <c r="M45" s="5"/>
      <c r="N45" s="5"/>
      <c r="O45" s="5"/>
      <c r="P45" s="5"/>
      <c r="Q45" s="5"/>
      <c r="R45" s="5"/>
      <c r="S45" s="5"/>
      <c r="T45" s="4"/>
      <c r="U45" s="3">
        <f t="shared" si="2"/>
        <v>100</v>
      </c>
      <c r="V45" s="24">
        <f t="shared" si="5"/>
        <v>19.8751671072048</v>
      </c>
      <c r="W45" s="3">
        <f t="shared" si="2"/>
        <v>100</v>
      </c>
      <c r="X45" s="24">
        <f t="shared" si="7"/>
        <v>9.91971020188729</v>
      </c>
      <c r="Y45" s="3">
        <f t="shared" si="2"/>
        <v>100</v>
      </c>
      <c r="Z45" s="24">
        <f t="shared" si="8"/>
        <v>8.284873842434617</v>
      </c>
      <c r="AA45" s="3">
        <f t="shared" si="2"/>
        <v>100</v>
      </c>
      <c r="AB45" s="6">
        <f t="shared" si="6"/>
        <v>12.693250383842235</v>
      </c>
    </row>
    <row r="46" spans="5:28" ht="12.75">
      <c r="E46" s="5"/>
      <c r="F46" s="5"/>
      <c r="G46" s="5"/>
      <c r="H46" s="5"/>
      <c r="I46" s="5"/>
      <c r="J46" s="5"/>
      <c r="K46" s="5"/>
      <c r="L46" s="6"/>
      <c r="M46" s="5"/>
      <c r="N46" s="5"/>
      <c r="O46" s="5"/>
      <c r="P46" s="5"/>
      <c r="Q46" s="5"/>
      <c r="R46" s="5"/>
      <c r="S46" s="5"/>
      <c r="T46" s="4"/>
      <c r="V46" s="24"/>
      <c r="X46" s="24"/>
      <c r="Z46" s="24"/>
      <c r="AB46" s="6"/>
    </row>
    <row r="47" spans="2:28" ht="12.75">
      <c r="B47" s="2" t="s">
        <v>57</v>
      </c>
      <c r="D47" s="2" t="s">
        <v>54</v>
      </c>
      <c r="E47" s="5">
        <v>100</v>
      </c>
      <c r="F47" s="6">
        <f>(F42+F40)</f>
        <v>23.91757397646679</v>
      </c>
      <c r="G47" s="5">
        <v>100</v>
      </c>
      <c r="H47" s="6">
        <f>(H42+H40)</f>
        <v>23.87455675708466</v>
      </c>
      <c r="I47" s="5">
        <v>100</v>
      </c>
      <c r="J47" s="6">
        <f>(J42+J40)</f>
        <v>19.93986585806298</v>
      </c>
      <c r="K47" s="5">
        <v>100</v>
      </c>
      <c r="L47" s="6">
        <f>AVERAGE(J47,H47,F47)</f>
        <v>22.57733219720481</v>
      </c>
      <c r="M47" s="5"/>
      <c r="N47" s="5"/>
      <c r="O47" s="5"/>
      <c r="P47" s="5"/>
      <c r="Q47" s="5"/>
      <c r="R47" s="5"/>
      <c r="S47" s="5"/>
      <c r="T47" s="4"/>
      <c r="U47" s="3">
        <f t="shared" si="2"/>
        <v>100</v>
      </c>
      <c r="V47" s="24">
        <f>SUM(F47,N47)</f>
        <v>23.91757397646679</v>
      </c>
      <c r="W47" s="3">
        <f t="shared" si="2"/>
        <v>100</v>
      </c>
      <c r="X47" s="24">
        <f>SUM(H47,P47)</f>
        <v>23.87455675708466</v>
      </c>
      <c r="Y47" s="3">
        <f t="shared" si="2"/>
        <v>100</v>
      </c>
      <c r="Z47" s="24">
        <f>SUM(J47,R47)</f>
        <v>19.93986585806298</v>
      </c>
      <c r="AA47" s="3">
        <f t="shared" si="2"/>
        <v>100</v>
      </c>
      <c r="AB47" s="6">
        <f t="shared" si="6"/>
        <v>22.57733219720481</v>
      </c>
    </row>
    <row r="48" spans="2:28" ht="12.75">
      <c r="B48" s="2" t="s">
        <v>58</v>
      </c>
      <c r="D48" s="2" t="s">
        <v>54</v>
      </c>
      <c r="E48" s="5">
        <v>100</v>
      </c>
      <c r="F48" s="6">
        <f>(F37+F39+F41)</f>
        <v>43.79274108367159</v>
      </c>
      <c r="G48" s="5">
        <v>100</v>
      </c>
      <c r="H48" s="6">
        <f>(H37+H39+H41)</f>
        <v>43.713977160859244</v>
      </c>
      <c r="I48" s="5">
        <v>100</v>
      </c>
      <c r="J48" s="6">
        <f>(J37+J39+J41)</f>
        <v>36.509613542932215</v>
      </c>
      <c r="K48" s="5">
        <v>100</v>
      </c>
      <c r="L48" s="6">
        <f>AVERAGE(J48,H48,F48)</f>
        <v>41.33877726248768</v>
      </c>
      <c r="M48" s="5"/>
      <c r="N48" s="5"/>
      <c r="O48" s="5"/>
      <c r="P48" s="5"/>
      <c r="Q48" s="5"/>
      <c r="R48" s="5"/>
      <c r="S48" s="5"/>
      <c r="T48" s="4"/>
      <c r="U48" s="3">
        <f t="shared" si="2"/>
        <v>100</v>
      </c>
      <c r="V48" s="24">
        <f>SUM(F48,N48)</f>
        <v>43.79274108367159</v>
      </c>
      <c r="W48" s="3">
        <f t="shared" si="2"/>
        <v>100</v>
      </c>
      <c r="X48" s="24">
        <f>SUM(H48,P48)</f>
        <v>43.713977160859244</v>
      </c>
      <c r="Y48" s="3">
        <f t="shared" si="2"/>
        <v>100</v>
      </c>
      <c r="Z48" s="24">
        <f>SUM(J48,R48)</f>
        <v>36.509613542932215</v>
      </c>
      <c r="AA48" s="3">
        <f t="shared" si="2"/>
        <v>100</v>
      </c>
      <c r="AB48" s="6">
        <f t="shared" si="6"/>
        <v>41.33877726248768</v>
      </c>
    </row>
    <row r="49" spans="5:28" ht="12.75">
      <c r="E49" s="5"/>
      <c r="F49" s="5"/>
      <c r="G49" s="5"/>
      <c r="H49" s="5"/>
      <c r="I49" s="5"/>
      <c r="J49" s="5"/>
      <c r="K49" s="5"/>
      <c r="M49" s="5"/>
      <c r="N49" s="5"/>
      <c r="O49" s="5"/>
      <c r="P49" s="5"/>
      <c r="Q49" s="5"/>
      <c r="R49" s="5"/>
      <c r="S49" s="5"/>
      <c r="T49" s="4"/>
      <c r="U49" s="5"/>
      <c r="V49" s="24"/>
      <c r="X49" s="24"/>
      <c r="Z49" s="24"/>
      <c r="AB49" s="6"/>
    </row>
    <row r="50" spans="2:27" ht="12.75">
      <c r="B50" s="1" t="s">
        <v>96</v>
      </c>
      <c r="C50" s="1"/>
      <c r="E50" s="5"/>
      <c r="F50" s="5"/>
      <c r="G50" s="5"/>
      <c r="H50" s="5"/>
      <c r="I50" s="5"/>
      <c r="J50" s="5"/>
      <c r="K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</row>
    <row r="52" spans="2:12" ht="12.75">
      <c r="B52" s="2" t="s">
        <v>89</v>
      </c>
      <c r="D52" s="2" t="s">
        <v>73</v>
      </c>
      <c r="L52" s="4">
        <v>166.7</v>
      </c>
    </row>
    <row r="53" spans="2:12" ht="12.75">
      <c r="B53" s="2" t="s">
        <v>85</v>
      </c>
      <c r="D53" s="2" t="s">
        <v>73</v>
      </c>
      <c r="L53" s="4">
        <v>1.28</v>
      </c>
    </row>
    <row r="54" spans="2:12" ht="12.75">
      <c r="B54" s="2" t="s">
        <v>86</v>
      </c>
      <c r="D54" s="2" t="s">
        <v>73</v>
      </c>
      <c r="L54" s="4">
        <v>27792</v>
      </c>
    </row>
    <row r="55" spans="2:12" ht="12.75">
      <c r="B55" s="2" t="s">
        <v>87</v>
      </c>
      <c r="D55" s="2" t="s">
        <v>73</v>
      </c>
      <c r="L55" s="4">
        <v>2.33</v>
      </c>
    </row>
    <row r="56" spans="2:12" ht="12.75">
      <c r="B56" s="2" t="s">
        <v>91</v>
      </c>
      <c r="D56" s="2" t="s">
        <v>73</v>
      </c>
      <c r="L56" s="4">
        <v>3.1</v>
      </c>
    </row>
    <row r="57" spans="2:12" ht="12.75">
      <c r="B57" s="2" t="s">
        <v>93</v>
      </c>
      <c r="D57" s="2" t="s">
        <v>73</v>
      </c>
      <c r="L57" s="4">
        <v>0.46</v>
      </c>
    </row>
    <row r="58" spans="2:12" ht="12.75">
      <c r="B58" s="2" t="s">
        <v>90</v>
      </c>
      <c r="D58" s="2" t="s">
        <v>73</v>
      </c>
      <c r="L58" s="4">
        <v>50</v>
      </c>
    </row>
    <row r="59" spans="2:12" ht="12.75">
      <c r="B59" s="2" t="s">
        <v>98</v>
      </c>
      <c r="D59" s="2" t="s">
        <v>73</v>
      </c>
      <c r="L59" s="4">
        <v>44.3</v>
      </c>
    </row>
    <row r="60" spans="2:12" ht="12.75">
      <c r="B60" s="2" t="s">
        <v>92</v>
      </c>
      <c r="D60" s="2" t="s">
        <v>73</v>
      </c>
      <c r="L60" s="4">
        <v>1667</v>
      </c>
    </row>
    <row r="61" spans="2:12" ht="12.75">
      <c r="B61" s="2" t="s">
        <v>88</v>
      </c>
      <c r="D61" s="2" t="s">
        <v>73</v>
      </c>
      <c r="L61" s="4">
        <v>277.9</v>
      </c>
    </row>
  </sheetData>
  <printOptions headings="1" horizontalCentered="1"/>
  <pageMargins left="0.25" right="0.25" top="0.36" bottom="0.41" header="0.25" footer="0.19"/>
  <pageSetup horizontalDpi="600" verticalDpi="600" orientation="landscape" pageOrder="overThenDown" scale="70" r:id="rId1"/>
  <headerFooter alignWithMargins="0">
    <oddFooter>&amp;C&amp;P, &amp;A,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Springsteen</dc:creator>
  <cp:keywords/>
  <dc:description/>
  <cp:lastModifiedBy>Bruce Springsteen</cp:lastModifiedBy>
  <cp:lastPrinted>2004-02-20T21:55:57Z</cp:lastPrinted>
  <dcterms:created xsi:type="dcterms:W3CDTF">2000-01-10T00:44:42Z</dcterms:created>
  <dcterms:modified xsi:type="dcterms:W3CDTF">2004-02-20T21:56:37Z</dcterms:modified>
  <cp:category/>
  <cp:version/>
  <cp:contentType/>
  <cp:contentStatus/>
</cp:coreProperties>
</file>