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55" windowWidth="10380" windowHeight="5505" tabRatio="830" activeTab="1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df c1" sheetId="6" r:id="rId6"/>
  </sheets>
  <definedNames/>
  <calcPr fullCalcOnLoad="1"/>
</workbook>
</file>

<file path=xl/sharedStrings.xml><?xml version="1.0" encoding="utf-8"?>
<sst xmlns="http://schemas.openxmlformats.org/spreadsheetml/2006/main" count="729" uniqueCount="185">
  <si>
    <t>725C1</t>
  </si>
  <si>
    <t>R1</t>
  </si>
  <si>
    <t>Ash</t>
  </si>
  <si>
    <t>Heating value</t>
  </si>
  <si>
    <t>R2</t>
  </si>
  <si>
    <t>R3</t>
  </si>
  <si>
    <t>725C2</t>
  </si>
  <si>
    <t/>
  </si>
  <si>
    <t>nd</t>
  </si>
  <si>
    <t>y</t>
  </si>
  <si>
    <t>ug/dscm</t>
  </si>
  <si>
    <t>HF</t>
  </si>
  <si>
    <t>ppmv</t>
  </si>
  <si>
    <t>Cl2</t>
  </si>
  <si>
    <t>HCl</t>
  </si>
  <si>
    <t>Thallium</t>
  </si>
  <si>
    <t>Silver</t>
  </si>
  <si>
    <t>Mercury</t>
  </si>
  <si>
    <t>Lead</t>
  </si>
  <si>
    <t>Chromium</t>
  </si>
  <si>
    <t>Cadmium</t>
  </si>
  <si>
    <t>Beryllium</t>
  </si>
  <si>
    <t>Barium</t>
  </si>
  <si>
    <t>Arsenic</t>
  </si>
  <si>
    <t>Antimony</t>
  </si>
  <si>
    <t>gr/dscf</t>
  </si>
  <si>
    <t>PM</t>
  </si>
  <si>
    <t>Liq still tops</t>
  </si>
  <si>
    <t>Liq still bottoms</t>
  </si>
  <si>
    <t>lb/hr</t>
  </si>
  <si>
    <t>Dioxin &amp; Furan</t>
  </si>
  <si>
    <t>Oxygen</t>
  </si>
  <si>
    <t>Stack gas flowrate</t>
  </si>
  <si>
    <t>Halogens</t>
  </si>
  <si>
    <t>Metals</t>
  </si>
  <si>
    <t>Particulate</t>
  </si>
  <si>
    <t>Sampling Train</t>
  </si>
  <si>
    <t>Cond Avg</t>
  </si>
  <si>
    <t>Chlorine</t>
  </si>
  <si>
    <t>Feedrate MTEC Calculation</t>
  </si>
  <si>
    <t>R4</t>
  </si>
  <si>
    <t>R5</t>
  </si>
  <si>
    <t>R6</t>
  </si>
  <si>
    <t>R7</t>
  </si>
  <si>
    <t>SVM</t>
  </si>
  <si>
    <t>LVM</t>
  </si>
  <si>
    <t>Chlorobenzene</t>
  </si>
  <si>
    <t>Toluene</t>
  </si>
  <si>
    <t>Freon-22</t>
  </si>
  <si>
    <t>Di-Chloroethane</t>
  </si>
  <si>
    <t>Run 1</t>
  </si>
  <si>
    <t>Run 2</t>
  </si>
  <si>
    <t>Run 3</t>
  </si>
  <si>
    <t>I-TEF</t>
  </si>
  <si>
    <t>Total</t>
  </si>
  <si>
    <t>TEQ</t>
  </si>
  <si>
    <t>Wt Fact</t>
  </si>
  <si>
    <t>Full ND</t>
  </si>
  <si>
    <t>1/2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</si>
  <si>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</si>
  <si>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</si>
  <si>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</si>
  <si>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</si>
  <si>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</si>
  <si>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</si>
  <si>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</si>
  <si>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</si>
  <si>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</si>
  <si>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</si>
  <si>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</si>
  <si>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</si>
  <si>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</si>
  <si>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</si>
  <si>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</si>
  <si>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</si>
  <si>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</si>
  <si>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</si>
  <si>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</si>
  <si>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</si>
  <si>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</si>
  <si>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</si>
  <si>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</si>
  <si>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</si>
  <si>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</si>
  <si>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</si>
  <si>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</si>
  <si>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</si>
  <si>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</si>
  <si>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</si>
  <si>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</si>
  <si>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</si>
  <si>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</si>
  <si>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</si>
  <si>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?</t>
  </si>
  <si>
    <t>June 19-21, 1990</t>
  </si>
  <si>
    <t>Cond Descr</t>
  </si>
  <si>
    <t>Report Name/Date</t>
  </si>
  <si>
    <t>Report Prepare</t>
  </si>
  <si>
    <t>Testing Firm</t>
  </si>
  <si>
    <t>Stationary Source Sampling Report, prepared for ICI Americas Inc., prepared by Entropy Environmentalists, Hazordous Waste Incineration Testing, LV-3 Incinerator Stack, June 19-21, 1990, Bayonne, New Jersey, Reference # 6743</t>
  </si>
  <si>
    <t>Entropy Inc.</t>
  </si>
  <si>
    <t>%</t>
  </si>
  <si>
    <t>Freon 22</t>
  </si>
  <si>
    <t>1,1-Dichloroethene</t>
  </si>
  <si>
    <t>Condition Description</t>
  </si>
  <si>
    <t>725</t>
  </si>
  <si>
    <t>NJD001707944</t>
  </si>
  <si>
    <t>NJ</t>
  </si>
  <si>
    <t>WS/QT</t>
  </si>
  <si>
    <t>None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</si>
  <si>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</si>
  <si>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</si>
  <si>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</si>
  <si>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</si>
  <si>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</si>
  <si>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</si>
  <si>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</si>
  <si>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</si>
  <si>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</si>
  <si>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</si>
  <si>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</si>
  <si>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</si>
  <si>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</si>
  <si>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</si>
  <si>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</si>
  <si>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</si>
  <si>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</si>
  <si>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</si>
  <si>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</si>
  <si>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</si>
  <si>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</si>
  <si>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</si>
  <si>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</si>
  <si>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Combustor Class</t>
  </si>
  <si>
    <t>Combustor Type</t>
  </si>
  <si>
    <t>Liquid injection</t>
  </si>
  <si>
    <t>Stack Gas Emissions 2</t>
  </si>
  <si>
    <t>Feedstreams 2</t>
  </si>
  <si>
    <t>ng/dscm</t>
  </si>
  <si>
    <t>Wet scrubber, quench tower</t>
  </si>
  <si>
    <t>Zeneca</t>
  </si>
  <si>
    <t>Bayonne</t>
  </si>
  <si>
    <t>LV-3 Incinerator</t>
  </si>
  <si>
    <t>Number of Sister Facilities</t>
  </si>
  <si>
    <t>APCS Detailed Acronym</t>
  </si>
  <si>
    <t>APCS General Class</t>
  </si>
  <si>
    <t>LEWS, WQ</t>
  </si>
  <si>
    <t>Liq</t>
  </si>
  <si>
    <t>Liquid still tops and bottoms</t>
  </si>
  <si>
    <t>Stationary Source Sampling Report, Reference No. 11112, ICI Americas, Inc., Bayonne, New Jersey, LV-3 Incinerator, August 26-27, 1992</t>
  </si>
  <si>
    <t>Testing Dates</t>
  </si>
  <si>
    <t>Cond Dates</t>
  </si>
  <si>
    <t>E1</t>
  </si>
  <si>
    <t>E2</t>
  </si>
  <si>
    <t>E3</t>
  </si>
  <si>
    <t>E4</t>
  </si>
  <si>
    <t>dscfm</t>
  </si>
  <si>
    <t>°F</t>
  </si>
  <si>
    <t>source</t>
  </si>
  <si>
    <t>cond</t>
  </si>
  <si>
    <t>emiss 2</t>
  </si>
  <si>
    <t>feed 2</t>
  </si>
  <si>
    <t>df c1</t>
  </si>
  <si>
    <t>Onsite incinerator</t>
  </si>
  <si>
    <t>CO (RA)</t>
  </si>
  <si>
    <t>HC (RA)</t>
  </si>
  <si>
    <t>Total Chlorine</t>
  </si>
  <si>
    <t xml:space="preserve">   Stack Gas Flowrate</t>
  </si>
  <si>
    <t xml:space="preserve">   O2</t>
  </si>
  <si>
    <t xml:space="preserve">   Moisture</t>
  </si>
  <si>
    <t xml:space="preserve">   Temperature</t>
  </si>
  <si>
    <t>August 26-27, 1992</t>
  </si>
  <si>
    <t>Feedstream Description</t>
  </si>
  <si>
    <t>Feedstream Number</t>
  </si>
  <si>
    <t>Feed Class</t>
  </si>
  <si>
    <t>F1</t>
  </si>
  <si>
    <t>Liq HW</t>
  </si>
  <si>
    <t>F2</t>
  </si>
  <si>
    <t>F3</t>
  </si>
  <si>
    <t>MMBtu/hr</t>
  </si>
  <si>
    <t>Feed Rate</t>
  </si>
  <si>
    <t>Feed Class 2</t>
  </si>
  <si>
    <t>HW</t>
  </si>
  <si>
    <t>Estimated Firing Rate</t>
  </si>
  <si>
    <t>DRE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</si>
</sst>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E+00"/>
    <numFmt numFmtId="169" formatCode="0.0.E+00"/>
    <numFmt numFmtId="170" formatCode="0.00.E+00"/>
    <numFmt numFmtId="171" formatCode="mm/dd/yy"/>
    <numFmt numFmtId="172" formatCode="0.00000000"/>
    <numFmt numFmtId="173" formatCode="0.0000000"/>
    <numFmt numFmtId="174" formatCode="0.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11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C18" sqref="C18"/>
    </sheetView>
  </sheetViews>
  <sheetFormatPr defaultColWidth="9.140625" defaultRowHeight="12.75"/>
  <cols>
    <col min="1" max="1" width="2.28125" style="0" hidden="1" customWidth="1"/>
    <col min="2" max="2" width="29.140625" style="0" customWidth="1"/>
    <col min="3" max="3" width="64.7109375" style="0" customWidth="1"/>
  </cols>
  <sheetData>
    <row r="1" ht="12.75">
      <c r="B1" s="7" t="s">
        <v>132</v>
      </c>
    </row>
    <row r="3" spans="2:3" ht="12.75">
      <c r="B3" t="s">
        <v>110</v>
      </c>
      <c r="C3" t="s">
        <v>105</v>
      </c>
    </row>
    <row r="4" spans="2:3" ht="12.75">
      <c r="B4" t="s">
        <v>111</v>
      </c>
      <c r="C4" t="s">
        <v>106</v>
      </c>
    </row>
    <row r="5" spans="2:3" ht="12.75">
      <c r="B5" t="s">
        <v>112</v>
      </c>
      <c r="C5" t="s">
        <v>140</v>
      </c>
    </row>
    <row r="6" ht="12.75">
      <c r="B6" t="s">
        <v>113</v>
      </c>
    </row>
    <row r="7" spans="2:3" ht="12.75">
      <c r="B7" t="s">
        <v>114</v>
      </c>
      <c r="C7" t="s">
        <v>141</v>
      </c>
    </row>
    <row r="8" spans="2:3" ht="12.75">
      <c r="B8" t="s">
        <v>115</v>
      </c>
      <c r="C8" t="s">
        <v>107</v>
      </c>
    </row>
    <row r="9" spans="2:3" ht="12.75">
      <c r="B9" t="s">
        <v>116</v>
      </c>
      <c r="C9" t="s">
        <v>142</v>
      </c>
    </row>
    <row r="10" spans="2:3" ht="12.75">
      <c r="B10" t="s">
        <v>117</v>
      </c>
      <c r="C10" t="s">
        <v>109</v>
      </c>
    </row>
    <row r="11" spans="2:3" ht="12.75">
      <c r="B11" t="s">
        <v>143</v>
      </c>
      <c r="C11" s="20">
        <v>0</v>
      </c>
    </row>
    <row r="12" spans="2:3" ht="12.75">
      <c r="B12" t="s">
        <v>133</v>
      </c>
      <c r="C12" t="s">
        <v>163</v>
      </c>
    </row>
    <row r="13" spans="2:3" ht="12.75">
      <c r="B13" t="s">
        <v>134</v>
      </c>
      <c r="C13" t="s">
        <v>135</v>
      </c>
    </row>
    <row r="14" ht="12.75">
      <c r="B14" t="s">
        <v>118</v>
      </c>
    </row>
    <row r="15" ht="12.75">
      <c r="B15" t="s">
        <v>119</v>
      </c>
    </row>
    <row r="16" ht="12.75">
      <c r="B16" t="s">
        <v>120</v>
      </c>
    </row>
    <row r="17" spans="2:3" ht="12.75">
      <c r="B17" t="s">
        <v>144</v>
      </c>
      <c r="C17" t="s">
        <v>108</v>
      </c>
    </row>
    <row r="18" spans="2:3" ht="12.75">
      <c r="B18" t="s">
        <v>145</v>
      </c>
      <c r="C18" t="s">
        <v>146</v>
      </c>
    </row>
    <row r="19" spans="2:3" ht="12.75">
      <c r="B19" t="s">
        <v>121</v>
      </c>
      <c r="C19" t="s">
        <v>139</v>
      </c>
    </row>
    <row r="20" spans="2:3" ht="12.75">
      <c r="B20" t="s">
        <v>122</v>
      </c>
      <c r="C20" t="s">
        <v>147</v>
      </c>
    </row>
    <row r="21" spans="2:3" ht="12.75">
      <c r="B21" t="s">
        <v>123</v>
      </c>
      <c r="C21" t="s">
        <v>148</v>
      </c>
    </row>
    <row r="22" spans="2:3" ht="12.75">
      <c r="B22" t="s">
        <v>124</v>
      </c>
      <c r="C22" t="s">
        <v>93</v>
      </c>
    </row>
    <row r="24" ht="12.75">
      <c r="B24" t="s">
        <v>125</v>
      </c>
    </row>
    <row r="25" spans="2:3" ht="12.75">
      <c r="B25" t="s">
        <v>126</v>
      </c>
      <c r="C25" s="27">
        <v>0.9999512023818896</v>
      </c>
    </row>
    <row r="26" spans="2:3" ht="12.75">
      <c r="B26" t="s">
        <v>127</v>
      </c>
      <c r="C26" s="27">
        <v>136.99331472637795</v>
      </c>
    </row>
    <row r="27" spans="2:3" ht="12.75">
      <c r="B27" t="s">
        <v>128</v>
      </c>
      <c r="C27" s="27">
        <v>11.832790664007979</v>
      </c>
    </row>
    <row r="28" spans="2:3" ht="12.75">
      <c r="B28" t="s">
        <v>129</v>
      </c>
      <c r="C28" s="27">
        <v>164.66666666666666</v>
      </c>
    </row>
    <row r="30" ht="12.75">
      <c r="B30" t="s">
        <v>130</v>
      </c>
    </row>
    <row r="31" ht="12.75">
      <c r="B31" t="s">
        <v>131</v>
      </c>
    </row>
  </sheetData>
  <printOptions headings="1" horizontalCentered="1"/>
  <pageMargins left="0.25" right="0.25" top="0.5" bottom="0.5" header="0.25" footer="0.25"/>
  <pageSetup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B1">
      <selection activeCell="B2" sqref="B2"/>
    </sheetView>
  </sheetViews>
  <sheetFormatPr defaultColWidth="9.140625" defaultRowHeight="12.75"/>
  <cols>
    <col min="1" max="1" width="7.8515625" style="0" hidden="1" customWidth="1"/>
    <col min="2" max="2" width="22.140625" style="0" customWidth="1"/>
    <col min="3" max="3" width="65.140625" style="20" bestFit="1" customWidth="1"/>
  </cols>
  <sheetData>
    <row r="1" ht="12.75">
      <c r="B1" s="7" t="s">
        <v>104</v>
      </c>
    </row>
    <row r="3" ht="12.75">
      <c r="B3" s="7" t="s">
        <v>0</v>
      </c>
    </row>
    <row r="4" ht="12.75">
      <c r="B4" s="7"/>
    </row>
    <row r="5" spans="2:3" ht="40.5" customHeight="1">
      <c r="B5" s="21" t="s">
        <v>96</v>
      </c>
      <c r="C5" s="22" t="s">
        <v>99</v>
      </c>
    </row>
    <row r="6" spans="2:3" ht="12.75">
      <c r="B6" t="s">
        <v>97</v>
      </c>
      <c r="C6" s="20" t="s">
        <v>100</v>
      </c>
    </row>
    <row r="7" spans="2:3" ht="12.75">
      <c r="B7" t="s">
        <v>98</v>
      </c>
      <c r="C7" s="20" t="s">
        <v>100</v>
      </c>
    </row>
    <row r="8" spans="1:3" ht="12.75">
      <c r="A8" t="s">
        <v>0</v>
      </c>
      <c r="B8" t="s">
        <v>95</v>
      </c>
      <c r="C8" s="20" t="s">
        <v>93</v>
      </c>
    </row>
    <row r="9" spans="1:3" ht="12.75">
      <c r="A9" t="s">
        <v>0</v>
      </c>
      <c r="B9" t="s">
        <v>150</v>
      </c>
      <c r="C9" s="20" t="s">
        <v>94</v>
      </c>
    </row>
    <row r="10" spans="2:3" ht="12.75">
      <c r="B10" t="s">
        <v>151</v>
      </c>
      <c r="C10" s="31">
        <v>33043</v>
      </c>
    </row>
    <row r="12" ht="12.75">
      <c r="B12" s="7" t="s">
        <v>6</v>
      </c>
    </row>
    <row r="14" spans="2:3" ht="25.5">
      <c r="B14" s="21" t="s">
        <v>96</v>
      </c>
      <c r="C14" s="23" t="s">
        <v>149</v>
      </c>
    </row>
    <row r="15" ht="12.75">
      <c r="B15" t="s">
        <v>97</v>
      </c>
    </row>
    <row r="16" ht="12.75">
      <c r="B16" t="s">
        <v>98</v>
      </c>
    </row>
    <row r="17" spans="1:3" ht="12.75">
      <c r="A17" t="s">
        <v>6</v>
      </c>
      <c r="B17" t="s">
        <v>95</v>
      </c>
      <c r="C17" s="20" t="s">
        <v>93</v>
      </c>
    </row>
    <row r="18" spans="1:3" ht="12.75">
      <c r="A18" t="s">
        <v>6</v>
      </c>
      <c r="B18" t="s">
        <v>150</v>
      </c>
      <c r="C18" s="20" t="s">
        <v>171</v>
      </c>
    </row>
    <row r="19" spans="2:3" ht="12.75">
      <c r="B19" t="s">
        <v>151</v>
      </c>
      <c r="C19" s="31">
        <v>33842</v>
      </c>
    </row>
  </sheetData>
  <printOptions headings="1" horizontalCentered="1"/>
  <pageMargins left="0.25" right="0.25" top="0.5" bottom="0.5" header="0.25" footer="0.25"/>
  <pageSetup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72"/>
  <sheetViews>
    <sheetView workbookViewId="0" topLeftCell="B1">
      <selection activeCell="B2" sqref="B2"/>
    </sheetView>
  </sheetViews>
  <sheetFormatPr defaultColWidth="9.140625" defaultRowHeight="12.75"/>
  <cols>
    <col min="1" max="1" width="6.8515625" style="0" hidden="1" customWidth="1"/>
    <col min="2" max="2" width="15.57421875" style="0" customWidth="1"/>
    <col min="3" max="3" width="11.57421875" style="0" customWidth="1"/>
    <col min="5" max="5" width="2.7109375" style="0" customWidth="1"/>
    <col min="6" max="6" width="3.00390625" style="0" bestFit="1" customWidth="1"/>
    <col min="8" max="8" width="3.00390625" style="0" bestFit="1" customWidth="1"/>
    <col min="10" max="10" width="3.00390625" style="0" bestFit="1" customWidth="1"/>
    <col min="12" max="12" width="3.00390625" style="0" bestFit="1" customWidth="1"/>
    <col min="14" max="14" width="3.00390625" style="0" bestFit="1" customWidth="1"/>
    <col min="16" max="16" width="3.00390625" style="0" bestFit="1" customWidth="1"/>
    <col min="18" max="18" width="3.00390625" style="0" bestFit="1" customWidth="1"/>
    <col min="20" max="20" width="4.00390625" style="0" customWidth="1"/>
    <col min="22" max="22" width="9.140625" style="0" hidden="1" customWidth="1"/>
    <col min="23" max="24" width="0" style="0" hidden="1" customWidth="1"/>
  </cols>
  <sheetData>
    <row r="1" ht="12.75">
      <c r="B1" s="7" t="s">
        <v>136</v>
      </c>
    </row>
    <row r="2" ht="12.75">
      <c r="B2" s="7"/>
    </row>
    <row r="4" spans="2:21" ht="12.75">
      <c r="B4" s="7" t="s">
        <v>0</v>
      </c>
      <c r="C4" s="7"/>
      <c r="G4" s="26" t="s">
        <v>1</v>
      </c>
      <c r="H4" s="26"/>
      <c r="I4" s="26" t="s">
        <v>4</v>
      </c>
      <c r="J4" s="26"/>
      <c r="K4" s="26" t="s">
        <v>5</v>
      </c>
      <c r="L4" s="26"/>
      <c r="M4" s="26" t="s">
        <v>40</v>
      </c>
      <c r="N4" s="26"/>
      <c r="O4" s="26" t="s">
        <v>41</v>
      </c>
      <c r="P4" s="26"/>
      <c r="Q4" s="26" t="s">
        <v>42</v>
      </c>
      <c r="R4" s="26"/>
      <c r="S4" s="26" t="s">
        <v>43</v>
      </c>
      <c r="T4" s="26"/>
      <c r="U4" s="26" t="s">
        <v>37</v>
      </c>
    </row>
    <row r="6" spans="1:23" s="1" customFormat="1" ht="12.75">
      <c r="A6" s="1" t="s">
        <v>0</v>
      </c>
      <c r="B6" s="1" t="s">
        <v>26</v>
      </c>
      <c r="C6" s="1" t="s">
        <v>155</v>
      </c>
      <c r="D6" s="1" t="s">
        <v>25</v>
      </c>
      <c r="E6" s="1" t="s">
        <v>9</v>
      </c>
      <c r="F6" s="2" t="s">
        <v>7</v>
      </c>
      <c r="G6" s="4">
        <v>0.019900197408</v>
      </c>
      <c r="H6" s="4" t="s">
        <v>7</v>
      </c>
      <c r="I6" s="4">
        <v>0.015900157728</v>
      </c>
      <c r="J6" s="4" t="s">
        <v>7</v>
      </c>
      <c r="K6" s="4"/>
      <c r="L6" s="4" t="s">
        <v>7</v>
      </c>
      <c r="M6" s="4">
        <v>0.028800285696</v>
      </c>
      <c r="N6" s="4" t="s">
        <v>7</v>
      </c>
      <c r="O6" s="4"/>
      <c r="P6" s="4" t="s">
        <v>7</v>
      </c>
      <c r="Q6" s="4"/>
      <c r="R6" s="4" t="s">
        <v>7</v>
      </c>
      <c r="S6" s="4"/>
      <c r="T6" s="4" t="s">
        <v>7</v>
      </c>
      <c r="U6" s="4">
        <f>AVERAGE(G6,I6,M6)</f>
        <v>0.021533546944</v>
      </c>
      <c r="V6" s="2" t="s">
        <v>7</v>
      </c>
      <c r="W6" s="2"/>
    </row>
    <row r="7" spans="1:23" s="1" customFormat="1" ht="12.75">
      <c r="A7" s="1" t="s">
        <v>0</v>
      </c>
      <c r="B7" s="1" t="s">
        <v>164</v>
      </c>
      <c r="C7" s="1" t="s">
        <v>155</v>
      </c>
      <c r="D7" s="1" t="s">
        <v>12</v>
      </c>
      <c r="E7" s="1" t="s">
        <v>9</v>
      </c>
      <c r="F7" s="2" t="s">
        <v>8</v>
      </c>
      <c r="G7" s="3">
        <v>6.0344827586206895</v>
      </c>
      <c r="H7" s="3" t="s">
        <v>8</v>
      </c>
      <c r="I7" s="3">
        <v>6.140350877192983</v>
      </c>
      <c r="J7" s="3" t="s">
        <v>8</v>
      </c>
      <c r="K7" s="3">
        <v>6.140350877192983</v>
      </c>
      <c r="L7" s="2" t="s">
        <v>8</v>
      </c>
      <c r="M7" s="9">
        <v>6.0344827586206895</v>
      </c>
      <c r="N7" s="2" t="s">
        <v>8</v>
      </c>
      <c r="O7" s="3">
        <v>6.140350877192983</v>
      </c>
      <c r="P7" s="3" t="s">
        <v>8</v>
      </c>
      <c r="Q7" s="3">
        <v>6.086956521739131</v>
      </c>
      <c r="R7" s="3" t="s">
        <v>8</v>
      </c>
      <c r="S7" s="3">
        <v>6.086956521739131</v>
      </c>
      <c r="T7" s="2" t="s">
        <v>7</v>
      </c>
      <c r="U7" s="3">
        <f>AVERAGE(G7,I7,K7)</f>
        <v>6.105061504335552</v>
      </c>
      <c r="V7" s="2" t="s">
        <v>7</v>
      </c>
      <c r="W7" s="2"/>
    </row>
    <row r="8" spans="1:23" s="1" customFormat="1" ht="12.75">
      <c r="A8" s="1" t="s">
        <v>0</v>
      </c>
      <c r="B8" s="1" t="s">
        <v>165</v>
      </c>
      <c r="C8" s="1" t="s">
        <v>155</v>
      </c>
      <c r="D8" s="1" t="s">
        <v>12</v>
      </c>
      <c r="E8" s="1" t="s">
        <v>9</v>
      </c>
      <c r="F8" s="2" t="s">
        <v>7</v>
      </c>
      <c r="G8" s="3">
        <v>1.5755485893417</v>
      </c>
      <c r="H8" s="3" t="s">
        <v>7</v>
      </c>
      <c r="I8" s="3">
        <v>2.590111642743222</v>
      </c>
      <c r="J8" s="3" t="s">
        <v>7</v>
      </c>
      <c r="K8" s="3">
        <v>0.52695374800638</v>
      </c>
      <c r="L8" s="2" t="s">
        <v>7</v>
      </c>
      <c r="M8" s="2"/>
      <c r="N8" s="2" t="s">
        <v>7</v>
      </c>
      <c r="O8" s="3"/>
      <c r="P8" s="3" t="s">
        <v>7</v>
      </c>
      <c r="Q8" s="3"/>
      <c r="R8" s="3" t="s">
        <v>7</v>
      </c>
      <c r="S8" s="3"/>
      <c r="T8" s="2" t="s">
        <v>7</v>
      </c>
      <c r="U8" s="3">
        <f>AVERAGE(G8,I8,K8)</f>
        <v>1.564204660030434</v>
      </c>
      <c r="V8" s="2" t="s">
        <v>7</v>
      </c>
      <c r="W8" s="2"/>
    </row>
    <row r="9" spans="1:23" s="1" customFormat="1" ht="12.75">
      <c r="A9" s="1" t="s">
        <v>0</v>
      </c>
      <c r="B9" s="1" t="s">
        <v>14</v>
      </c>
      <c r="C9" s="6" t="s">
        <v>153</v>
      </c>
      <c r="D9" s="1" t="s">
        <v>12</v>
      </c>
      <c r="E9" s="1" t="s">
        <v>9</v>
      </c>
      <c r="F9" s="2" t="s">
        <v>7</v>
      </c>
      <c r="G9" s="3">
        <v>3.43</v>
      </c>
      <c r="H9" s="3" t="s">
        <v>7</v>
      </c>
      <c r="I9" s="3">
        <v>1.71</v>
      </c>
      <c r="J9" s="3" t="s">
        <v>7</v>
      </c>
      <c r="K9" s="3">
        <v>3.56</v>
      </c>
      <c r="L9" s="2" t="s">
        <v>7</v>
      </c>
      <c r="M9" s="2"/>
      <c r="N9" s="2" t="s">
        <v>7</v>
      </c>
      <c r="O9" s="3"/>
      <c r="P9" s="3" t="s">
        <v>7</v>
      </c>
      <c r="Q9" s="3"/>
      <c r="R9" s="3" t="s">
        <v>7</v>
      </c>
      <c r="S9" s="3"/>
      <c r="T9" s="2" t="s">
        <v>7</v>
      </c>
      <c r="U9" s="3">
        <f>AVERAGE(G9,I9,K9)</f>
        <v>2.9000000000000004</v>
      </c>
      <c r="V9" s="2" t="s">
        <v>7</v>
      </c>
      <c r="W9" s="2"/>
    </row>
    <row r="10" spans="1:23" s="1" customFormat="1" ht="12.75">
      <c r="A10" s="1" t="s">
        <v>0</v>
      </c>
      <c r="B10" s="1" t="s">
        <v>13</v>
      </c>
      <c r="C10" s="6" t="s">
        <v>153</v>
      </c>
      <c r="D10" s="1" t="s">
        <v>12</v>
      </c>
      <c r="E10" s="1" t="s">
        <v>9</v>
      </c>
      <c r="F10" s="2" t="s">
        <v>7</v>
      </c>
      <c r="G10" s="3">
        <v>31</v>
      </c>
      <c r="H10" s="3" t="s">
        <v>7</v>
      </c>
      <c r="I10" s="3">
        <v>31.7</v>
      </c>
      <c r="J10" s="3" t="s">
        <v>7</v>
      </c>
      <c r="K10" s="3">
        <v>45.8</v>
      </c>
      <c r="L10" s="2" t="s">
        <v>7</v>
      </c>
      <c r="M10" s="2"/>
      <c r="N10" s="2" t="s">
        <v>7</v>
      </c>
      <c r="O10" s="3"/>
      <c r="P10" s="3" t="s">
        <v>7</v>
      </c>
      <c r="Q10" s="3"/>
      <c r="R10" s="3" t="s">
        <v>7</v>
      </c>
      <c r="S10" s="3"/>
      <c r="T10" s="2" t="s">
        <v>7</v>
      </c>
      <c r="U10" s="3">
        <f>AVERAGE(G10,I10,K10)</f>
        <v>36.166666666666664</v>
      </c>
      <c r="V10" s="2" t="s">
        <v>7</v>
      </c>
      <c r="W10" s="2"/>
    </row>
    <row r="11" spans="2:23" s="1" customFormat="1" ht="12.75">
      <c r="B11" s="6" t="s">
        <v>166</v>
      </c>
      <c r="C11" s="6" t="s">
        <v>153</v>
      </c>
      <c r="D11" s="1" t="s">
        <v>12</v>
      </c>
      <c r="E11" s="1" t="s">
        <v>9</v>
      </c>
      <c r="F11" s="2"/>
      <c r="G11" s="3">
        <f>G9+G10*2</f>
        <v>65.43</v>
      </c>
      <c r="H11" s="3"/>
      <c r="I11" s="3">
        <f>I9+I10*2</f>
        <v>65.11</v>
      </c>
      <c r="J11" s="3"/>
      <c r="K11" s="3">
        <f>K9+K10*2</f>
        <v>95.16</v>
      </c>
      <c r="L11" s="2"/>
      <c r="M11" s="2"/>
      <c r="N11" s="2"/>
      <c r="O11" s="3"/>
      <c r="P11" s="3"/>
      <c r="Q11" s="3"/>
      <c r="R11" s="3"/>
      <c r="S11" s="3"/>
      <c r="T11" s="2"/>
      <c r="U11" s="3">
        <f>AVERAGE(G11,I11,K11)</f>
        <v>75.23333333333333</v>
      </c>
      <c r="V11" s="2"/>
      <c r="W11" s="2"/>
    </row>
    <row r="12" spans="1:23" s="1" customFormat="1" ht="12.75">
      <c r="A12" s="1" t="s">
        <v>0</v>
      </c>
      <c r="B12" s="1" t="s">
        <v>24</v>
      </c>
      <c r="C12" s="6" t="s">
        <v>154</v>
      </c>
      <c r="D12" s="1" t="s">
        <v>10</v>
      </c>
      <c r="E12" s="1" t="s">
        <v>9</v>
      </c>
      <c r="F12" s="2" t="s">
        <v>7</v>
      </c>
      <c r="G12" s="3"/>
      <c r="H12" s="3" t="s">
        <v>7</v>
      </c>
      <c r="I12" s="3"/>
      <c r="J12" s="3" t="s">
        <v>7</v>
      </c>
      <c r="K12" s="3"/>
      <c r="L12" s="2" t="s">
        <v>7</v>
      </c>
      <c r="M12" s="2"/>
      <c r="N12" s="2" t="s">
        <v>7</v>
      </c>
      <c r="O12" s="3">
        <v>11.263848</v>
      </c>
      <c r="P12" s="3" t="s">
        <v>7</v>
      </c>
      <c r="Q12" s="3">
        <v>1.1927774</v>
      </c>
      <c r="R12" s="3" t="s">
        <v>7</v>
      </c>
      <c r="S12" s="3">
        <v>14.65216</v>
      </c>
      <c r="T12" s="2" t="s">
        <v>7</v>
      </c>
      <c r="U12" s="9">
        <f aca="true" t="shared" si="0" ref="U12:U17">AVERAGE(O12,Q12,S12)</f>
        <v>9.0362618</v>
      </c>
      <c r="V12" s="2" t="s">
        <v>7</v>
      </c>
      <c r="W12" s="2"/>
    </row>
    <row r="13" spans="1:23" s="1" customFormat="1" ht="12.75">
      <c r="A13" s="1" t="s">
        <v>0</v>
      </c>
      <c r="B13" s="1" t="s">
        <v>23</v>
      </c>
      <c r="C13" s="6" t="s">
        <v>154</v>
      </c>
      <c r="D13" s="1" t="s">
        <v>10</v>
      </c>
      <c r="E13" s="1" t="s">
        <v>9</v>
      </c>
      <c r="F13" s="2" t="s">
        <v>7</v>
      </c>
      <c r="G13" s="3"/>
      <c r="H13" s="3" t="s">
        <v>7</v>
      </c>
      <c r="I13" s="3"/>
      <c r="J13" s="3" t="s">
        <v>7</v>
      </c>
      <c r="K13" s="3"/>
      <c r="L13" s="2" t="s">
        <v>7</v>
      </c>
      <c r="M13" s="2"/>
      <c r="N13" s="2" t="s">
        <v>7</v>
      </c>
      <c r="O13" s="3">
        <v>1.0508346</v>
      </c>
      <c r="P13" s="3" t="s">
        <v>7</v>
      </c>
      <c r="Q13" s="3">
        <v>1.682709</v>
      </c>
      <c r="R13" s="3" t="s">
        <v>8</v>
      </c>
      <c r="S13" s="3">
        <v>2.0741964</v>
      </c>
      <c r="T13" s="2" t="s">
        <v>7</v>
      </c>
      <c r="U13" s="9">
        <f t="shared" si="0"/>
        <v>1.60258</v>
      </c>
      <c r="V13" s="2" t="s">
        <v>7</v>
      </c>
      <c r="W13" s="2"/>
    </row>
    <row r="14" spans="1:23" s="1" customFormat="1" ht="12.75">
      <c r="A14" s="1" t="s">
        <v>0</v>
      </c>
      <c r="B14" s="1" t="s">
        <v>22</v>
      </c>
      <c r="C14" s="6" t="s">
        <v>154</v>
      </c>
      <c r="D14" s="1" t="s">
        <v>10</v>
      </c>
      <c r="E14" s="1" t="s">
        <v>9</v>
      </c>
      <c r="F14" s="2" t="s">
        <v>7</v>
      </c>
      <c r="G14" s="3"/>
      <c r="H14" s="3" t="s">
        <v>7</v>
      </c>
      <c r="I14" s="3"/>
      <c r="J14" s="3" t="s">
        <v>7</v>
      </c>
      <c r="K14" s="3"/>
      <c r="L14" s="2" t="s">
        <v>7</v>
      </c>
      <c r="M14" s="2"/>
      <c r="N14" s="2" t="s">
        <v>8</v>
      </c>
      <c r="O14" s="3">
        <v>17.903108</v>
      </c>
      <c r="P14" s="3" t="s">
        <v>8</v>
      </c>
      <c r="Q14" s="3">
        <v>24.95446</v>
      </c>
      <c r="R14" s="3" t="s">
        <v>8</v>
      </c>
      <c r="S14" s="3">
        <v>19.185172</v>
      </c>
      <c r="T14" s="2" t="s">
        <v>7</v>
      </c>
      <c r="U14" s="9">
        <f t="shared" si="0"/>
        <v>20.680913333333333</v>
      </c>
      <c r="V14" s="2" t="s">
        <v>7</v>
      </c>
      <c r="W14" s="2"/>
    </row>
    <row r="15" spans="1:23" s="1" customFormat="1" ht="12.75">
      <c r="A15" s="1" t="s">
        <v>0</v>
      </c>
      <c r="B15" s="1" t="s">
        <v>21</v>
      </c>
      <c r="C15" s="6" t="s">
        <v>154</v>
      </c>
      <c r="D15" s="1" t="s">
        <v>10</v>
      </c>
      <c r="E15" s="1" t="s">
        <v>9</v>
      </c>
      <c r="F15" s="2" t="s">
        <v>7</v>
      </c>
      <c r="G15" s="3"/>
      <c r="H15" s="3" t="s">
        <v>7</v>
      </c>
      <c r="I15" s="3"/>
      <c r="J15" s="3" t="s">
        <v>7</v>
      </c>
      <c r="K15" s="3"/>
      <c r="L15" s="2" t="s">
        <v>7</v>
      </c>
      <c r="M15" s="2"/>
      <c r="N15" s="2" t="s">
        <v>8</v>
      </c>
      <c r="O15" s="12">
        <v>0.0446433</v>
      </c>
      <c r="P15" s="3" t="s">
        <v>8</v>
      </c>
      <c r="Q15" s="12">
        <v>0.04853528</v>
      </c>
      <c r="R15" s="3" t="s">
        <v>8</v>
      </c>
      <c r="S15" s="12">
        <v>0.04784846</v>
      </c>
      <c r="T15" s="2" t="s">
        <v>7</v>
      </c>
      <c r="U15" s="9">
        <f t="shared" si="0"/>
        <v>0.04700901333333333</v>
      </c>
      <c r="V15" s="2" t="s">
        <v>7</v>
      </c>
      <c r="W15" s="2"/>
    </row>
    <row r="16" spans="1:23" s="1" customFormat="1" ht="12.75">
      <c r="A16" s="1" t="s">
        <v>0</v>
      </c>
      <c r="B16" s="1" t="s">
        <v>20</v>
      </c>
      <c r="C16" s="6" t="s">
        <v>154</v>
      </c>
      <c r="D16" s="1" t="s">
        <v>10</v>
      </c>
      <c r="E16" s="1" t="s">
        <v>9</v>
      </c>
      <c r="F16" s="2" t="s">
        <v>7</v>
      </c>
      <c r="G16" s="3"/>
      <c r="H16" s="3" t="s">
        <v>7</v>
      </c>
      <c r="I16" s="3"/>
      <c r="J16" s="3" t="s">
        <v>7</v>
      </c>
      <c r="K16" s="3"/>
      <c r="L16" s="2" t="s">
        <v>7</v>
      </c>
      <c r="M16" s="2"/>
      <c r="N16" s="2" t="s">
        <v>8</v>
      </c>
      <c r="O16" s="3">
        <v>4.46433</v>
      </c>
      <c r="P16" s="3" t="s">
        <v>8</v>
      </c>
      <c r="Q16" s="3">
        <v>4.853528</v>
      </c>
      <c r="R16" s="3" t="s">
        <v>8</v>
      </c>
      <c r="S16" s="3">
        <v>4.784846</v>
      </c>
      <c r="T16" s="2" t="s">
        <v>7</v>
      </c>
      <c r="U16" s="9">
        <f t="shared" si="0"/>
        <v>4.700901333333333</v>
      </c>
      <c r="V16" s="2" t="s">
        <v>7</v>
      </c>
      <c r="W16" s="2"/>
    </row>
    <row r="17" spans="1:23" s="1" customFormat="1" ht="12.75">
      <c r="A17" s="1" t="s">
        <v>0</v>
      </c>
      <c r="B17" s="1" t="s">
        <v>19</v>
      </c>
      <c r="C17" s="6" t="s">
        <v>154</v>
      </c>
      <c r="D17" s="1" t="s">
        <v>10</v>
      </c>
      <c r="E17" s="1" t="s">
        <v>9</v>
      </c>
      <c r="F17" s="2" t="s">
        <v>7</v>
      </c>
      <c r="G17" s="3"/>
      <c r="H17" s="3" t="s">
        <v>7</v>
      </c>
      <c r="I17" s="3"/>
      <c r="J17" s="3" t="s">
        <v>7</v>
      </c>
      <c r="K17" s="3"/>
      <c r="L17" s="2" t="s">
        <v>7</v>
      </c>
      <c r="M17" s="2"/>
      <c r="N17" s="2" t="s">
        <v>7</v>
      </c>
      <c r="O17" s="3">
        <v>34.79888</v>
      </c>
      <c r="P17" s="3" t="s">
        <v>7</v>
      </c>
      <c r="Q17" s="3">
        <v>40.0645</v>
      </c>
      <c r="R17" s="3" t="s">
        <v>7</v>
      </c>
      <c r="S17" s="3">
        <v>45.10118</v>
      </c>
      <c r="T17" s="2" t="s">
        <v>7</v>
      </c>
      <c r="U17" s="9">
        <f t="shared" si="0"/>
        <v>39.98818666666667</v>
      </c>
      <c r="V17" s="2" t="s">
        <v>7</v>
      </c>
      <c r="W17" s="2"/>
    </row>
    <row r="18" spans="1:23" s="1" customFormat="1" ht="12.75">
      <c r="A18" s="1" t="s">
        <v>0</v>
      </c>
      <c r="B18" s="1" t="s">
        <v>11</v>
      </c>
      <c r="D18" s="1" t="s">
        <v>10</v>
      </c>
      <c r="E18" s="1" t="s">
        <v>9</v>
      </c>
      <c r="F18" s="2" t="s">
        <v>8</v>
      </c>
      <c r="G18" s="3">
        <v>0.0704</v>
      </c>
      <c r="H18" s="3" t="s">
        <v>8</v>
      </c>
      <c r="I18" s="3">
        <v>0.063</v>
      </c>
      <c r="J18" s="3" t="s">
        <v>8</v>
      </c>
      <c r="K18" s="3">
        <v>0.0694</v>
      </c>
      <c r="L18" s="2" t="s">
        <v>7</v>
      </c>
      <c r="M18" s="2"/>
      <c r="N18" s="2" t="s">
        <v>7</v>
      </c>
      <c r="O18" s="3"/>
      <c r="P18" s="3" t="s">
        <v>7</v>
      </c>
      <c r="Q18" s="3"/>
      <c r="R18" s="3" t="s">
        <v>7</v>
      </c>
      <c r="S18" s="3"/>
      <c r="T18" s="2" t="s">
        <v>7</v>
      </c>
      <c r="U18" s="2"/>
      <c r="V18" s="2" t="s">
        <v>7</v>
      </c>
      <c r="W18" s="2"/>
    </row>
    <row r="19" spans="1:23" s="1" customFormat="1" ht="12.75">
      <c r="A19" s="1" t="s">
        <v>0</v>
      </c>
      <c r="B19" s="1" t="s">
        <v>18</v>
      </c>
      <c r="C19" s="6" t="s">
        <v>154</v>
      </c>
      <c r="D19" s="1" t="s">
        <v>10</v>
      </c>
      <c r="E19" s="1" t="s">
        <v>9</v>
      </c>
      <c r="F19" s="2" t="s">
        <v>7</v>
      </c>
      <c r="G19" s="3"/>
      <c r="H19" s="3" t="s">
        <v>7</v>
      </c>
      <c r="I19" s="3"/>
      <c r="J19" s="3" t="s">
        <v>7</v>
      </c>
      <c r="K19" s="3"/>
      <c r="L19" s="2" t="s">
        <v>7</v>
      </c>
      <c r="M19" s="2"/>
      <c r="N19" s="2" t="s">
        <v>7</v>
      </c>
      <c r="O19" s="3">
        <v>39.37768</v>
      </c>
      <c r="P19" s="3" t="s">
        <v>7</v>
      </c>
      <c r="Q19" s="3">
        <v>24.26764</v>
      </c>
      <c r="R19" s="3" t="s">
        <v>7</v>
      </c>
      <c r="S19" s="3">
        <v>34.56994</v>
      </c>
      <c r="T19" s="2" t="s">
        <v>7</v>
      </c>
      <c r="U19" s="9">
        <f>AVERAGE(O19,Q19,S19)</f>
        <v>32.73842</v>
      </c>
      <c r="V19" s="2" t="s">
        <v>7</v>
      </c>
      <c r="W19" s="2"/>
    </row>
    <row r="20" spans="1:23" s="1" customFormat="1" ht="12.75">
      <c r="A20" s="1" t="s">
        <v>0</v>
      </c>
      <c r="B20" s="1" t="s">
        <v>17</v>
      </c>
      <c r="C20" s="6" t="s">
        <v>154</v>
      </c>
      <c r="D20" s="1" t="s">
        <v>10</v>
      </c>
      <c r="E20" s="1" t="s">
        <v>9</v>
      </c>
      <c r="F20" s="2" t="s">
        <v>7</v>
      </c>
      <c r="G20" s="3"/>
      <c r="H20" s="3" t="s">
        <v>7</v>
      </c>
      <c r="I20" s="3"/>
      <c r="J20" s="3" t="s">
        <v>7</v>
      </c>
      <c r="K20" s="3"/>
      <c r="L20" s="2" t="s">
        <v>7</v>
      </c>
      <c r="M20" s="2"/>
      <c r="N20" s="2" t="s">
        <v>8</v>
      </c>
      <c r="O20" s="3">
        <v>1.6117376</v>
      </c>
      <c r="P20" s="3" t="s">
        <v>8</v>
      </c>
      <c r="Q20" s="3">
        <v>1.8154942</v>
      </c>
      <c r="R20" s="3" t="s">
        <v>8</v>
      </c>
      <c r="S20" s="3">
        <v>1.533898</v>
      </c>
      <c r="T20" s="14">
        <v>100</v>
      </c>
      <c r="U20" s="9">
        <f>AVERAGE(O20,Q20,S20)</f>
        <v>1.6537099333333334</v>
      </c>
      <c r="V20" s="2" t="s">
        <v>7</v>
      </c>
      <c r="W20" s="2"/>
    </row>
    <row r="21" spans="1:23" s="1" customFormat="1" ht="12.75">
      <c r="A21" s="1" t="s">
        <v>0</v>
      </c>
      <c r="B21" s="1" t="s">
        <v>16</v>
      </c>
      <c r="C21" s="6" t="s">
        <v>154</v>
      </c>
      <c r="D21" s="1" t="s">
        <v>10</v>
      </c>
      <c r="E21" s="1" t="s">
        <v>9</v>
      </c>
      <c r="F21" s="2" t="s">
        <v>7</v>
      </c>
      <c r="G21" s="3"/>
      <c r="H21" s="3" t="s">
        <v>7</v>
      </c>
      <c r="I21" s="3"/>
      <c r="J21" s="3" t="s">
        <v>7</v>
      </c>
      <c r="K21" s="3"/>
      <c r="L21" s="2" t="s">
        <v>7</v>
      </c>
      <c r="M21" s="2"/>
      <c r="N21" s="2" t="s">
        <v>8</v>
      </c>
      <c r="O21" s="3">
        <v>4.46433</v>
      </c>
      <c r="P21" s="3" t="s">
        <v>8</v>
      </c>
      <c r="Q21" s="3">
        <v>4.853528</v>
      </c>
      <c r="R21" s="3" t="s">
        <v>8</v>
      </c>
      <c r="S21" s="3">
        <v>4.784846</v>
      </c>
      <c r="T21" s="2" t="s">
        <v>7</v>
      </c>
      <c r="U21" s="9">
        <f>AVERAGE(O21,Q21,S21)</f>
        <v>4.700901333333333</v>
      </c>
      <c r="V21" s="2" t="s">
        <v>7</v>
      </c>
      <c r="W21" s="2"/>
    </row>
    <row r="22" spans="1:23" s="1" customFormat="1" ht="12.75">
      <c r="A22" s="1" t="s">
        <v>0</v>
      </c>
      <c r="B22" s="1" t="s">
        <v>15</v>
      </c>
      <c r="C22" s="6" t="s">
        <v>154</v>
      </c>
      <c r="D22" s="1" t="s">
        <v>10</v>
      </c>
      <c r="E22" s="1" t="s">
        <v>9</v>
      </c>
      <c r="F22" s="2" t="s">
        <v>7</v>
      </c>
      <c r="G22" s="3"/>
      <c r="H22" s="3" t="s">
        <v>7</v>
      </c>
      <c r="I22" s="3"/>
      <c r="J22" s="3" t="s">
        <v>7</v>
      </c>
      <c r="K22" s="3"/>
      <c r="L22" s="2" t="s">
        <v>7</v>
      </c>
      <c r="M22" s="2"/>
      <c r="N22" s="2" t="s">
        <v>8</v>
      </c>
      <c r="O22" s="3">
        <v>0.446433</v>
      </c>
      <c r="P22" s="3" t="s">
        <v>8</v>
      </c>
      <c r="Q22" s="3">
        <v>0.4853528</v>
      </c>
      <c r="R22" s="3" t="s">
        <v>8</v>
      </c>
      <c r="S22" s="3">
        <v>0.4784846</v>
      </c>
      <c r="T22" s="2" t="s">
        <v>7</v>
      </c>
      <c r="U22" s="9">
        <f>AVERAGE(O22,Q22,S22)</f>
        <v>0.4700901333333333</v>
      </c>
      <c r="V22" s="2" t="s">
        <v>7</v>
      </c>
      <c r="W22" s="2"/>
    </row>
    <row r="23" spans="6:23" s="1" customFormat="1" ht="12.75">
      <c r="F23" s="2"/>
      <c r="G23" s="3"/>
      <c r="H23" s="3"/>
      <c r="I23" s="3"/>
      <c r="J23" s="3"/>
      <c r="K23" s="3"/>
      <c r="L23" s="2"/>
      <c r="M23" s="2"/>
      <c r="N23" s="2"/>
      <c r="O23" s="3"/>
      <c r="P23" s="3"/>
      <c r="Q23" s="3"/>
      <c r="R23" s="3"/>
      <c r="S23" s="3"/>
      <c r="T23" s="2"/>
      <c r="U23" s="2"/>
      <c r="V23" s="2"/>
      <c r="W23" s="2"/>
    </row>
    <row r="24" spans="2:23" s="1" customFormat="1" ht="12.75">
      <c r="B24" s="6" t="s">
        <v>44</v>
      </c>
      <c r="C24" s="6" t="s">
        <v>154</v>
      </c>
      <c r="D24" s="1" t="s">
        <v>10</v>
      </c>
      <c r="E24" s="1" t="s">
        <v>9</v>
      </c>
      <c r="F24" s="2"/>
      <c r="G24" s="3"/>
      <c r="H24" s="3"/>
      <c r="I24" s="3"/>
      <c r="J24" s="3"/>
      <c r="K24" s="3"/>
      <c r="L24" s="2"/>
      <c r="M24" s="2"/>
      <c r="N24" s="2"/>
      <c r="O24" s="3">
        <f>O16+O19</f>
        <v>43.84201</v>
      </c>
      <c r="P24" s="3"/>
      <c r="Q24" s="3">
        <f>Q16+Q19</f>
        <v>29.121168</v>
      </c>
      <c r="R24" s="3"/>
      <c r="S24" s="3">
        <f>S16+S19</f>
        <v>39.354786000000004</v>
      </c>
      <c r="T24" s="2"/>
      <c r="U24" s="3">
        <f>AVERAGE(O24,Q24,S24)</f>
        <v>37.43932133333333</v>
      </c>
      <c r="V24" s="2"/>
      <c r="W24" s="2"/>
    </row>
    <row r="25" spans="2:23" s="1" customFormat="1" ht="12.75">
      <c r="B25" s="6" t="s">
        <v>45</v>
      </c>
      <c r="C25" s="6" t="s">
        <v>154</v>
      </c>
      <c r="D25" s="1" t="s">
        <v>10</v>
      </c>
      <c r="E25" s="1" t="s">
        <v>9</v>
      </c>
      <c r="F25" s="2"/>
      <c r="G25" s="3"/>
      <c r="H25" s="3"/>
      <c r="I25" s="3"/>
      <c r="J25" s="3"/>
      <c r="K25" s="3"/>
      <c r="L25" s="2"/>
      <c r="M25" s="2"/>
      <c r="N25" s="2"/>
      <c r="O25" s="3">
        <f>O13+O15+O17</f>
        <v>35.894357899999996</v>
      </c>
      <c r="P25" s="3"/>
      <c r="Q25" s="3">
        <f>Q13+Q15+Q17</f>
        <v>41.79574428</v>
      </c>
      <c r="R25" s="3"/>
      <c r="S25" s="3">
        <f>S13+S15+S17</f>
        <v>47.22322486</v>
      </c>
      <c r="T25" s="2"/>
      <c r="U25" s="3">
        <f>AVERAGE(O25,Q25,S25)</f>
        <v>41.63777568</v>
      </c>
      <c r="V25" s="2"/>
      <c r="W25" s="2"/>
    </row>
    <row r="26" spans="6:23" s="1" customFormat="1" ht="12.75">
      <c r="F26" s="2"/>
      <c r="G26" s="3"/>
      <c r="H26" s="3"/>
      <c r="I26" s="3"/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  <c r="U26" s="3"/>
      <c r="V26" s="2"/>
      <c r="W26" s="2"/>
    </row>
    <row r="27" spans="2:23" s="1" customFormat="1" ht="12.75">
      <c r="B27" s="1" t="s">
        <v>36</v>
      </c>
      <c r="C27" s="1" t="s">
        <v>30</v>
      </c>
      <c r="D27" s="1" t="s">
        <v>152</v>
      </c>
      <c r="F27" s="2"/>
      <c r="G27" s="3"/>
      <c r="H27" s="3"/>
      <c r="I27" s="3"/>
      <c r="J27" s="3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63" s="1" customFormat="1" ht="12.75">
      <c r="B28" s="32" t="s">
        <v>167</v>
      </c>
      <c r="C28" s="32"/>
      <c r="D28" s="32" t="s">
        <v>156</v>
      </c>
      <c r="G28" s="3"/>
      <c r="H28" s="3"/>
      <c r="I28" s="3"/>
      <c r="J28" s="3"/>
      <c r="K28" s="3"/>
      <c r="L28" s="3"/>
      <c r="M28" s="3"/>
      <c r="N28" s="3"/>
      <c r="O28" s="3">
        <v>769</v>
      </c>
      <c r="P28" s="3"/>
      <c r="Q28" s="3">
        <v>764</v>
      </c>
      <c r="R28" s="3"/>
      <c r="S28" s="3">
        <v>745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2:63" s="1" customFormat="1" ht="12.75">
      <c r="B29" s="32" t="s">
        <v>168</v>
      </c>
      <c r="C29" s="32"/>
      <c r="D29" s="32" t="s">
        <v>101</v>
      </c>
      <c r="G29" s="3"/>
      <c r="H29" s="3"/>
      <c r="I29" s="3"/>
      <c r="J29" s="3"/>
      <c r="K29" s="3"/>
      <c r="L29" s="3"/>
      <c r="M29" s="3"/>
      <c r="N29" s="3"/>
      <c r="O29" s="3">
        <v>9.6</v>
      </c>
      <c r="P29" s="3"/>
      <c r="Q29" s="3">
        <v>9.5</v>
      </c>
      <c r="R29" s="3"/>
      <c r="S29" s="3">
        <v>9.5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s="1" customFormat="1" ht="12.75">
      <c r="A30" s="1" t="s">
        <v>0</v>
      </c>
      <c r="B30" s="32" t="s">
        <v>169</v>
      </c>
      <c r="C30" s="32"/>
      <c r="D30" s="32" t="s">
        <v>101</v>
      </c>
      <c r="G30" s="3"/>
      <c r="H30" s="3"/>
      <c r="I30" s="3"/>
      <c r="J30" s="3"/>
      <c r="K30" s="3"/>
      <c r="L30" s="3"/>
      <c r="M30" s="3"/>
      <c r="N30" s="3"/>
      <c r="O30" s="3">
        <v>29.9</v>
      </c>
      <c r="P30" s="3"/>
      <c r="Q30" s="3">
        <v>33</v>
      </c>
      <c r="R30" s="3"/>
      <c r="S30" s="3">
        <v>31.1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2:63" s="1" customFormat="1" ht="12.75">
      <c r="B31" s="32" t="s">
        <v>170</v>
      </c>
      <c r="C31" s="32"/>
      <c r="D31" s="32" t="s">
        <v>157</v>
      </c>
      <c r="G31" s="3"/>
      <c r="H31" s="3"/>
      <c r="I31" s="3"/>
      <c r="J31" s="3"/>
      <c r="K31" s="3"/>
      <c r="L31" s="3"/>
      <c r="M31" s="3"/>
      <c r="N31" s="3"/>
      <c r="O31" s="3">
        <v>157</v>
      </c>
      <c r="P31" s="3"/>
      <c r="Q31" s="3">
        <v>160</v>
      </c>
      <c r="R31" s="3"/>
      <c r="S31" s="3">
        <v>159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7:63" s="1" customFormat="1" ht="12.75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2:63" s="1" customFormat="1" ht="12.75">
      <c r="B33" s="1" t="s">
        <v>36</v>
      </c>
      <c r="C33" s="1" t="s">
        <v>33</v>
      </c>
      <c r="D33" s="1" t="s">
        <v>153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2:63" s="1" customFormat="1" ht="12.75">
      <c r="B34" s="32" t="s">
        <v>167</v>
      </c>
      <c r="C34" s="32"/>
      <c r="D34" s="32" t="s">
        <v>156</v>
      </c>
      <c r="G34" s="3">
        <v>842</v>
      </c>
      <c r="H34" s="3"/>
      <c r="I34" s="3">
        <v>845</v>
      </c>
      <c r="J34" s="3"/>
      <c r="K34" s="3">
        <v>813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2:63" s="1" customFormat="1" ht="12.75">
      <c r="B35" s="32" t="s">
        <v>168</v>
      </c>
      <c r="C35" s="32"/>
      <c r="D35" s="32" t="s">
        <v>101</v>
      </c>
      <c r="G35" s="3">
        <v>9.4</v>
      </c>
      <c r="H35" s="3"/>
      <c r="I35" s="3">
        <v>9.6</v>
      </c>
      <c r="J35" s="3"/>
      <c r="K35" s="3">
        <v>9.6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2:63" s="1" customFormat="1" ht="12.75">
      <c r="B36" s="32" t="s">
        <v>169</v>
      </c>
      <c r="C36" s="32"/>
      <c r="D36" s="32" t="s">
        <v>101</v>
      </c>
      <c r="G36" s="3">
        <v>31.8</v>
      </c>
      <c r="H36" s="3"/>
      <c r="I36" s="3">
        <v>32.4</v>
      </c>
      <c r="J36" s="3"/>
      <c r="K36" s="3">
        <v>32.5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2:63" s="1" customFormat="1" ht="12.75">
      <c r="B37" s="32" t="s">
        <v>170</v>
      </c>
      <c r="C37" s="32"/>
      <c r="D37" s="32" t="s">
        <v>157</v>
      </c>
      <c r="G37" s="3">
        <v>159</v>
      </c>
      <c r="H37" s="3"/>
      <c r="I37" s="3">
        <v>161</v>
      </c>
      <c r="J37" s="3"/>
      <c r="K37" s="3">
        <v>160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7:63" s="1" customFormat="1" ht="12.75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2:63" s="1" customFormat="1" ht="12.75">
      <c r="B39" s="1" t="s">
        <v>36</v>
      </c>
      <c r="C39" s="1" t="s">
        <v>34</v>
      </c>
      <c r="D39" s="1" t="s">
        <v>154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 spans="2:63" s="1" customFormat="1" ht="12.75">
      <c r="B40" s="32" t="s">
        <v>167</v>
      </c>
      <c r="C40" s="32"/>
      <c r="D40" s="32" t="s">
        <v>156</v>
      </c>
      <c r="G40" s="3"/>
      <c r="H40" s="3"/>
      <c r="I40" s="3"/>
      <c r="J40" s="3"/>
      <c r="K40" s="3"/>
      <c r="L40" s="3"/>
      <c r="M40" s="3"/>
      <c r="N40" s="3"/>
      <c r="O40" s="3">
        <v>789</v>
      </c>
      <c r="P40" s="3"/>
      <c r="Q40" s="3">
        <v>760</v>
      </c>
      <c r="R40" s="3"/>
      <c r="S40" s="3">
        <v>778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2:63" s="1" customFormat="1" ht="12.75">
      <c r="B41" s="32" t="s">
        <v>168</v>
      </c>
      <c r="C41" s="32"/>
      <c r="D41" s="32" t="s">
        <v>101</v>
      </c>
      <c r="G41" s="3"/>
      <c r="H41" s="3"/>
      <c r="I41" s="3"/>
      <c r="J41" s="3"/>
      <c r="K41" s="3"/>
      <c r="L41" s="3"/>
      <c r="M41" s="3"/>
      <c r="N41" s="3"/>
      <c r="O41" s="3">
        <v>9.6</v>
      </c>
      <c r="P41" s="3"/>
      <c r="Q41" s="3">
        <v>9.5</v>
      </c>
      <c r="R41" s="3"/>
      <c r="S41" s="3">
        <v>9.5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2:63" s="1" customFormat="1" ht="12.75">
      <c r="B42" s="32" t="s">
        <v>169</v>
      </c>
      <c r="C42" s="32"/>
      <c r="D42" s="32" t="s">
        <v>101</v>
      </c>
      <c r="G42" s="3"/>
      <c r="H42" s="3"/>
      <c r="I42" s="3"/>
      <c r="J42" s="3"/>
      <c r="K42" s="3"/>
      <c r="L42" s="3"/>
      <c r="M42" s="3"/>
      <c r="N42" s="3"/>
      <c r="O42" s="3">
        <v>29.5</v>
      </c>
      <c r="P42" s="3"/>
      <c r="Q42" s="3">
        <v>32.4</v>
      </c>
      <c r="R42" s="3"/>
      <c r="S42" s="3">
        <v>30.2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2:63" s="1" customFormat="1" ht="12.75">
      <c r="B43" s="32" t="s">
        <v>170</v>
      </c>
      <c r="C43" s="32"/>
      <c r="D43" s="32" t="s">
        <v>157</v>
      </c>
      <c r="G43" s="3"/>
      <c r="H43" s="3"/>
      <c r="I43" s="3"/>
      <c r="J43" s="3"/>
      <c r="K43" s="3"/>
      <c r="L43" s="3"/>
      <c r="M43" s="3"/>
      <c r="N43" s="3"/>
      <c r="O43" s="3">
        <v>156</v>
      </c>
      <c r="P43" s="3"/>
      <c r="Q43" s="3">
        <v>160</v>
      </c>
      <c r="R43" s="3"/>
      <c r="S43" s="3">
        <v>157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7:63" s="1" customFormat="1" ht="12.75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2:63" s="1" customFormat="1" ht="12.75">
      <c r="B45" s="1" t="s">
        <v>36</v>
      </c>
      <c r="C45" s="1" t="s">
        <v>35</v>
      </c>
      <c r="D45" s="1" t="s">
        <v>155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2:63" s="1" customFormat="1" ht="12.75">
      <c r="B46" s="32" t="s">
        <v>167</v>
      </c>
      <c r="C46" s="32"/>
      <c r="D46" s="32" t="s">
        <v>156</v>
      </c>
      <c r="G46" s="3">
        <v>840</v>
      </c>
      <c r="H46" s="3"/>
      <c r="I46" s="3">
        <v>862</v>
      </c>
      <c r="J46" s="3"/>
      <c r="K46" s="3"/>
      <c r="L46" s="3"/>
      <c r="M46" s="3">
        <v>788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2:63" s="1" customFormat="1" ht="12.75">
      <c r="B47" s="32" t="s">
        <v>168</v>
      </c>
      <c r="C47" s="32"/>
      <c r="D47" s="32" t="s">
        <v>101</v>
      </c>
      <c r="G47" s="3">
        <v>9.4</v>
      </c>
      <c r="H47" s="3"/>
      <c r="I47" s="3">
        <v>9.6</v>
      </c>
      <c r="J47" s="3"/>
      <c r="K47" s="3"/>
      <c r="L47" s="3"/>
      <c r="M47" s="3">
        <v>9.4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2:63" s="1" customFormat="1" ht="12.75">
      <c r="B48" s="32" t="s">
        <v>169</v>
      </c>
      <c r="C48" s="32"/>
      <c r="D48" s="32" t="s">
        <v>101</v>
      </c>
      <c r="G48" s="3">
        <v>31.8</v>
      </c>
      <c r="H48" s="3"/>
      <c r="I48" s="3">
        <v>28.8</v>
      </c>
      <c r="J48" s="3"/>
      <c r="K48" s="3"/>
      <c r="L48" s="3"/>
      <c r="M48" s="3">
        <v>28.8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2:63" s="1" customFormat="1" ht="12.75">
      <c r="B49" s="32" t="s">
        <v>170</v>
      </c>
      <c r="C49" s="32"/>
      <c r="D49" s="32" t="s">
        <v>157</v>
      </c>
      <c r="G49" s="3">
        <v>159</v>
      </c>
      <c r="H49" s="3"/>
      <c r="I49" s="3">
        <v>160</v>
      </c>
      <c r="J49" s="3"/>
      <c r="K49" s="3"/>
      <c r="L49" s="3"/>
      <c r="M49" s="3">
        <v>155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7:63" s="1" customFormat="1" ht="12.7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57" s="6" customFormat="1" ht="12.75">
      <c r="A51" s="6" t="s">
        <v>0</v>
      </c>
      <c r="B51" s="6" t="s">
        <v>46</v>
      </c>
      <c r="C51" s="6" t="s">
        <v>184</v>
      </c>
      <c r="D51" s="6" t="s">
        <v>101</v>
      </c>
      <c r="G51" s="5">
        <v>99.9998</v>
      </c>
      <c r="H51" s="5"/>
      <c r="I51" s="5">
        <v>99.9997</v>
      </c>
      <c r="J51" s="5"/>
      <c r="K51" s="5">
        <v>99.9998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s="6" customFormat="1" ht="12.75">
      <c r="A52" s="6" t="s">
        <v>0</v>
      </c>
      <c r="B52" s="6" t="s">
        <v>102</v>
      </c>
      <c r="C52" s="6" t="s">
        <v>184</v>
      </c>
      <c r="D52" s="6" t="s">
        <v>101</v>
      </c>
      <c r="G52" s="5">
        <v>99.9992</v>
      </c>
      <c r="H52" s="5"/>
      <c r="I52" s="5">
        <v>99.9992</v>
      </c>
      <c r="J52" s="5"/>
      <c r="K52" s="5">
        <v>99.9992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s="6" customFormat="1" ht="12.75">
      <c r="A53" s="6" t="s">
        <v>0</v>
      </c>
      <c r="B53" s="6" t="s">
        <v>47</v>
      </c>
      <c r="C53" s="6" t="s">
        <v>184</v>
      </c>
      <c r="D53" s="6" t="s">
        <v>101</v>
      </c>
      <c r="G53" s="5">
        <v>99.7609</v>
      </c>
      <c r="H53" s="5"/>
      <c r="I53" s="5">
        <v>99.8906</v>
      </c>
      <c r="J53" s="5"/>
      <c r="K53" s="5">
        <v>99.9098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6:23" s="1" customFormat="1" ht="12.75">
      <c r="F54" s="2"/>
      <c r="G54" s="3"/>
      <c r="H54" s="3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s="1" customFormat="1" ht="12.75">
      <c r="B55" s="8" t="s">
        <v>6</v>
      </c>
      <c r="C55" s="8"/>
      <c r="F55" s="2"/>
      <c r="G55" s="28" t="s">
        <v>1</v>
      </c>
      <c r="H55" s="28"/>
      <c r="I55" s="28" t="s">
        <v>4</v>
      </c>
      <c r="J55" s="28"/>
      <c r="K55" s="28" t="s">
        <v>5</v>
      </c>
      <c r="L55" s="29"/>
      <c r="N55" s="2"/>
      <c r="O55" s="2"/>
      <c r="P55" s="2"/>
      <c r="Q55" s="2"/>
      <c r="R55" s="2"/>
      <c r="S55" s="2"/>
      <c r="T55" s="2"/>
      <c r="U55" s="29" t="s">
        <v>37</v>
      </c>
      <c r="V55" s="2"/>
      <c r="W55" s="2"/>
    </row>
    <row r="56" spans="6:23" s="1" customFormat="1" ht="12.75">
      <c r="F56" s="2"/>
      <c r="G56" s="3"/>
      <c r="H56" s="3"/>
      <c r="I56" s="3"/>
      <c r="J56" s="3"/>
      <c r="K56" s="3"/>
      <c r="L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4" s="1" customFormat="1" ht="12.75">
      <c r="A57" s="1" t="s">
        <v>6</v>
      </c>
      <c r="B57" s="1" t="s">
        <v>164</v>
      </c>
      <c r="C57" s="1" t="s">
        <v>152</v>
      </c>
      <c r="D57" s="1" t="s">
        <v>12</v>
      </c>
      <c r="E57" s="1" t="s">
        <v>9</v>
      </c>
      <c r="F57" s="2" t="s">
        <v>7</v>
      </c>
      <c r="G57" s="3">
        <v>2.17</v>
      </c>
      <c r="H57" s="3" t="s">
        <v>7</v>
      </c>
      <c r="I57" s="3">
        <v>2.51</v>
      </c>
      <c r="J57" s="3" t="s">
        <v>7</v>
      </c>
      <c r="K57" s="3">
        <v>1.03</v>
      </c>
      <c r="L57" s="2" t="s">
        <v>7</v>
      </c>
      <c r="N57" s="2" t="s">
        <v>7</v>
      </c>
      <c r="O57" s="2"/>
      <c r="P57" s="2" t="s">
        <v>7</v>
      </c>
      <c r="Q57" s="2"/>
      <c r="R57" s="2" t="s">
        <v>7</v>
      </c>
      <c r="S57" s="2"/>
      <c r="T57" s="2" t="s">
        <v>7</v>
      </c>
      <c r="U57" s="3">
        <f>AVERAGE(G57,I57,K57)</f>
        <v>1.9033333333333333</v>
      </c>
      <c r="V57" s="2" t="s">
        <v>7</v>
      </c>
      <c r="W57" s="2"/>
      <c r="X57" s="1">
        <v>1.9033333333333333</v>
      </c>
    </row>
    <row r="58" spans="1:24" s="1" customFormat="1" ht="12.75">
      <c r="A58" s="1" t="s">
        <v>6</v>
      </c>
      <c r="B58" s="1" t="s">
        <v>165</v>
      </c>
      <c r="C58" s="1" t="s">
        <v>152</v>
      </c>
      <c r="D58" s="1" t="s">
        <v>12</v>
      </c>
      <c r="E58" s="1" t="s">
        <v>9</v>
      </c>
      <c r="F58" s="2" t="s">
        <v>7</v>
      </c>
      <c r="G58" s="3">
        <v>3.9272727272727277</v>
      </c>
      <c r="H58" s="3" t="s">
        <v>7</v>
      </c>
      <c r="I58" s="3">
        <v>2.5090909090909</v>
      </c>
      <c r="J58" s="3" t="s">
        <v>7</v>
      </c>
      <c r="K58" s="3">
        <v>0.70909090909091</v>
      </c>
      <c r="L58" s="2" t="s">
        <v>7</v>
      </c>
      <c r="N58" s="2" t="s">
        <v>7</v>
      </c>
      <c r="O58" s="2"/>
      <c r="P58" s="2" t="s">
        <v>7</v>
      </c>
      <c r="Q58" s="2"/>
      <c r="R58" s="2" t="s">
        <v>7</v>
      </c>
      <c r="S58" s="2"/>
      <c r="T58" s="2" t="s">
        <v>7</v>
      </c>
      <c r="U58" s="3">
        <f>AVERAGE(G58,I58,K58)</f>
        <v>2.381818181818179</v>
      </c>
      <c r="V58" s="2" t="s">
        <v>7</v>
      </c>
      <c r="W58" s="2"/>
      <c r="X58" s="1">
        <v>2.381818181818179</v>
      </c>
    </row>
    <row r="59" spans="1:24" s="1" customFormat="1" ht="12.75">
      <c r="A59" s="1" t="s">
        <v>6</v>
      </c>
      <c r="B59" s="1" t="s">
        <v>14</v>
      </c>
      <c r="C59" s="1" t="s">
        <v>152</v>
      </c>
      <c r="D59" s="1" t="s">
        <v>12</v>
      </c>
      <c r="E59" s="1" t="s">
        <v>9</v>
      </c>
      <c r="F59" s="2" t="s">
        <v>7</v>
      </c>
      <c r="G59" s="3">
        <v>7.4</v>
      </c>
      <c r="H59" s="3" t="s">
        <v>7</v>
      </c>
      <c r="I59" s="3">
        <v>5.95</v>
      </c>
      <c r="J59" s="3" t="s">
        <v>7</v>
      </c>
      <c r="K59" s="3">
        <v>7.81</v>
      </c>
      <c r="L59" s="2" t="s">
        <v>7</v>
      </c>
      <c r="N59" s="2" t="s">
        <v>7</v>
      </c>
      <c r="O59" s="2"/>
      <c r="P59" s="2" t="s">
        <v>7</v>
      </c>
      <c r="Q59" s="2"/>
      <c r="R59" s="2" t="s">
        <v>7</v>
      </c>
      <c r="S59" s="2"/>
      <c r="T59" s="2" t="s">
        <v>7</v>
      </c>
      <c r="U59" s="3">
        <f>AVERAGE(G59,I59,K59)</f>
        <v>7.053333333333334</v>
      </c>
      <c r="V59" s="2" t="s">
        <v>7</v>
      </c>
      <c r="W59" s="2"/>
      <c r="X59" s="1">
        <v>7.053333333333334</v>
      </c>
    </row>
    <row r="60" spans="1:24" s="1" customFormat="1" ht="12.75">
      <c r="A60" s="1" t="s">
        <v>6</v>
      </c>
      <c r="B60" s="1" t="s">
        <v>13</v>
      </c>
      <c r="C60" s="6" t="s">
        <v>152</v>
      </c>
      <c r="D60" s="1" t="s">
        <v>12</v>
      </c>
      <c r="E60" s="1" t="s">
        <v>9</v>
      </c>
      <c r="F60" s="2" t="s">
        <v>7</v>
      </c>
      <c r="G60" s="3">
        <v>66.4</v>
      </c>
      <c r="H60" s="3" t="s">
        <v>7</v>
      </c>
      <c r="I60" s="3">
        <v>85.2</v>
      </c>
      <c r="J60" s="3" t="s">
        <v>7</v>
      </c>
      <c r="K60" s="3">
        <v>84.9</v>
      </c>
      <c r="L60" s="2" t="s">
        <v>7</v>
      </c>
      <c r="N60" s="2" t="s">
        <v>7</v>
      </c>
      <c r="O60" s="2"/>
      <c r="P60" s="2" t="s">
        <v>7</v>
      </c>
      <c r="Q60" s="2"/>
      <c r="R60" s="2" t="s">
        <v>7</v>
      </c>
      <c r="S60" s="2"/>
      <c r="T60" s="2" t="s">
        <v>7</v>
      </c>
      <c r="U60" s="3">
        <f>AVERAGE(G60,I60,K60)</f>
        <v>78.83333333333334</v>
      </c>
      <c r="V60" s="2" t="s">
        <v>7</v>
      </c>
      <c r="W60" s="2"/>
      <c r="X60" s="1">
        <v>78.83333333333334</v>
      </c>
    </row>
    <row r="61" spans="2:21" ht="12.75">
      <c r="B61" s="6" t="s">
        <v>166</v>
      </c>
      <c r="C61" s="6" t="s">
        <v>152</v>
      </c>
      <c r="D61" s="1" t="s">
        <v>12</v>
      </c>
      <c r="E61" s="6" t="s">
        <v>9</v>
      </c>
      <c r="G61">
        <f>G59+G60*2</f>
        <v>140.20000000000002</v>
      </c>
      <c r="I61">
        <f>I59+I60*2</f>
        <v>176.35</v>
      </c>
      <c r="K61">
        <f>K59+K60*2</f>
        <v>177.61</v>
      </c>
      <c r="U61" s="3">
        <f>AVERAGE(G61,I61,K61)</f>
        <v>164.72</v>
      </c>
    </row>
    <row r="62" spans="1:24" s="1" customFormat="1" ht="12.75">
      <c r="A62" s="1" t="s">
        <v>6</v>
      </c>
      <c r="B62" s="1" t="s">
        <v>11</v>
      </c>
      <c r="C62" s="6" t="s">
        <v>152</v>
      </c>
      <c r="D62" s="1" t="s">
        <v>12</v>
      </c>
      <c r="E62" s="1" t="s">
        <v>9</v>
      </c>
      <c r="F62" s="2" t="s">
        <v>8</v>
      </c>
      <c r="G62" s="3">
        <v>0.538</v>
      </c>
      <c r="H62" s="3" t="s">
        <v>8</v>
      </c>
      <c r="I62" s="3">
        <v>0.522</v>
      </c>
      <c r="J62" s="3" t="s">
        <v>8</v>
      </c>
      <c r="K62" s="3">
        <v>0.528</v>
      </c>
      <c r="L62" s="2" t="s">
        <v>7</v>
      </c>
      <c r="N62" s="2" t="s">
        <v>7</v>
      </c>
      <c r="O62" s="2"/>
      <c r="P62" s="2" t="s">
        <v>7</v>
      </c>
      <c r="Q62" s="2"/>
      <c r="R62" s="2" t="s">
        <v>7</v>
      </c>
      <c r="S62" s="2"/>
      <c r="T62" s="2" t="s">
        <v>7</v>
      </c>
      <c r="U62" s="3"/>
      <c r="V62" s="2" t="s">
        <v>7</v>
      </c>
      <c r="W62" s="2"/>
      <c r="X62" s="1">
        <v>0.5293333333333333</v>
      </c>
    </row>
    <row r="64" spans="2:4" ht="12.75">
      <c r="B64" t="s">
        <v>36</v>
      </c>
      <c r="C64" s="1" t="s">
        <v>33</v>
      </c>
      <c r="D64" t="s">
        <v>152</v>
      </c>
    </row>
    <row r="65" spans="2:63" s="1" customFormat="1" ht="12.75">
      <c r="B65" s="32" t="s">
        <v>167</v>
      </c>
      <c r="C65" s="32"/>
      <c r="D65" s="32" t="s">
        <v>156</v>
      </c>
      <c r="G65" s="3">
        <v>930</v>
      </c>
      <c r="H65" s="3"/>
      <c r="I65" s="3">
        <v>1009</v>
      </c>
      <c r="J65" s="3"/>
      <c r="K65" s="3">
        <v>1054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 spans="2:63" s="1" customFormat="1" ht="12.75">
      <c r="B66" s="32" t="s">
        <v>168</v>
      </c>
      <c r="C66" s="32"/>
      <c r="D66" s="32" t="s">
        <v>101</v>
      </c>
      <c r="G66" s="3">
        <v>9</v>
      </c>
      <c r="H66" s="3"/>
      <c r="I66" s="3">
        <v>8.9</v>
      </c>
      <c r="J66" s="3"/>
      <c r="K66" s="3">
        <v>8.8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3" s="1" customFormat="1" ht="12.75">
      <c r="A67" s="1" t="s">
        <v>6</v>
      </c>
      <c r="B67" s="32" t="s">
        <v>169</v>
      </c>
      <c r="C67" s="32"/>
      <c r="D67" s="32" t="s">
        <v>101</v>
      </c>
      <c r="G67" s="3">
        <v>35.6</v>
      </c>
      <c r="H67" s="3"/>
      <c r="I67" s="3">
        <v>35.4</v>
      </c>
      <c r="J67" s="3"/>
      <c r="K67" s="3">
        <v>35.5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2:63" s="1" customFormat="1" ht="12.75">
      <c r="B68" s="32" t="s">
        <v>170</v>
      </c>
      <c r="C68" s="32"/>
      <c r="D68" s="32" t="s">
        <v>157</v>
      </c>
      <c r="G68" s="3">
        <v>165</v>
      </c>
      <c r="H68" s="3"/>
      <c r="I68" s="3">
        <v>164</v>
      </c>
      <c r="J68" s="3"/>
      <c r="K68" s="3">
        <v>165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70" spans="1:57" s="6" customFormat="1" ht="12.75">
      <c r="A70" s="6" t="s">
        <v>6</v>
      </c>
      <c r="B70" s="6" t="s">
        <v>103</v>
      </c>
      <c r="C70" s="6" t="s">
        <v>184</v>
      </c>
      <c r="D70" s="6" t="s">
        <v>101</v>
      </c>
      <c r="G70" s="5">
        <v>99.9997</v>
      </c>
      <c r="H70" s="5"/>
      <c r="I70" s="5">
        <v>99.9997</v>
      </c>
      <c r="J70" s="5"/>
      <c r="K70" s="5">
        <v>99.9997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s="6" customFormat="1" ht="12.75">
      <c r="A71" s="6" t="s">
        <v>6</v>
      </c>
      <c r="B71" s="6" t="s">
        <v>46</v>
      </c>
      <c r="C71" s="6" t="s">
        <v>184</v>
      </c>
      <c r="D71" s="6" t="s">
        <v>101</v>
      </c>
      <c r="G71" s="5">
        <v>99.9979</v>
      </c>
      <c r="H71" s="5"/>
      <c r="I71" s="5">
        <v>99.9985</v>
      </c>
      <c r="J71" s="5"/>
      <c r="K71" s="5">
        <v>99.9985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s="6" customFormat="1" ht="12.75">
      <c r="A72" s="6" t="s">
        <v>6</v>
      </c>
      <c r="B72" s="6" t="s">
        <v>102</v>
      </c>
      <c r="C72" s="6" t="s">
        <v>184</v>
      </c>
      <c r="D72" s="6" t="s">
        <v>101</v>
      </c>
      <c r="G72" s="5">
        <v>99.9973</v>
      </c>
      <c r="H72" s="5"/>
      <c r="I72" s="5">
        <v>99.9969</v>
      </c>
      <c r="J72" s="5"/>
      <c r="K72" s="5">
        <v>99.9968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52"/>
  <sheetViews>
    <sheetView workbookViewId="0" topLeftCell="B39">
      <selection activeCell="D55" sqref="D55"/>
    </sheetView>
  </sheetViews>
  <sheetFormatPr defaultColWidth="9.140625" defaultRowHeight="12.75"/>
  <cols>
    <col min="1" max="1" width="9.140625" style="6" hidden="1" customWidth="1"/>
    <col min="2" max="2" width="17.7109375" style="6" customWidth="1"/>
    <col min="3" max="3" width="9.7109375" style="6" customWidth="1"/>
    <col min="4" max="4" width="12.00390625" style="6" customWidth="1"/>
    <col min="5" max="5" width="2.8515625" style="6" customWidth="1"/>
    <col min="6" max="6" width="9.28125" style="6" bestFit="1" customWidth="1"/>
    <col min="7" max="7" width="2.421875" style="6" customWidth="1"/>
    <col min="8" max="8" width="9.28125" style="6" bestFit="1" customWidth="1"/>
    <col min="9" max="9" width="2.140625" style="6" customWidth="1"/>
    <col min="10" max="10" width="9.28125" style="6" bestFit="1" customWidth="1"/>
    <col min="11" max="11" width="2.57421875" style="6" customWidth="1"/>
    <col min="12" max="12" width="12.421875" style="6" customWidth="1"/>
    <col min="13" max="13" width="2.421875" style="6" customWidth="1"/>
    <col min="14" max="14" width="12.421875" style="6" customWidth="1"/>
    <col min="15" max="15" width="2.7109375" style="6" customWidth="1"/>
    <col min="16" max="16" width="13.00390625" style="6" customWidth="1"/>
    <col min="17" max="17" width="2.57421875" style="6" customWidth="1"/>
    <col min="18" max="18" width="13.00390625" style="6" customWidth="1"/>
    <col min="19" max="19" width="2.421875" style="6" customWidth="1"/>
    <col min="20" max="20" width="13.00390625" style="6" customWidth="1"/>
    <col min="21" max="21" width="2.421875" style="6" customWidth="1"/>
    <col min="22" max="22" width="13.00390625" style="6" customWidth="1"/>
    <col min="23" max="23" width="3.57421875" style="6" customWidth="1"/>
    <col min="24" max="24" width="11.00390625" style="6" customWidth="1"/>
    <col min="25" max="25" width="3.57421875" style="6" customWidth="1"/>
    <col min="26" max="26" width="9.140625" style="6" customWidth="1"/>
    <col min="27" max="27" width="3.8515625" style="6" customWidth="1"/>
    <col min="28" max="28" width="9.140625" style="6" customWidth="1"/>
    <col min="29" max="29" width="2.28125" style="6" customWidth="1"/>
    <col min="30" max="30" width="9.57421875" style="6" bestFit="1" customWidth="1"/>
    <col min="31" max="16384" width="9.140625" style="6" customWidth="1"/>
  </cols>
  <sheetData>
    <row r="1" spans="2:3" ht="12.75">
      <c r="B1" s="10" t="s">
        <v>137</v>
      </c>
      <c r="C1" s="10"/>
    </row>
    <row r="3" spans="2:3" ht="12.75">
      <c r="B3" s="10"/>
      <c r="C3" s="10"/>
    </row>
    <row r="4" spans="2:3" ht="12.75">
      <c r="B4" s="10"/>
      <c r="C4" s="10"/>
    </row>
    <row r="5" spans="2:3" ht="12.75">
      <c r="B5" s="10"/>
      <c r="C5" s="10"/>
    </row>
    <row r="6" spans="2:30" ht="12.75">
      <c r="B6" s="10" t="s">
        <v>0</v>
      </c>
      <c r="C6" s="10"/>
      <c r="F6" s="30" t="s">
        <v>1</v>
      </c>
      <c r="G6" s="30"/>
      <c r="H6" s="30" t="s">
        <v>4</v>
      </c>
      <c r="I6" s="30"/>
      <c r="J6" s="30" t="s">
        <v>5</v>
      </c>
      <c r="K6" s="30"/>
      <c r="L6" s="30" t="s">
        <v>1</v>
      </c>
      <c r="M6" s="30"/>
      <c r="N6" s="30" t="s">
        <v>4</v>
      </c>
      <c r="O6" s="30"/>
      <c r="P6" s="30" t="s">
        <v>5</v>
      </c>
      <c r="Q6" s="30"/>
      <c r="R6" s="30" t="s">
        <v>1</v>
      </c>
      <c r="S6" s="30"/>
      <c r="T6" s="30" t="s">
        <v>4</v>
      </c>
      <c r="U6" s="30"/>
      <c r="V6" s="30" t="s">
        <v>5</v>
      </c>
      <c r="W6" s="30"/>
      <c r="X6" s="30" t="s">
        <v>1</v>
      </c>
      <c r="Y6" s="30"/>
      <c r="Z6" s="30" t="s">
        <v>4</v>
      </c>
      <c r="AA6" s="30"/>
      <c r="AB6" s="30" t="s">
        <v>5</v>
      </c>
      <c r="AD6" s="6" t="s">
        <v>37</v>
      </c>
    </row>
    <row r="8" spans="2:30" ht="12.75">
      <c r="B8" s="6" t="s">
        <v>173</v>
      </c>
      <c r="F8" s="6" t="s">
        <v>175</v>
      </c>
      <c r="H8" s="6" t="s">
        <v>175</v>
      </c>
      <c r="J8" s="6" t="s">
        <v>175</v>
      </c>
      <c r="L8" s="6" t="s">
        <v>175</v>
      </c>
      <c r="N8" s="6" t="s">
        <v>177</v>
      </c>
      <c r="P8" s="6" t="s">
        <v>177</v>
      </c>
      <c r="X8" s="6" t="s">
        <v>178</v>
      </c>
      <c r="Z8" s="6" t="s">
        <v>178</v>
      </c>
      <c r="AB8" s="6" t="s">
        <v>178</v>
      </c>
      <c r="AD8" s="6" t="s">
        <v>178</v>
      </c>
    </row>
    <row r="9" spans="2:30" ht="12.75">
      <c r="B9" s="6" t="s">
        <v>174</v>
      </c>
      <c r="F9" s="6" t="s">
        <v>176</v>
      </c>
      <c r="H9" s="6" t="s">
        <v>176</v>
      </c>
      <c r="J9" s="6" t="s">
        <v>176</v>
      </c>
      <c r="L9" s="6" t="s">
        <v>176</v>
      </c>
      <c r="N9" s="6" t="s">
        <v>176</v>
      </c>
      <c r="P9" s="6" t="s">
        <v>176</v>
      </c>
      <c r="X9" s="6" t="s">
        <v>54</v>
      </c>
      <c r="Z9" s="6" t="s">
        <v>54</v>
      </c>
      <c r="AB9" s="6" t="s">
        <v>54</v>
      </c>
      <c r="AD9" s="6" t="s">
        <v>54</v>
      </c>
    </row>
    <row r="10" spans="2:30" ht="12.75">
      <c r="B10" s="6" t="s">
        <v>181</v>
      </c>
      <c r="R10" s="6" t="s">
        <v>182</v>
      </c>
      <c r="T10" s="6" t="s">
        <v>182</v>
      </c>
      <c r="V10" s="6" t="s">
        <v>182</v>
      </c>
      <c r="X10" s="6" t="s">
        <v>54</v>
      </c>
      <c r="Z10" s="6" t="s">
        <v>54</v>
      </c>
      <c r="AB10" s="6" t="s">
        <v>54</v>
      </c>
      <c r="AD10" s="6" t="s">
        <v>54</v>
      </c>
    </row>
    <row r="11" spans="2:30" ht="12.75">
      <c r="B11" s="24" t="s">
        <v>172</v>
      </c>
      <c r="C11" s="24"/>
      <c r="F11" s="6" t="s">
        <v>27</v>
      </c>
      <c r="H11" s="6" t="s">
        <v>27</v>
      </c>
      <c r="J11" s="6" t="s">
        <v>27</v>
      </c>
      <c r="L11" s="6" t="s">
        <v>28</v>
      </c>
      <c r="N11" s="6" t="s">
        <v>28</v>
      </c>
      <c r="P11" s="6" t="s">
        <v>28</v>
      </c>
      <c r="X11" s="6" t="s">
        <v>54</v>
      </c>
      <c r="Z11" s="6" t="s">
        <v>54</v>
      </c>
      <c r="AB11" s="6" t="s">
        <v>54</v>
      </c>
      <c r="AD11" s="6" t="s">
        <v>54</v>
      </c>
    </row>
    <row r="12" spans="1:22" ht="12.75">
      <c r="A12" s="6" t="s">
        <v>0</v>
      </c>
      <c r="B12" s="6" t="s">
        <v>180</v>
      </c>
      <c r="D12" s="6" t="s">
        <v>29</v>
      </c>
      <c r="F12" s="5">
        <v>17.34</v>
      </c>
      <c r="G12" s="5"/>
      <c r="H12" s="5">
        <v>16.46</v>
      </c>
      <c r="I12" s="5"/>
      <c r="J12" s="5">
        <v>16.49</v>
      </c>
      <c r="K12" s="5"/>
      <c r="L12" s="5">
        <v>14.52</v>
      </c>
      <c r="M12" s="5"/>
      <c r="N12" s="5">
        <v>14.52</v>
      </c>
      <c r="O12" s="5"/>
      <c r="P12" s="5">
        <v>14.52</v>
      </c>
      <c r="Q12" s="5"/>
      <c r="R12" s="5"/>
      <c r="S12" s="5"/>
      <c r="T12" s="5"/>
      <c r="U12" s="5"/>
      <c r="V12" s="5"/>
    </row>
    <row r="13" spans="1:22" ht="12.75">
      <c r="A13" s="6" t="s">
        <v>0</v>
      </c>
      <c r="B13" s="6" t="s">
        <v>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6" t="s">
        <v>0</v>
      </c>
      <c r="B14" s="6" t="s">
        <v>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8" ht="12.75">
      <c r="B15" s="6" t="s">
        <v>46</v>
      </c>
      <c r="D15" s="6" t="s">
        <v>29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X15" s="6">
        <v>1.6</v>
      </c>
      <c r="Z15" s="6">
        <v>1.6</v>
      </c>
      <c r="AB15" s="6">
        <v>1.6</v>
      </c>
    </row>
    <row r="16" spans="2:28" ht="12.75">
      <c r="B16" s="6" t="s">
        <v>48</v>
      </c>
      <c r="D16" s="6" t="s">
        <v>29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X16" s="6">
        <v>38.78</v>
      </c>
      <c r="Z16" s="6">
        <v>37.37</v>
      </c>
      <c r="AB16" s="6">
        <v>37.43</v>
      </c>
    </row>
    <row r="17" spans="2:28" ht="12.75">
      <c r="B17" s="6" t="s">
        <v>47</v>
      </c>
      <c r="D17" s="6" t="s">
        <v>29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6">
        <v>1.92</v>
      </c>
      <c r="Z17" s="6">
        <v>1.92</v>
      </c>
      <c r="AB17" s="6">
        <v>1.92</v>
      </c>
    </row>
    <row r="18" spans="6:22" ht="12.75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8" ht="12.75">
      <c r="B19" s="6" t="s">
        <v>38</v>
      </c>
      <c r="D19" s="6" t="s">
        <v>29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X19" s="13">
        <f>X16*0.4104+X15*0.3155</f>
        <v>16.420112</v>
      </c>
      <c r="Z19" s="13">
        <f>Z16*0.4104+Z15*0.3155</f>
        <v>15.841447999999998</v>
      </c>
      <c r="AB19" s="13">
        <f>AB16*0.4104+AB15*0.3155</f>
        <v>15.866071999999999</v>
      </c>
    </row>
    <row r="20" spans="6:22" ht="12.75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30" ht="12.75">
      <c r="B21" s="1" t="s">
        <v>32</v>
      </c>
      <c r="C21" s="1"/>
      <c r="F21" s="1">
        <f>'emiss 2'!G34</f>
        <v>842</v>
      </c>
      <c r="G21" s="1"/>
      <c r="H21" s="1">
        <f>'emiss 2'!I34</f>
        <v>845</v>
      </c>
      <c r="I21" s="1"/>
      <c r="J21" s="1">
        <f>'emiss 2'!K34</f>
        <v>813</v>
      </c>
      <c r="K21" s="1"/>
      <c r="L21" s="1">
        <f>F21</f>
        <v>842</v>
      </c>
      <c r="M21" s="1"/>
      <c r="N21" s="1">
        <f>H21</f>
        <v>845</v>
      </c>
      <c r="O21" s="1"/>
      <c r="P21" s="1">
        <f>J21</f>
        <v>813</v>
      </c>
      <c r="Q21" s="1"/>
      <c r="R21" s="1"/>
      <c r="S21" s="1"/>
      <c r="T21" s="1"/>
      <c r="U21" s="1"/>
      <c r="V21" s="1"/>
      <c r="X21" s="1">
        <f>L21</f>
        <v>842</v>
      </c>
      <c r="Z21" s="1">
        <f>N21</f>
        <v>845</v>
      </c>
      <c r="AB21" s="1">
        <f>P21</f>
        <v>813</v>
      </c>
      <c r="AD21" s="14">
        <f>AVERAGE(X21,Z21,AB21)</f>
        <v>833.3333333333334</v>
      </c>
    </row>
    <row r="22" spans="2:30" ht="12.75">
      <c r="B22" s="1" t="s">
        <v>31</v>
      </c>
      <c r="C22" s="1"/>
      <c r="F22" s="1">
        <f>'emiss 2'!G35</f>
        <v>9.4</v>
      </c>
      <c r="G22" s="1"/>
      <c r="H22" s="1">
        <f>'emiss 2'!I35</f>
        <v>9.6</v>
      </c>
      <c r="I22" s="1"/>
      <c r="J22" s="1">
        <f>'emiss 2'!K35</f>
        <v>9.6</v>
      </c>
      <c r="K22" s="1"/>
      <c r="L22" s="1">
        <f>F22</f>
        <v>9.4</v>
      </c>
      <c r="M22" s="1"/>
      <c r="N22" s="1">
        <f>H22</f>
        <v>9.6</v>
      </c>
      <c r="O22" s="1"/>
      <c r="P22" s="1">
        <f>J22</f>
        <v>9.6</v>
      </c>
      <c r="Q22" s="1"/>
      <c r="R22" s="1"/>
      <c r="S22" s="1"/>
      <c r="T22" s="1"/>
      <c r="U22" s="1"/>
      <c r="V22" s="1"/>
      <c r="X22" s="1">
        <f>L22</f>
        <v>9.4</v>
      </c>
      <c r="Z22" s="1">
        <f>N22</f>
        <v>9.6</v>
      </c>
      <c r="AB22" s="1">
        <f>P22</f>
        <v>9.6</v>
      </c>
      <c r="AD22" s="14">
        <f>AVERAGE(X22,Z22,AB22)</f>
        <v>9.533333333333333</v>
      </c>
    </row>
    <row r="23" spans="6:22" ht="12.75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30" ht="12.75">
      <c r="B24" s="6" t="s">
        <v>183</v>
      </c>
      <c r="D24" s="6" t="s">
        <v>179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X24" s="33">
        <f>X21*(21-X22)/21*60/9000</f>
        <v>3.1006984126984123</v>
      </c>
      <c r="Z24" s="33">
        <f>Z21*(21-Z22)/21*60/9000</f>
        <v>3.0580952380952384</v>
      </c>
      <c r="AB24" s="33">
        <f>AB21*(21-AB22)/21*60/9000</f>
        <v>2.942285714285714</v>
      </c>
      <c r="AD24" s="33">
        <f>AVERAGE(X24,Z24,AB24)</f>
        <v>3.0336931216931213</v>
      </c>
    </row>
    <row r="25" spans="6:22" ht="12.75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25" t="s">
        <v>39</v>
      </c>
      <c r="C26" s="2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30" ht="12.75">
      <c r="B27" s="6" t="s">
        <v>38</v>
      </c>
      <c r="D27" s="6" t="s">
        <v>10</v>
      </c>
      <c r="F27" s="11"/>
      <c r="H27" s="11"/>
      <c r="J27" s="11"/>
      <c r="L27" s="11"/>
      <c r="N27" s="11"/>
      <c r="P27" s="11"/>
      <c r="R27" s="11"/>
      <c r="T27" s="11"/>
      <c r="V27" s="11"/>
      <c r="X27" s="11">
        <f>X19*1/60*454*1000000/(X21*0.0283)*(21-7)/(21-X22)</f>
        <v>6292920.380329212</v>
      </c>
      <c r="Z27" s="11">
        <f>Z19*1/60*454*1000000/(Z21*0.0283)*(21-7)/(21-Z22)</f>
        <v>6155729.37207775</v>
      </c>
      <c r="AB27" s="11">
        <f>AB19*1/60*454*1000000/(AB21*0.0283)*(21-7)/(21-AB22)</f>
        <v>6407966.408893524</v>
      </c>
      <c r="AD27" s="11">
        <f>AVERAGE(X27,Z27,AB27)</f>
        <v>6285538.720433496</v>
      </c>
    </row>
    <row r="28" spans="6:22" ht="12.75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6:30" ht="12.75"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2.75">
      <c r="B30" s="10" t="s">
        <v>6</v>
      </c>
      <c r="C30" s="10"/>
      <c r="F30" s="30" t="s">
        <v>1</v>
      </c>
      <c r="G30" s="30"/>
      <c r="H30" s="30" t="s">
        <v>4</v>
      </c>
      <c r="I30" s="30"/>
      <c r="J30" s="30" t="s">
        <v>5</v>
      </c>
      <c r="K30" s="30"/>
      <c r="L30" s="30" t="s">
        <v>1</v>
      </c>
      <c r="M30" s="30"/>
      <c r="N30" s="30" t="s">
        <v>4</v>
      </c>
      <c r="O30" s="30"/>
      <c r="P30" s="30" t="s">
        <v>5</v>
      </c>
      <c r="Q30" s="30"/>
      <c r="R30" s="30" t="s">
        <v>1</v>
      </c>
      <c r="S30" s="30"/>
      <c r="T30" s="30" t="s">
        <v>4</v>
      </c>
      <c r="U30" s="30"/>
      <c r="V30" s="30" t="s">
        <v>5</v>
      </c>
      <c r="W30" s="30"/>
      <c r="X30" s="30" t="s">
        <v>1</v>
      </c>
      <c r="Y30" s="30"/>
      <c r="Z30" s="30" t="s">
        <v>4</v>
      </c>
      <c r="AA30" s="30"/>
      <c r="AB30" s="30" t="s">
        <v>5</v>
      </c>
      <c r="AD30" s="6" t="s">
        <v>37</v>
      </c>
    </row>
    <row r="32" spans="2:30" ht="12.75">
      <c r="B32" s="6" t="s">
        <v>173</v>
      </c>
      <c r="F32" s="6" t="s">
        <v>175</v>
      </c>
      <c r="H32" s="6" t="s">
        <v>175</v>
      </c>
      <c r="J32" s="6" t="s">
        <v>175</v>
      </c>
      <c r="L32" s="6" t="s">
        <v>177</v>
      </c>
      <c r="N32" s="6" t="s">
        <v>177</v>
      </c>
      <c r="P32" s="6" t="s">
        <v>177</v>
      </c>
      <c r="X32" s="6" t="s">
        <v>178</v>
      </c>
      <c r="Z32" s="6" t="s">
        <v>178</v>
      </c>
      <c r="AB32" s="6" t="s">
        <v>178</v>
      </c>
      <c r="AD32" s="6" t="s">
        <v>178</v>
      </c>
    </row>
    <row r="33" spans="2:30" ht="12.75">
      <c r="B33" s="6" t="s">
        <v>174</v>
      </c>
      <c r="F33" s="6" t="s">
        <v>176</v>
      </c>
      <c r="H33" s="6" t="s">
        <v>176</v>
      </c>
      <c r="J33" s="6" t="s">
        <v>176</v>
      </c>
      <c r="L33" s="6" t="s">
        <v>176</v>
      </c>
      <c r="N33" s="6" t="s">
        <v>176</v>
      </c>
      <c r="P33" s="6" t="s">
        <v>176</v>
      </c>
      <c r="X33" s="6" t="s">
        <v>54</v>
      </c>
      <c r="Z33" s="6" t="s">
        <v>54</v>
      </c>
      <c r="AB33" s="6" t="s">
        <v>54</v>
      </c>
      <c r="AD33" s="6" t="s">
        <v>54</v>
      </c>
    </row>
    <row r="34" spans="2:30" ht="12.75">
      <c r="B34" s="6" t="s">
        <v>181</v>
      </c>
      <c r="R34" s="6" t="s">
        <v>182</v>
      </c>
      <c r="T34" s="6" t="s">
        <v>182</v>
      </c>
      <c r="V34" s="6" t="s">
        <v>182</v>
      </c>
      <c r="X34" s="6" t="s">
        <v>54</v>
      </c>
      <c r="Z34" s="6" t="s">
        <v>54</v>
      </c>
      <c r="AB34" s="6" t="s">
        <v>54</v>
      </c>
      <c r="AD34" s="6" t="s">
        <v>54</v>
      </c>
    </row>
    <row r="35" spans="2:30" ht="12.75">
      <c r="B35" s="24" t="s">
        <v>172</v>
      </c>
      <c r="C35" s="24"/>
      <c r="F35" s="6" t="s">
        <v>27</v>
      </c>
      <c r="H35" s="6" t="s">
        <v>27</v>
      </c>
      <c r="J35" s="6" t="s">
        <v>27</v>
      </c>
      <c r="L35" s="6" t="s">
        <v>28</v>
      </c>
      <c r="N35" s="6" t="s">
        <v>28</v>
      </c>
      <c r="P35" s="6" t="s">
        <v>28</v>
      </c>
      <c r="X35" s="6" t="s">
        <v>54</v>
      </c>
      <c r="Z35" s="6" t="s">
        <v>54</v>
      </c>
      <c r="AB35" s="6" t="s">
        <v>54</v>
      </c>
      <c r="AD35" s="6" t="s">
        <v>54</v>
      </c>
    </row>
    <row r="36" spans="1:22" ht="12.75">
      <c r="A36" s="6" t="s">
        <v>6</v>
      </c>
      <c r="B36" s="6" t="s">
        <v>180</v>
      </c>
      <c r="D36" s="6" t="s">
        <v>29</v>
      </c>
      <c r="F36" s="5">
        <v>35.5</v>
      </c>
      <c r="G36" s="5"/>
      <c r="H36" s="5">
        <v>33.5</v>
      </c>
      <c r="I36" s="5"/>
      <c r="J36" s="5">
        <v>34.4</v>
      </c>
      <c r="K36" s="5"/>
      <c r="L36" s="5">
        <v>14.38</v>
      </c>
      <c r="M36" s="5"/>
      <c r="N36" s="5">
        <v>14.38</v>
      </c>
      <c r="O36" s="5"/>
      <c r="P36" s="5">
        <v>14.26</v>
      </c>
      <c r="Q36" s="5"/>
      <c r="R36" s="5"/>
      <c r="S36" s="5"/>
      <c r="T36" s="5"/>
      <c r="U36" s="5"/>
      <c r="V36" s="5"/>
    </row>
    <row r="37" spans="1:22" ht="12.75">
      <c r="A37" s="6" t="s">
        <v>6</v>
      </c>
      <c r="B37" s="6" t="s">
        <v>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6" t="s">
        <v>6</v>
      </c>
      <c r="B38" s="6" t="s">
        <v>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40" spans="2:28" ht="12.75">
      <c r="B40" s="6" t="s">
        <v>46</v>
      </c>
      <c r="D40" s="6" t="s">
        <v>29</v>
      </c>
      <c r="L40" s="6">
        <v>1.58</v>
      </c>
      <c r="N40" s="6">
        <v>1.58</v>
      </c>
      <c r="P40" s="6">
        <v>1.58</v>
      </c>
      <c r="X40" s="13">
        <f>F40+L40</f>
        <v>1.58</v>
      </c>
      <c r="Z40" s="13">
        <f>H40+N40</f>
        <v>1.58</v>
      </c>
      <c r="AB40" s="13">
        <f>J40+P40</f>
        <v>1.58</v>
      </c>
    </row>
    <row r="41" spans="2:28" ht="12.75">
      <c r="B41" s="6" t="s">
        <v>49</v>
      </c>
      <c r="D41" s="6" t="s">
        <v>29</v>
      </c>
      <c r="L41" s="6">
        <v>1.6</v>
      </c>
      <c r="N41" s="6">
        <v>1.6</v>
      </c>
      <c r="P41" s="6">
        <v>1.58</v>
      </c>
      <c r="X41" s="13">
        <f>F41+L41</f>
        <v>1.6</v>
      </c>
      <c r="Z41" s="13">
        <f>H41+N41</f>
        <v>1.6</v>
      </c>
      <c r="AB41" s="13">
        <f>J41+P41</f>
        <v>1.58</v>
      </c>
    </row>
    <row r="42" spans="2:28" ht="12.75">
      <c r="B42" s="6" t="s">
        <v>48</v>
      </c>
      <c r="D42" s="6" t="s">
        <v>29</v>
      </c>
      <c r="F42" s="6">
        <v>35.5</v>
      </c>
      <c r="H42" s="6">
        <v>33.5</v>
      </c>
      <c r="J42" s="6">
        <v>34.4</v>
      </c>
      <c r="L42" s="6">
        <v>11.2</v>
      </c>
      <c r="N42" s="6">
        <v>11.2</v>
      </c>
      <c r="P42" s="6">
        <v>11.1</v>
      </c>
      <c r="X42" s="13">
        <f>F42+L42</f>
        <v>46.7</v>
      </c>
      <c r="Z42" s="13">
        <f>H42+N42</f>
        <v>44.7</v>
      </c>
      <c r="AB42" s="13">
        <f>J42+P42</f>
        <v>45.5</v>
      </c>
    </row>
    <row r="44" spans="2:30" ht="12.75">
      <c r="B44" s="6" t="s">
        <v>38</v>
      </c>
      <c r="D44" s="6" t="s">
        <v>29</v>
      </c>
      <c r="F44" s="13">
        <f>F42*0.4104</f>
        <v>14.5692</v>
      </c>
      <c r="H44" s="13">
        <f>H42*0.4104</f>
        <v>13.7484</v>
      </c>
      <c r="J44" s="13">
        <f>J42*0.4104</f>
        <v>14.117759999999999</v>
      </c>
      <c r="L44" s="13">
        <f>0.4104*L42+0.7171*L41+0.3155*L40</f>
        <v>6.24233</v>
      </c>
      <c r="N44" s="13">
        <f>0.4104*N42+0.7171*N41+0.3155*N40</f>
        <v>6.24233</v>
      </c>
      <c r="P44" s="13">
        <f>0.4104*P42+0.7171*P41+0.3155*P40</f>
        <v>6.186948</v>
      </c>
      <c r="Q44" s="13"/>
      <c r="R44" s="13"/>
      <c r="S44" s="13"/>
      <c r="T44" s="13"/>
      <c r="U44" s="13"/>
      <c r="V44" s="13"/>
      <c r="X44" s="13">
        <f>F44+L44</f>
        <v>20.81153</v>
      </c>
      <c r="Z44" s="13">
        <f>H44+N44</f>
        <v>19.99073</v>
      </c>
      <c r="AB44" s="13">
        <f>J44+P44</f>
        <v>20.304707999999998</v>
      </c>
      <c r="AD44" s="13"/>
    </row>
    <row r="46" spans="2:30" ht="12.75">
      <c r="B46" s="1" t="s">
        <v>32</v>
      </c>
      <c r="C46" s="1"/>
      <c r="F46" s="6">
        <f>'emiss 2'!G65</f>
        <v>930</v>
      </c>
      <c r="H46" s="6">
        <f>'emiss 2'!I65</f>
        <v>1009</v>
      </c>
      <c r="J46" s="6">
        <f>'emiss 2'!K65</f>
        <v>1054</v>
      </c>
      <c r="L46" s="6">
        <f>F46</f>
        <v>930</v>
      </c>
      <c r="N46" s="6">
        <f>H46</f>
        <v>1009</v>
      </c>
      <c r="P46" s="6">
        <f>J46</f>
        <v>1054</v>
      </c>
      <c r="X46" s="6">
        <f>L46</f>
        <v>930</v>
      </c>
      <c r="Z46" s="6">
        <f>N46</f>
        <v>1009</v>
      </c>
      <c r="AB46" s="6">
        <f>P46</f>
        <v>1054</v>
      </c>
      <c r="AD46" s="14"/>
    </row>
    <row r="47" spans="2:28" ht="12.75">
      <c r="B47" s="1" t="s">
        <v>31</v>
      </c>
      <c r="C47" s="1"/>
      <c r="F47" s="13">
        <f>'emiss 2'!G66</f>
        <v>9</v>
      </c>
      <c r="H47" s="13">
        <f>'emiss 2'!I66</f>
        <v>8.9</v>
      </c>
      <c r="J47" s="13">
        <f>'emiss 2'!K66</f>
        <v>8.8</v>
      </c>
      <c r="L47" s="13">
        <f>F47</f>
        <v>9</v>
      </c>
      <c r="N47" s="6">
        <f>H47</f>
        <v>8.9</v>
      </c>
      <c r="P47" s="6">
        <f>J47</f>
        <v>8.8</v>
      </c>
      <c r="X47" s="13">
        <f>L47</f>
        <v>9</v>
      </c>
      <c r="Z47" s="13">
        <f>N47</f>
        <v>8.9</v>
      </c>
      <c r="AB47" s="13">
        <f>P47</f>
        <v>8.8</v>
      </c>
    </row>
    <row r="49" spans="2:30" ht="12.75">
      <c r="B49" s="6" t="s">
        <v>183</v>
      </c>
      <c r="D49" s="6" t="s">
        <v>179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X49" s="33">
        <f>X46*(21-X47)/21*60/9000</f>
        <v>3.5428571428571427</v>
      </c>
      <c r="Z49" s="33">
        <f>Z46*(21-Z47)/21*60/9000</f>
        <v>3.8758412698412696</v>
      </c>
      <c r="AB49" s="33">
        <f>AB46*(21-AB47)/21*60/9000</f>
        <v>4.08215873015873</v>
      </c>
      <c r="AD49" s="33">
        <f>AVERAGE(X49,Z49,AB49)</f>
        <v>3.8336190476190475</v>
      </c>
    </row>
    <row r="51" spans="2:3" ht="12.75">
      <c r="B51" s="25" t="s">
        <v>39</v>
      </c>
      <c r="C51" s="25"/>
    </row>
    <row r="52" spans="2:30" ht="12.75">
      <c r="B52" s="6" t="s">
        <v>38</v>
      </c>
      <c r="D52" s="6" t="s">
        <v>10</v>
      </c>
      <c r="F52" s="11">
        <f>F44*1/60*454*1000000/(F46*0.0283)*(21-7)/(21-F47)</f>
        <v>4886722.899806224</v>
      </c>
      <c r="H52" s="11">
        <f>H44*1/60*454*1000000/(H46*0.0283)*(21-7)/(21-H47)</f>
        <v>4215235.326068537</v>
      </c>
      <c r="J52" s="11">
        <f>J44*1/60*454*1000000/(J46*0.0283)*(21-7)/(21-J47)</f>
        <v>4109713.5827346137</v>
      </c>
      <c r="L52" s="11">
        <f>L44*1/60*454*1000000/(L46*0.0283)*(21-7)/(21-L47)</f>
        <v>2093768.838312837</v>
      </c>
      <c r="N52" s="11">
        <f>N44*1/60*454*1000000/(N46*0.0283)*(21-7)/(21-N47)</f>
        <v>1913887.429299221</v>
      </c>
      <c r="P52" s="11">
        <f>P44*1/60*454*1000000/(P46*0.0283)*(21-7)/(21-P47)</f>
        <v>1801035.3080993553</v>
      </c>
      <c r="R52" s="11">
        <f>F52+L52</f>
        <v>6980491.738119061</v>
      </c>
      <c r="T52" s="11">
        <f>H52+N52</f>
        <v>6129122.755367758</v>
      </c>
      <c r="V52" s="11">
        <f>J52+P52</f>
        <v>5910748.890833969</v>
      </c>
      <c r="X52" s="11">
        <f>X44*1/60*454*1000000/(X46*0.0283)*(21-7)/(21-X47)</f>
        <v>6980491.738119059</v>
      </c>
      <c r="Z52" s="11">
        <f>Z44*1/60*454*1000000/(Z46*0.0283)*(21-7)/(21-Z47)</f>
        <v>6129122.755367759</v>
      </c>
      <c r="AB52" s="11">
        <f>AB44*1/60*454*1000000/(AB46*0.0283)*(21-7)/(21-AB47)</f>
        <v>5910748.890833968</v>
      </c>
      <c r="AD52" s="11">
        <f>AVERAGE(X52,Z52,AB52)</f>
        <v>6340121.128106929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C1">
      <selection activeCell="P39" sqref="P39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4.57421875" style="0" customWidth="1"/>
    <col min="4" max="4" width="7.00390625" style="15" customWidth="1"/>
    <col min="5" max="5" width="4.57421875" style="0" bestFit="1" customWidth="1"/>
    <col min="7" max="7" width="7.7109375" style="16" customWidth="1"/>
    <col min="8" max="8" width="8.28125" style="16" customWidth="1"/>
    <col min="9" max="9" width="4.57421875" style="0" bestFit="1" customWidth="1"/>
    <col min="11" max="11" width="7.7109375" style="16" customWidth="1"/>
    <col min="12" max="12" width="8.28125" style="16" customWidth="1"/>
    <col min="13" max="13" width="4.421875" style="0" customWidth="1"/>
    <col min="15" max="15" width="7.7109375" style="16" customWidth="1"/>
    <col min="16" max="16" width="8.28125" style="16" customWidth="1"/>
  </cols>
  <sheetData>
    <row r="1" ht="12.75">
      <c r="C1" s="7" t="s">
        <v>0</v>
      </c>
    </row>
    <row r="2" spans="6:16" ht="12.75">
      <c r="F2" s="34" t="s">
        <v>50</v>
      </c>
      <c r="G2" s="34"/>
      <c r="H2" s="34"/>
      <c r="J2" s="34" t="s">
        <v>51</v>
      </c>
      <c r="K2" s="34"/>
      <c r="L2" s="34"/>
      <c r="N2" s="34" t="s">
        <v>52</v>
      </c>
      <c r="O2" s="34"/>
      <c r="P2" s="34"/>
    </row>
    <row r="3" spans="3:16" ht="12.75">
      <c r="C3" t="s">
        <v>138</v>
      </c>
      <c r="D3" s="15" t="s">
        <v>53</v>
      </c>
      <c r="F3" t="s">
        <v>54</v>
      </c>
      <c r="G3" s="16" t="s">
        <v>54</v>
      </c>
      <c r="H3" s="16" t="s">
        <v>55</v>
      </c>
      <c r="J3" t="s">
        <v>54</v>
      </c>
      <c r="K3" s="16" t="s">
        <v>54</v>
      </c>
      <c r="L3" s="16" t="s">
        <v>55</v>
      </c>
      <c r="N3" t="s">
        <v>54</v>
      </c>
      <c r="O3" s="16" t="s">
        <v>54</v>
      </c>
      <c r="P3" s="16" t="s">
        <v>55</v>
      </c>
    </row>
    <row r="4" spans="4:16" ht="12.75">
      <c r="D4" s="15" t="s">
        <v>56</v>
      </c>
      <c r="F4" t="s">
        <v>57</v>
      </c>
      <c r="G4" s="16" t="s">
        <v>58</v>
      </c>
      <c r="H4" s="16" t="s">
        <v>58</v>
      </c>
      <c r="J4" t="s">
        <v>57</v>
      </c>
      <c r="K4" s="16" t="s">
        <v>58</v>
      </c>
      <c r="L4" s="16" t="s">
        <v>58</v>
      </c>
      <c r="N4" t="s">
        <v>57</v>
      </c>
      <c r="O4" s="16" t="s">
        <v>58</v>
      </c>
      <c r="P4" s="16" t="s">
        <v>58</v>
      </c>
    </row>
    <row r="5" spans="1:34" s="6" customFormat="1" ht="12.75">
      <c r="A5" s="6" t="s">
        <v>0</v>
      </c>
      <c r="B5" s="6">
        <v>1</v>
      </c>
      <c r="C5" s="6" t="s">
        <v>59</v>
      </c>
      <c r="D5" s="17">
        <v>1</v>
      </c>
      <c r="E5" s="5">
        <v>1</v>
      </c>
      <c r="F5" s="18">
        <v>0.00725</v>
      </c>
      <c r="G5" s="18">
        <f>IF(E5=1,F5/2,F5)</f>
        <v>0.003625</v>
      </c>
      <c r="H5" s="18">
        <f>G5*$D5</f>
        <v>0.003625</v>
      </c>
      <c r="I5" s="5">
        <v>1</v>
      </c>
      <c r="J5" s="18">
        <v>0.0136</v>
      </c>
      <c r="K5" s="18">
        <f>IF(I5=1,J5/2,J5)</f>
        <v>0.0068</v>
      </c>
      <c r="L5" s="18">
        <f>K5*$D5</f>
        <v>0.0068</v>
      </c>
      <c r="M5" s="5">
        <v>1</v>
      </c>
      <c r="N5" s="18">
        <v>0.00382</v>
      </c>
      <c r="O5" s="18">
        <f>IF(M5=1,N5/2,N5)</f>
        <v>0.00191</v>
      </c>
      <c r="P5" s="18">
        <f>O5*$D5</f>
        <v>0.00191</v>
      </c>
      <c r="Q5" s="5"/>
      <c r="R5" s="18"/>
      <c r="S5" s="5"/>
      <c r="T5" s="19"/>
      <c r="U5" s="5"/>
      <c r="V5" s="19"/>
      <c r="W5" s="5"/>
      <c r="X5" s="19"/>
      <c r="Y5" s="5"/>
      <c r="Z5" s="19"/>
      <c r="AA5" s="5"/>
      <c r="AB5" s="19"/>
      <c r="AC5" s="5"/>
      <c r="AD5" s="19"/>
      <c r="AE5" s="5"/>
      <c r="AF5" s="19"/>
      <c r="AG5" s="5"/>
      <c r="AH5" s="19"/>
    </row>
    <row r="6" spans="1:34" s="6" customFormat="1" ht="12.75">
      <c r="A6" s="6" t="s">
        <v>0</v>
      </c>
      <c r="B6" s="6">
        <v>2</v>
      </c>
      <c r="C6" s="6" t="s">
        <v>60</v>
      </c>
      <c r="D6" s="17">
        <v>0</v>
      </c>
      <c r="E6" s="5"/>
      <c r="F6" s="18">
        <v>0.131</v>
      </c>
      <c r="G6" s="18">
        <f aca="true" t="shared" si="0" ref="G6:G37">IF(E6=1,F6/2,F6)</f>
        <v>0.131</v>
      </c>
      <c r="H6" s="18">
        <f aca="true" t="shared" si="1" ref="H6:H37">G6*$D6</f>
        <v>0</v>
      </c>
      <c r="I6" s="5"/>
      <c r="J6" s="18">
        <v>0.149</v>
      </c>
      <c r="K6" s="18">
        <f aca="true" t="shared" si="2" ref="K6:K37">IF(I6=1,J6/2,J6)</f>
        <v>0.149</v>
      </c>
      <c r="L6" s="18">
        <f aca="true" t="shared" si="3" ref="L6:L37">K6*$D6</f>
        <v>0</v>
      </c>
      <c r="M6" s="5"/>
      <c r="N6" s="18">
        <v>0.0162</v>
      </c>
      <c r="O6" s="18">
        <f aca="true" t="shared" si="4" ref="O6:O37">IF(M6=1,N6/2,N6)</f>
        <v>0.0162</v>
      </c>
      <c r="P6" s="18">
        <f aca="true" t="shared" si="5" ref="P6:P37">O6*$D6</f>
        <v>0</v>
      </c>
      <c r="Q6" s="5"/>
      <c r="R6" s="18"/>
      <c r="S6" s="5"/>
      <c r="T6" s="19"/>
      <c r="U6" s="5"/>
      <c r="V6" s="19"/>
      <c r="W6" s="5"/>
      <c r="X6" s="19"/>
      <c r="Y6" s="5"/>
      <c r="Z6" s="19"/>
      <c r="AA6" s="5"/>
      <c r="AB6" s="19"/>
      <c r="AC6" s="5"/>
      <c r="AD6" s="19"/>
      <c r="AE6" s="5"/>
      <c r="AF6" s="19"/>
      <c r="AG6" s="5"/>
      <c r="AH6" s="19"/>
    </row>
    <row r="7" spans="1:34" s="6" customFormat="1" ht="12.75">
      <c r="A7" s="6" t="s">
        <v>0</v>
      </c>
      <c r="B7" s="6">
        <v>3</v>
      </c>
      <c r="C7" s="6" t="s">
        <v>61</v>
      </c>
      <c r="D7" s="17">
        <v>0</v>
      </c>
      <c r="E7" s="5"/>
      <c r="F7" s="18">
        <v>0.13825</v>
      </c>
      <c r="G7" s="18">
        <f t="shared" si="0"/>
        <v>0.13825</v>
      </c>
      <c r="H7" s="18">
        <f t="shared" si="1"/>
        <v>0</v>
      </c>
      <c r="I7" s="5"/>
      <c r="J7" s="18">
        <v>0.1626</v>
      </c>
      <c r="K7" s="18">
        <f t="shared" si="2"/>
        <v>0.1626</v>
      </c>
      <c r="L7" s="18">
        <f t="shared" si="3"/>
        <v>0</v>
      </c>
      <c r="M7" s="5"/>
      <c r="N7" s="18">
        <v>0.02002</v>
      </c>
      <c r="O7" s="18">
        <f t="shared" si="4"/>
        <v>0.02002</v>
      </c>
      <c r="P7" s="18">
        <f t="shared" si="5"/>
        <v>0</v>
      </c>
      <c r="Q7" s="5"/>
      <c r="R7" s="18"/>
      <c r="S7" s="5"/>
      <c r="T7" s="19"/>
      <c r="U7" s="5"/>
      <c r="V7" s="19"/>
      <c r="W7" s="5"/>
      <c r="X7" s="19"/>
      <c r="Y7" s="5"/>
      <c r="Z7" s="19"/>
      <c r="AA7" s="5"/>
      <c r="AB7" s="19"/>
      <c r="AC7" s="5"/>
      <c r="AD7" s="19"/>
      <c r="AE7" s="5"/>
      <c r="AF7" s="19"/>
      <c r="AG7" s="5"/>
      <c r="AH7" s="19"/>
    </row>
    <row r="8" spans="1:34" s="6" customFormat="1" ht="12.75">
      <c r="A8" s="6" t="s">
        <v>0</v>
      </c>
      <c r="B8" s="6">
        <v>4</v>
      </c>
      <c r="C8" s="6" t="s">
        <v>62</v>
      </c>
      <c r="D8" s="17">
        <v>0.5</v>
      </c>
      <c r="E8" s="5">
        <v>1</v>
      </c>
      <c r="F8" s="18">
        <v>0.043</v>
      </c>
      <c r="G8" s="18">
        <f t="shared" si="0"/>
        <v>0.0215</v>
      </c>
      <c r="H8" s="18">
        <f t="shared" si="1"/>
        <v>0.01075</v>
      </c>
      <c r="I8" s="5"/>
      <c r="J8" s="18">
        <v>0.0428</v>
      </c>
      <c r="K8" s="18">
        <f t="shared" si="2"/>
        <v>0.0428</v>
      </c>
      <c r="L8" s="18">
        <f t="shared" si="3"/>
        <v>0.0214</v>
      </c>
      <c r="M8" s="5">
        <v>1</v>
      </c>
      <c r="N8" s="18">
        <v>0.00478</v>
      </c>
      <c r="O8" s="18">
        <f t="shared" si="4"/>
        <v>0.00239</v>
      </c>
      <c r="P8" s="18">
        <f t="shared" si="5"/>
        <v>0.001195</v>
      </c>
      <c r="Q8" s="5"/>
      <c r="R8" s="18"/>
      <c r="S8" s="5"/>
      <c r="T8" s="19"/>
      <c r="U8" s="5"/>
      <c r="V8" s="19"/>
      <c r="W8" s="5"/>
      <c r="X8" s="19"/>
      <c r="Y8" s="5"/>
      <c r="Z8" s="19"/>
      <c r="AA8" s="5"/>
      <c r="AB8" s="19"/>
      <c r="AC8" s="5"/>
      <c r="AD8" s="19"/>
      <c r="AE8" s="5"/>
      <c r="AF8" s="19"/>
      <c r="AG8" s="5"/>
      <c r="AH8" s="19"/>
    </row>
    <row r="9" spans="1:34" s="6" customFormat="1" ht="12.75">
      <c r="A9" s="6" t="s">
        <v>0</v>
      </c>
      <c r="B9" s="6">
        <v>5</v>
      </c>
      <c r="C9" s="6" t="s">
        <v>63</v>
      </c>
      <c r="D9" s="17">
        <v>0</v>
      </c>
      <c r="E9" s="5"/>
      <c r="F9" s="18">
        <v>0.222</v>
      </c>
      <c r="G9" s="18">
        <f t="shared" si="0"/>
        <v>0.222</v>
      </c>
      <c r="H9" s="18">
        <f t="shared" si="1"/>
        <v>0</v>
      </c>
      <c r="I9" s="5"/>
      <c r="J9" s="18">
        <v>0.265</v>
      </c>
      <c r="K9" s="18">
        <f t="shared" si="2"/>
        <v>0.265</v>
      </c>
      <c r="L9" s="18">
        <f t="shared" si="3"/>
        <v>0</v>
      </c>
      <c r="M9" s="5"/>
      <c r="N9" s="18">
        <v>0.0478</v>
      </c>
      <c r="O9" s="18">
        <f t="shared" si="4"/>
        <v>0.0478</v>
      </c>
      <c r="P9" s="18">
        <f t="shared" si="5"/>
        <v>0</v>
      </c>
      <c r="Q9" s="5"/>
      <c r="R9" s="18"/>
      <c r="S9" s="5"/>
      <c r="T9" s="19"/>
      <c r="U9" s="5"/>
      <c r="V9" s="19"/>
      <c r="W9" s="5"/>
      <c r="X9" s="19"/>
      <c r="Y9" s="5"/>
      <c r="Z9" s="19"/>
      <c r="AA9" s="5"/>
      <c r="AB9" s="19"/>
      <c r="AC9" s="5"/>
      <c r="AD9" s="19"/>
      <c r="AE9" s="5"/>
      <c r="AF9" s="19"/>
      <c r="AG9" s="5"/>
      <c r="AH9" s="19"/>
    </row>
    <row r="10" spans="1:34" s="6" customFormat="1" ht="12.75">
      <c r="A10" s="6" t="s">
        <v>0</v>
      </c>
      <c r="B10" s="6">
        <v>6</v>
      </c>
      <c r="C10" s="6" t="s">
        <v>64</v>
      </c>
      <c r="D10" s="17">
        <v>0</v>
      </c>
      <c r="E10" s="5"/>
      <c r="F10" s="18">
        <v>0.265</v>
      </c>
      <c r="G10" s="18">
        <f t="shared" si="0"/>
        <v>0.265</v>
      </c>
      <c r="H10" s="18">
        <f t="shared" si="1"/>
        <v>0</v>
      </c>
      <c r="I10" s="5"/>
      <c r="J10" s="18">
        <v>0.3078</v>
      </c>
      <c r="K10" s="18">
        <f t="shared" si="2"/>
        <v>0.3078</v>
      </c>
      <c r="L10" s="18">
        <f t="shared" si="3"/>
        <v>0</v>
      </c>
      <c r="M10" s="5"/>
      <c r="N10" s="18">
        <v>0.05258</v>
      </c>
      <c r="O10" s="18">
        <f t="shared" si="4"/>
        <v>0.05258</v>
      </c>
      <c r="P10" s="18">
        <f t="shared" si="5"/>
        <v>0</v>
      </c>
      <c r="Q10" s="5"/>
      <c r="R10" s="18"/>
      <c r="S10" s="5"/>
      <c r="T10" s="19"/>
      <c r="U10" s="5"/>
      <c r="V10" s="19"/>
      <c r="W10" s="5"/>
      <c r="X10" s="19"/>
      <c r="Y10" s="5"/>
      <c r="Z10" s="19"/>
      <c r="AA10" s="5"/>
      <c r="AB10" s="19"/>
      <c r="AC10" s="5"/>
      <c r="AD10" s="19"/>
      <c r="AE10" s="5"/>
      <c r="AF10" s="19"/>
      <c r="AG10" s="5"/>
      <c r="AH10" s="19"/>
    </row>
    <row r="11" spans="1:34" s="6" customFormat="1" ht="12.75">
      <c r="A11" s="6" t="s">
        <v>0</v>
      </c>
      <c r="B11" s="6">
        <v>7</v>
      </c>
      <c r="C11" s="6" t="s">
        <v>65</v>
      </c>
      <c r="D11" s="17">
        <v>0.1</v>
      </c>
      <c r="E11" s="5"/>
      <c r="F11" s="18">
        <v>0.0362</v>
      </c>
      <c r="G11" s="18">
        <f t="shared" si="0"/>
        <v>0.0362</v>
      </c>
      <c r="H11" s="18">
        <f t="shared" si="1"/>
        <v>0.0036200000000000004</v>
      </c>
      <c r="I11" s="5">
        <v>1</v>
      </c>
      <c r="J11" s="18">
        <v>0.0517</v>
      </c>
      <c r="K11" s="18">
        <f t="shared" si="2"/>
        <v>0.02585</v>
      </c>
      <c r="L11" s="18">
        <f t="shared" si="3"/>
        <v>0.0025850000000000005</v>
      </c>
      <c r="M11" s="5">
        <v>1</v>
      </c>
      <c r="N11" s="18">
        <v>0.00717</v>
      </c>
      <c r="O11" s="18">
        <f t="shared" si="4"/>
        <v>0.003585</v>
      </c>
      <c r="P11" s="18">
        <f t="shared" si="5"/>
        <v>0.00035850000000000004</v>
      </c>
      <c r="Q11" s="5"/>
      <c r="R11" s="18"/>
      <c r="S11" s="5"/>
      <c r="T11" s="19"/>
      <c r="U11" s="5"/>
      <c r="V11" s="19"/>
      <c r="W11" s="5"/>
      <c r="X11" s="19"/>
      <c r="Y11" s="5"/>
      <c r="Z11" s="19"/>
      <c r="AA11" s="5"/>
      <c r="AB11" s="19"/>
      <c r="AC11" s="5"/>
      <c r="AD11" s="19"/>
      <c r="AE11" s="5"/>
      <c r="AF11" s="19"/>
      <c r="AG11" s="5"/>
      <c r="AH11" s="19"/>
    </row>
    <row r="12" spans="1:34" s="6" customFormat="1" ht="12.75">
      <c r="A12" s="6" t="s">
        <v>0</v>
      </c>
      <c r="B12" s="6">
        <v>8</v>
      </c>
      <c r="C12" s="6" t="s">
        <v>66</v>
      </c>
      <c r="D12" s="17">
        <v>0.1</v>
      </c>
      <c r="E12" s="5"/>
      <c r="F12" s="18">
        <v>0.0681</v>
      </c>
      <c r="G12" s="18">
        <f t="shared" si="0"/>
        <v>0.0681</v>
      </c>
      <c r="H12" s="18">
        <f t="shared" si="1"/>
        <v>0.00681</v>
      </c>
      <c r="I12" s="5">
        <v>1</v>
      </c>
      <c r="J12" s="18">
        <v>0.0851</v>
      </c>
      <c r="K12" s="18">
        <f t="shared" si="2"/>
        <v>0.04255</v>
      </c>
      <c r="L12" s="18">
        <f t="shared" si="3"/>
        <v>0.004255</v>
      </c>
      <c r="M12" s="5"/>
      <c r="N12" s="18">
        <v>0.0201</v>
      </c>
      <c r="O12" s="18">
        <f t="shared" si="4"/>
        <v>0.0201</v>
      </c>
      <c r="P12" s="18">
        <f t="shared" si="5"/>
        <v>0.00201</v>
      </c>
      <c r="Q12" s="5"/>
      <c r="R12" s="18"/>
      <c r="S12" s="5"/>
      <c r="T12" s="19"/>
      <c r="U12" s="5"/>
      <c r="V12" s="19"/>
      <c r="W12" s="5"/>
      <c r="X12" s="19"/>
      <c r="Y12" s="5"/>
      <c r="Z12" s="19"/>
      <c r="AA12" s="5"/>
      <c r="AB12" s="19"/>
      <c r="AC12" s="5"/>
      <c r="AD12" s="19"/>
      <c r="AE12" s="5"/>
      <c r="AF12" s="19"/>
      <c r="AG12" s="5"/>
      <c r="AH12" s="19"/>
    </row>
    <row r="13" spans="1:34" s="6" customFormat="1" ht="12.75">
      <c r="A13" s="6" t="s">
        <v>0</v>
      </c>
      <c r="B13" s="6">
        <v>9</v>
      </c>
      <c r="C13" s="6" t="s">
        <v>67</v>
      </c>
      <c r="D13" s="17">
        <v>0.1</v>
      </c>
      <c r="E13" s="5"/>
      <c r="F13" s="18">
        <v>0.166</v>
      </c>
      <c r="G13" s="18">
        <f t="shared" si="0"/>
        <v>0.166</v>
      </c>
      <c r="H13" s="18">
        <f t="shared" si="1"/>
        <v>0.0166</v>
      </c>
      <c r="I13" s="5"/>
      <c r="J13" s="18">
        <v>0.121</v>
      </c>
      <c r="K13" s="18">
        <f t="shared" si="2"/>
        <v>0.121</v>
      </c>
      <c r="L13" s="18">
        <f t="shared" si="3"/>
        <v>0.0121</v>
      </c>
      <c r="M13" s="5"/>
      <c r="N13" s="18">
        <v>0.0334</v>
      </c>
      <c r="O13" s="18">
        <f t="shared" si="4"/>
        <v>0.0334</v>
      </c>
      <c r="P13" s="18">
        <f t="shared" si="5"/>
        <v>0.00334</v>
      </c>
      <c r="Q13" s="5"/>
      <c r="R13" s="18"/>
      <c r="S13" s="5"/>
      <c r="T13" s="19"/>
      <c r="U13" s="5"/>
      <c r="V13" s="19"/>
      <c r="W13" s="5"/>
      <c r="X13" s="19"/>
      <c r="Y13" s="5"/>
      <c r="Z13" s="19"/>
      <c r="AA13" s="5"/>
      <c r="AB13" s="19"/>
      <c r="AC13" s="5"/>
      <c r="AD13" s="19"/>
      <c r="AE13" s="5"/>
      <c r="AF13" s="19"/>
      <c r="AG13" s="5"/>
      <c r="AH13" s="19"/>
    </row>
    <row r="14" spans="1:34" s="6" customFormat="1" ht="12.75">
      <c r="A14" s="6" t="s">
        <v>0</v>
      </c>
      <c r="B14" s="6">
        <v>10</v>
      </c>
      <c r="C14" s="6" t="s">
        <v>68</v>
      </c>
      <c r="D14" s="17">
        <v>0</v>
      </c>
      <c r="E14" s="5"/>
      <c r="F14" s="18">
        <v>0.596</v>
      </c>
      <c r="G14" s="18">
        <f t="shared" si="0"/>
        <v>0.596</v>
      </c>
      <c r="H14" s="18">
        <f t="shared" si="1"/>
        <v>0</v>
      </c>
      <c r="I14" s="5"/>
      <c r="J14" s="18">
        <v>0.657</v>
      </c>
      <c r="K14" s="18">
        <f t="shared" si="2"/>
        <v>0.657</v>
      </c>
      <c r="L14" s="18">
        <f t="shared" si="3"/>
        <v>0</v>
      </c>
      <c r="M14" s="5"/>
      <c r="N14" s="18">
        <v>0.054</v>
      </c>
      <c r="O14" s="18">
        <f t="shared" si="4"/>
        <v>0.054</v>
      </c>
      <c r="P14" s="18">
        <f t="shared" si="5"/>
        <v>0</v>
      </c>
      <c r="Q14" s="5"/>
      <c r="R14" s="18"/>
      <c r="S14" s="5"/>
      <c r="T14" s="19"/>
      <c r="U14" s="5"/>
      <c r="V14" s="19"/>
      <c r="W14" s="5"/>
      <c r="X14" s="19"/>
      <c r="Y14" s="5"/>
      <c r="Z14" s="19"/>
      <c r="AA14" s="5"/>
      <c r="AB14" s="19"/>
      <c r="AC14" s="5"/>
      <c r="AD14" s="19"/>
      <c r="AE14" s="5"/>
      <c r="AF14" s="19"/>
      <c r="AG14" s="5"/>
      <c r="AH14" s="19"/>
    </row>
    <row r="15" spans="1:34" s="6" customFormat="1" ht="12.75">
      <c r="A15" s="6" t="s">
        <v>0</v>
      </c>
      <c r="B15" s="6">
        <v>11</v>
      </c>
      <c r="C15" s="6" t="s">
        <v>69</v>
      </c>
      <c r="D15" s="17">
        <v>0</v>
      </c>
      <c r="E15" s="5"/>
      <c r="F15" s="18">
        <v>0.8663</v>
      </c>
      <c r="G15" s="18">
        <f t="shared" si="0"/>
        <v>0.8663</v>
      </c>
      <c r="H15" s="18">
        <f t="shared" si="1"/>
        <v>0</v>
      </c>
      <c r="I15" s="5"/>
      <c r="J15" s="18">
        <v>0.9148</v>
      </c>
      <c r="K15" s="18">
        <f t="shared" si="2"/>
        <v>0.9148</v>
      </c>
      <c r="L15" s="18">
        <f t="shared" si="3"/>
        <v>0</v>
      </c>
      <c r="M15" s="5"/>
      <c r="N15" s="18">
        <v>0.11467</v>
      </c>
      <c r="O15" s="18">
        <f t="shared" si="4"/>
        <v>0.11467</v>
      </c>
      <c r="P15" s="18">
        <f t="shared" si="5"/>
        <v>0</v>
      </c>
      <c r="Q15" s="5"/>
      <c r="R15" s="18"/>
      <c r="S15" s="5"/>
      <c r="T15" s="19"/>
      <c r="U15" s="5"/>
      <c r="V15" s="19"/>
      <c r="W15" s="5"/>
      <c r="X15" s="19"/>
      <c r="Y15" s="5"/>
      <c r="Z15" s="19"/>
      <c r="AA15" s="5"/>
      <c r="AB15" s="19"/>
      <c r="AC15" s="5"/>
      <c r="AD15" s="19"/>
      <c r="AE15" s="5"/>
      <c r="AF15" s="19"/>
      <c r="AG15" s="5"/>
      <c r="AH15" s="19"/>
    </row>
    <row r="16" spans="1:34" s="6" customFormat="1" ht="12.75">
      <c r="A16" s="6" t="s">
        <v>0</v>
      </c>
      <c r="B16" s="6">
        <v>12</v>
      </c>
      <c r="C16" s="6" t="s">
        <v>70</v>
      </c>
      <c r="D16" s="17">
        <v>0.01</v>
      </c>
      <c r="E16" s="5"/>
      <c r="F16" s="18">
        <v>0.47</v>
      </c>
      <c r="G16" s="18">
        <f t="shared" si="0"/>
        <v>0.47</v>
      </c>
      <c r="H16" s="18">
        <f t="shared" si="1"/>
        <v>0.0047</v>
      </c>
      <c r="I16" s="5"/>
      <c r="J16" s="18">
        <v>0.469</v>
      </c>
      <c r="K16" s="18">
        <f t="shared" si="2"/>
        <v>0.469</v>
      </c>
      <c r="L16" s="18">
        <f t="shared" si="3"/>
        <v>0.00469</v>
      </c>
      <c r="M16" s="5"/>
      <c r="N16" s="18">
        <v>0.0621</v>
      </c>
      <c r="O16" s="18">
        <f t="shared" si="4"/>
        <v>0.0621</v>
      </c>
      <c r="P16" s="18">
        <f t="shared" si="5"/>
        <v>0.000621</v>
      </c>
      <c r="Q16" s="5"/>
      <c r="R16" s="18"/>
      <c r="S16" s="5"/>
      <c r="T16" s="19"/>
      <c r="U16" s="5"/>
      <c r="V16" s="19"/>
      <c r="W16" s="5"/>
      <c r="X16" s="19"/>
      <c r="Y16" s="5"/>
      <c r="Z16" s="19"/>
      <c r="AA16" s="5"/>
      <c r="AB16" s="19"/>
      <c r="AC16" s="5"/>
      <c r="AD16" s="19"/>
      <c r="AE16" s="5"/>
      <c r="AF16" s="19"/>
      <c r="AG16" s="5"/>
      <c r="AH16" s="19"/>
    </row>
    <row r="17" spans="1:34" s="6" customFormat="1" ht="12.75">
      <c r="A17" s="6" t="s">
        <v>0</v>
      </c>
      <c r="B17" s="6">
        <v>13</v>
      </c>
      <c r="C17" s="6" t="s">
        <v>71</v>
      </c>
      <c r="D17" s="17">
        <v>0</v>
      </c>
      <c r="E17" s="5"/>
      <c r="F17" s="18">
        <v>0.566</v>
      </c>
      <c r="G17" s="18">
        <f t="shared" si="0"/>
        <v>0.566</v>
      </c>
      <c r="H17" s="18">
        <f t="shared" si="1"/>
        <v>0</v>
      </c>
      <c r="I17" s="5"/>
      <c r="J17" s="18">
        <v>0.489</v>
      </c>
      <c r="K17" s="18">
        <f t="shared" si="2"/>
        <v>0.489</v>
      </c>
      <c r="L17" s="18">
        <f t="shared" si="3"/>
        <v>0</v>
      </c>
      <c r="M17" s="5"/>
      <c r="N17" s="18">
        <v>0.112</v>
      </c>
      <c r="O17" s="18">
        <f t="shared" si="4"/>
        <v>0.112</v>
      </c>
      <c r="P17" s="18">
        <f t="shared" si="5"/>
        <v>0</v>
      </c>
      <c r="Q17" s="5"/>
      <c r="R17" s="18"/>
      <c r="S17" s="5"/>
      <c r="T17" s="19"/>
      <c r="U17" s="5"/>
      <c r="V17" s="19"/>
      <c r="W17" s="5"/>
      <c r="X17" s="19"/>
      <c r="Y17" s="5"/>
      <c r="Z17" s="19"/>
      <c r="AA17" s="5"/>
      <c r="AB17" s="19"/>
      <c r="AC17" s="5"/>
      <c r="AD17" s="19"/>
      <c r="AE17" s="5"/>
      <c r="AF17" s="19"/>
      <c r="AG17" s="5"/>
      <c r="AH17" s="19"/>
    </row>
    <row r="18" spans="1:34" s="6" customFormat="1" ht="12.75">
      <c r="A18" s="6" t="s">
        <v>0</v>
      </c>
      <c r="B18" s="6">
        <v>14</v>
      </c>
      <c r="C18" s="6" t="s">
        <v>72</v>
      </c>
      <c r="D18" s="17">
        <v>0</v>
      </c>
      <c r="E18" s="5"/>
      <c r="F18" s="18">
        <v>1.036</v>
      </c>
      <c r="G18" s="18">
        <f t="shared" si="0"/>
        <v>1.036</v>
      </c>
      <c r="H18" s="18">
        <f t="shared" si="1"/>
        <v>0</v>
      </c>
      <c r="I18" s="5"/>
      <c r="J18" s="18">
        <v>0.958</v>
      </c>
      <c r="K18" s="18">
        <f t="shared" si="2"/>
        <v>0.958</v>
      </c>
      <c r="L18" s="18">
        <f t="shared" si="3"/>
        <v>0</v>
      </c>
      <c r="M18" s="5"/>
      <c r="N18" s="18">
        <v>0.1741</v>
      </c>
      <c r="O18" s="18">
        <f t="shared" si="4"/>
        <v>0.1741</v>
      </c>
      <c r="P18" s="18">
        <f t="shared" si="5"/>
        <v>0</v>
      </c>
      <c r="Q18" s="5"/>
      <c r="R18" s="18"/>
      <c r="S18" s="5"/>
      <c r="T18" s="19"/>
      <c r="U18" s="5"/>
      <c r="V18" s="19"/>
      <c r="W18" s="5"/>
      <c r="X18" s="19"/>
      <c r="Y18" s="5"/>
      <c r="Z18" s="19"/>
      <c r="AA18" s="5"/>
      <c r="AB18" s="19"/>
      <c r="AC18" s="5"/>
      <c r="AD18" s="19"/>
      <c r="AE18" s="5"/>
      <c r="AF18" s="19"/>
      <c r="AG18" s="5"/>
      <c r="AH18" s="19"/>
    </row>
    <row r="19" spans="1:34" s="6" customFormat="1" ht="12.75">
      <c r="A19" s="6" t="s">
        <v>0</v>
      </c>
      <c r="B19" s="6">
        <v>15</v>
      </c>
      <c r="C19" s="6" t="s">
        <v>73</v>
      </c>
      <c r="D19" s="17">
        <v>0.001</v>
      </c>
      <c r="E19" s="5"/>
      <c r="F19" s="18">
        <v>0.711</v>
      </c>
      <c r="G19" s="18">
        <f t="shared" si="0"/>
        <v>0.711</v>
      </c>
      <c r="H19" s="18">
        <f t="shared" si="1"/>
        <v>0.0007109999999999999</v>
      </c>
      <c r="I19" s="5"/>
      <c r="J19" s="18">
        <v>1.22</v>
      </c>
      <c r="K19" s="18">
        <f t="shared" si="2"/>
        <v>1.22</v>
      </c>
      <c r="L19" s="18">
        <f t="shared" si="3"/>
        <v>0.00122</v>
      </c>
      <c r="M19" s="5"/>
      <c r="N19" s="18">
        <v>0.256</v>
      </c>
      <c r="O19" s="18">
        <f t="shared" si="4"/>
        <v>0.256</v>
      </c>
      <c r="P19" s="18">
        <f t="shared" si="5"/>
        <v>0.000256</v>
      </c>
      <c r="Q19" s="5"/>
      <c r="R19" s="18"/>
      <c r="S19" s="5"/>
      <c r="T19" s="19"/>
      <c r="U19" s="5"/>
      <c r="V19" s="19"/>
      <c r="W19" s="5"/>
      <c r="X19" s="19"/>
      <c r="Y19" s="5"/>
      <c r="Z19" s="19"/>
      <c r="AA19" s="5"/>
      <c r="AB19" s="19"/>
      <c r="AC19" s="5"/>
      <c r="AD19" s="19"/>
      <c r="AE19" s="5"/>
      <c r="AF19" s="19"/>
      <c r="AG19" s="5"/>
      <c r="AH19" s="19"/>
    </row>
    <row r="20" spans="1:34" s="6" customFormat="1" ht="12.75">
      <c r="A20" s="6" t="s">
        <v>0</v>
      </c>
      <c r="B20" s="6">
        <v>16</v>
      </c>
      <c r="C20" s="6" t="s">
        <v>74</v>
      </c>
      <c r="D20" s="17">
        <v>0.1</v>
      </c>
      <c r="E20" s="5"/>
      <c r="F20" s="18">
        <v>0.057</v>
      </c>
      <c r="G20" s="18">
        <f t="shared" si="0"/>
        <v>0.057</v>
      </c>
      <c r="H20" s="18">
        <f t="shared" si="1"/>
        <v>0.0057</v>
      </c>
      <c r="I20" s="5"/>
      <c r="J20" s="18">
        <v>0.0475</v>
      </c>
      <c r="K20" s="18">
        <f t="shared" si="2"/>
        <v>0.0475</v>
      </c>
      <c r="L20" s="18">
        <f t="shared" si="3"/>
        <v>0.004750000000000001</v>
      </c>
      <c r="M20" s="5"/>
      <c r="N20" s="18">
        <v>0.0334</v>
      </c>
      <c r="O20" s="18">
        <f t="shared" si="4"/>
        <v>0.0334</v>
      </c>
      <c r="P20" s="18">
        <f t="shared" si="5"/>
        <v>0.00334</v>
      </c>
      <c r="Q20" s="5"/>
      <c r="R20" s="18"/>
      <c r="S20" s="5"/>
      <c r="T20" s="19"/>
      <c r="U20" s="5"/>
      <c r="V20" s="19"/>
      <c r="W20" s="5"/>
      <c r="X20" s="19"/>
      <c r="Y20" s="5"/>
      <c r="Z20" s="19"/>
      <c r="AA20" s="5"/>
      <c r="AB20" s="19"/>
      <c r="AC20" s="5"/>
      <c r="AD20" s="19"/>
      <c r="AE20" s="5"/>
      <c r="AF20" s="19"/>
      <c r="AG20" s="5"/>
      <c r="AH20" s="19"/>
    </row>
    <row r="21" spans="1:34" s="6" customFormat="1" ht="12.75">
      <c r="A21" s="6" t="s">
        <v>0</v>
      </c>
      <c r="B21" s="6">
        <v>17</v>
      </c>
      <c r="C21" s="6" t="s">
        <v>75</v>
      </c>
      <c r="D21" s="17">
        <v>0</v>
      </c>
      <c r="E21" s="5"/>
      <c r="F21" s="18">
        <v>1.25</v>
      </c>
      <c r="G21" s="18">
        <f t="shared" si="0"/>
        <v>1.25</v>
      </c>
      <c r="H21" s="18">
        <f t="shared" si="1"/>
        <v>0</v>
      </c>
      <c r="I21" s="5"/>
      <c r="J21" s="18">
        <v>0.752</v>
      </c>
      <c r="K21" s="18">
        <f t="shared" si="2"/>
        <v>0.752</v>
      </c>
      <c r="L21" s="18">
        <f t="shared" si="3"/>
        <v>0</v>
      </c>
      <c r="M21" s="5"/>
      <c r="N21" s="18">
        <v>0.201</v>
      </c>
      <c r="O21" s="18">
        <f t="shared" si="4"/>
        <v>0.201</v>
      </c>
      <c r="P21" s="18">
        <f t="shared" si="5"/>
        <v>0</v>
      </c>
      <c r="Q21" s="5"/>
      <c r="R21" s="18"/>
      <c r="S21" s="5"/>
      <c r="T21" s="19"/>
      <c r="U21" s="5"/>
      <c r="V21" s="19"/>
      <c r="W21" s="5"/>
      <c r="X21" s="19"/>
      <c r="Y21" s="5"/>
      <c r="Z21" s="19"/>
      <c r="AA21" s="5"/>
      <c r="AB21" s="19"/>
      <c r="AC21" s="5"/>
      <c r="AD21" s="19"/>
      <c r="AE21" s="5"/>
      <c r="AF21" s="19"/>
      <c r="AG21" s="5"/>
      <c r="AH21" s="19"/>
    </row>
    <row r="22" spans="1:34" s="6" customFormat="1" ht="12.75">
      <c r="A22" s="6" t="s">
        <v>0</v>
      </c>
      <c r="B22" s="6">
        <v>18</v>
      </c>
      <c r="C22" s="6" t="s">
        <v>76</v>
      </c>
      <c r="D22" s="17">
        <v>0</v>
      </c>
      <c r="E22" s="5"/>
      <c r="F22" s="18">
        <v>1.307</v>
      </c>
      <c r="G22" s="18">
        <f t="shared" si="0"/>
        <v>1.307</v>
      </c>
      <c r="H22" s="18">
        <f t="shared" si="1"/>
        <v>0</v>
      </c>
      <c r="I22" s="5"/>
      <c r="J22" s="18">
        <v>0.7995</v>
      </c>
      <c r="K22" s="18">
        <f t="shared" si="2"/>
        <v>0.7995</v>
      </c>
      <c r="L22" s="18">
        <f t="shared" si="3"/>
        <v>0</v>
      </c>
      <c r="M22" s="5"/>
      <c r="N22" s="18">
        <v>0.2344</v>
      </c>
      <c r="O22" s="18">
        <f t="shared" si="4"/>
        <v>0.2344</v>
      </c>
      <c r="P22" s="18">
        <f t="shared" si="5"/>
        <v>0</v>
      </c>
      <c r="Q22" s="5"/>
      <c r="R22" s="18"/>
      <c r="S22" s="5"/>
      <c r="T22" s="19"/>
      <c r="U22" s="5"/>
      <c r="V22" s="19"/>
      <c r="W22" s="5"/>
      <c r="X22" s="19"/>
      <c r="Y22" s="5"/>
      <c r="Z22" s="19"/>
      <c r="AA22" s="5"/>
      <c r="AB22" s="19"/>
      <c r="AC22" s="5"/>
      <c r="AD22" s="19"/>
      <c r="AE22" s="5"/>
      <c r="AF22" s="19"/>
      <c r="AG22" s="5"/>
      <c r="AH22" s="19"/>
    </row>
    <row r="23" spans="1:34" s="6" customFormat="1" ht="12.75">
      <c r="A23" s="6" t="s">
        <v>0</v>
      </c>
      <c r="B23" s="6">
        <v>19</v>
      </c>
      <c r="C23" s="6" t="s">
        <v>77</v>
      </c>
      <c r="D23" s="17">
        <v>0.05</v>
      </c>
      <c r="E23" s="5"/>
      <c r="F23" s="18">
        <v>0.12</v>
      </c>
      <c r="G23" s="18">
        <f t="shared" si="0"/>
        <v>0.12</v>
      </c>
      <c r="H23" s="18">
        <f t="shared" si="1"/>
        <v>0.006</v>
      </c>
      <c r="I23" s="5">
        <v>1</v>
      </c>
      <c r="J23" s="18">
        <v>0.0847</v>
      </c>
      <c r="K23" s="18">
        <f t="shared" si="2"/>
        <v>0.04235</v>
      </c>
      <c r="L23" s="18">
        <f t="shared" si="3"/>
        <v>0.0021175</v>
      </c>
      <c r="M23" s="5"/>
      <c r="N23" s="18">
        <v>0.0334</v>
      </c>
      <c r="O23" s="18">
        <f t="shared" si="4"/>
        <v>0.0334</v>
      </c>
      <c r="P23" s="18">
        <f t="shared" si="5"/>
        <v>0.00167</v>
      </c>
      <c r="Q23" s="5"/>
      <c r="R23" s="18"/>
      <c r="S23" s="5"/>
      <c r="T23" s="19"/>
      <c r="U23" s="5"/>
      <c r="V23" s="19"/>
      <c r="W23" s="5"/>
      <c r="X23" s="19"/>
      <c r="Y23" s="5"/>
      <c r="Z23" s="19"/>
      <c r="AA23" s="5"/>
      <c r="AB23" s="19"/>
      <c r="AC23" s="5"/>
      <c r="AD23" s="19"/>
      <c r="AE23" s="5"/>
      <c r="AF23" s="19"/>
      <c r="AG23" s="5"/>
      <c r="AH23" s="19"/>
    </row>
    <row r="24" spans="1:34" s="6" customFormat="1" ht="12.75">
      <c r="A24" s="6" t="s">
        <v>0</v>
      </c>
      <c r="B24" s="6">
        <v>20</v>
      </c>
      <c r="C24" s="6" t="s">
        <v>78</v>
      </c>
      <c r="D24" s="17">
        <v>0.5</v>
      </c>
      <c r="E24" s="5"/>
      <c r="F24" s="18">
        <v>0.205</v>
      </c>
      <c r="G24" s="18">
        <f t="shared" si="0"/>
        <v>0.205</v>
      </c>
      <c r="H24" s="18">
        <f t="shared" si="1"/>
        <v>0.1025</v>
      </c>
      <c r="I24" s="5">
        <v>1</v>
      </c>
      <c r="J24" s="18">
        <v>0.142</v>
      </c>
      <c r="K24" s="18">
        <f t="shared" si="2"/>
        <v>0.071</v>
      </c>
      <c r="L24" s="18">
        <f t="shared" si="3"/>
        <v>0.0355</v>
      </c>
      <c r="M24" s="5"/>
      <c r="N24" s="18">
        <v>0.0444</v>
      </c>
      <c r="O24" s="18">
        <f t="shared" si="4"/>
        <v>0.0444</v>
      </c>
      <c r="P24" s="18">
        <f t="shared" si="5"/>
        <v>0.0222</v>
      </c>
      <c r="Q24" s="5"/>
      <c r="R24" s="18"/>
      <c r="S24" s="5"/>
      <c r="T24" s="19"/>
      <c r="U24" s="5"/>
      <c r="V24" s="19"/>
      <c r="W24" s="5"/>
      <c r="X24" s="19"/>
      <c r="Y24" s="5"/>
      <c r="Z24" s="19"/>
      <c r="AA24" s="5"/>
      <c r="AB24" s="19"/>
      <c r="AC24" s="5"/>
      <c r="AD24" s="19"/>
      <c r="AE24" s="5"/>
      <c r="AF24" s="19"/>
      <c r="AG24" s="5"/>
      <c r="AH24" s="19"/>
    </row>
    <row r="25" spans="1:34" s="6" customFormat="1" ht="12.75">
      <c r="A25" s="6" t="s">
        <v>0</v>
      </c>
      <c r="B25" s="6">
        <v>21</v>
      </c>
      <c r="C25" s="6" t="s">
        <v>79</v>
      </c>
      <c r="D25" s="17">
        <v>0</v>
      </c>
      <c r="E25" s="5"/>
      <c r="F25" s="18">
        <v>1.16</v>
      </c>
      <c r="G25" s="18">
        <f t="shared" si="0"/>
        <v>1.16</v>
      </c>
      <c r="H25" s="18">
        <f t="shared" si="1"/>
        <v>0</v>
      </c>
      <c r="I25" s="5"/>
      <c r="J25" s="18">
        <v>1.17</v>
      </c>
      <c r="K25" s="18">
        <f t="shared" si="2"/>
        <v>1.17</v>
      </c>
      <c r="L25" s="18">
        <f t="shared" si="3"/>
        <v>0</v>
      </c>
      <c r="M25" s="5"/>
      <c r="N25" s="18">
        <v>0.289</v>
      </c>
      <c r="O25" s="18">
        <f t="shared" si="4"/>
        <v>0.289</v>
      </c>
      <c r="P25" s="18">
        <f t="shared" si="5"/>
        <v>0</v>
      </c>
      <c r="Q25" s="5"/>
      <c r="R25" s="18"/>
      <c r="S25" s="5"/>
      <c r="T25" s="19"/>
      <c r="U25" s="5"/>
      <c r="V25" s="19"/>
      <c r="W25" s="5"/>
      <c r="X25" s="19"/>
      <c r="Y25" s="5"/>
      <c r="Z25" s="19"/>
      <c r="AA25" s="5"/>
      <c r="AB25" s="19"/>
      <c r="AC25" s="5"/>
      <c r="AD25" s="19"/>
      <c r="AE25" s="5"/>
      <c r="AF25" s="19"/>
      <c r="AG25" s="5"/>
      <c r="AH25" s="19"/>
    </row>
    <row r="26" spans="1:34" s="6" customFormat="1" ht="12.75">
      <c r="A26" s="6" t="s">
        <v>0</v>
      </c>
      <c r="B26" s="6">
        <v>22</v>
      </c>
      <c r="C26" s="6" t="s">
        <v>80</v>
      </c>
      <c r="D26" s="17">
        <v>0</v>
      </c>
      <c r="E26" s="5"/>
      <c r="F26" s="18">
        <v>1.485</v>
      </c>
      <c r="G26" s="18">
        <f t="shared" si="0"/>
        <v>1.485</v>
      </c>
      <c r="H26" s="18">
        <f t="shared" si="1"/>
        <v>0</v>
      </c>
      <c r="I26" s="5"/>
      <c r="J26" s="18">
        <v>1.3967</v>
      </c>
      <c r="K26" s="18">
        <f t="shared" si="2"/>
        <v>1.3967</v>
      </c>
      <c r="L26" s="18">
        <f t="shared" si="3"/>
        <v>0</v>
      </c>
      <c r="M26" s="5"/>
      <c r="N26" s="18">
        <v>0.3668</v>
      </c>
      <c r="O26" s="18">
        <f t="shared" si="4"/>
        <v>0.3668</v>
      </c>
      <c r="P26" s="18">
        <f t="shared" si="5"/>
        <v>0</v>
      </c>
      <c r="Q26" s="5"/>
      <c r="R26" s="18"/>
      <c r="S26" s="5"/>
      <c r="T26" s="19"/>
      <c r="U26" s="5"/>
      <c r="V26" s="19"/>
      <c r="W26" s="5"/>
      <c r="X26" s="19"/>
      <c r="Y26" s="5"/>
      <c r="Z26" s="19"/>
      <c r="AA26" s="5"/>
      <c r="AB26" s="19"/>
      <c r="AC26" s="5"/>
      <c r="AD26" s="19"/>
      <c r="AE26" s="5"/>
      <c r="AF26" s="19"/>
      <c r="AG26" s="5"/>
      <c r="AH26" s="19"/>
    </row>
    <row r="27" spans="1:34" s="6" customFormat="1" ht="12.75">
      <c r="A27" s="6" t="s">
        <v>0</v>
      </c>
      <c r="B27" s="6">
        <v>23</v>
      </c>
      <c r="C27" s="6" t="s">
        <v>81</v>
      </c>
      <c r="D27" s="17">
        <v>0.1</v>
      </c>
      <c r="E27" s="5"/>
      <c r="F27" s="18">
        <v>0.299</v>
      </c>
      <c r="G27" s="18">
        <f t="shared" si="0"/>
        <v>0.299</v>
      </c>
      <c r="H27" s="18">
        <f t="shared" si="1"/>
        <v>0.0299</v>
      </c>
      <c r="I27" s="5"/>
      <c r="J27" s="18">
        <v>0.281</v>
      </c>
      <c r="K27" s="18">
        <f t="shared" si="2"/>
        <v>0.281</v>
      </c>
      <c r="L27" s="18">
        <f t="shared" si="3"/>
        <v>0.028100000000000003</v>
      </c>
      <c r="M27" s="5"/>
      <c r="N27" s="18">
        <v>0.0841</v>
      </c>
      <c r="O27" s="18">
        <f t="shared" si="4"/>
        <v>0.0841</v>
      </c>
      <c r="P27" s="18">
        <f t="shared" si="5"/>
        <v>0.008409999999999999</v>
      </c>
      <c r="Q27" s="5"/>
      <c r="R27" s="18"/>
      <c r="S27" s="5"/>
      <c r="T27" s="19"/>
      <c r="U27" s="5"/>
      <c r="V27" s="19"/>
      <c r="W27" s="5"/>
      <c r="X27" s="19"/>
      <c r="Y27" s="5"/>
      <c r="Z27" s="19"/>
      <c r="AA27" s="5"/>
      <c r="AB27" s="19"/>
      <c r="AC27" s="5"/>
      <c r="AD27" s="19"/>
      <c r="AE27" s="5"/>
      <c r="AF27" s="19"/>
      <c r="AG27" s="5"/>
      <c r="AH27" s="19"/>
    </row>
    <row r="28" spans="1:34" s="6" customFormat="1" ht="12.75">
      <c r="A28" s="6" t="s">
        <v>0</v>
      </c>
      <c r="B28" s="6">
        <v>24</v>
      </c>
      <c r="C28" s="6" t="s">
        <v>82</v>
      </c>
      <c r="D28" s="17">
        <v>0.1</v>
      </c>
      <c r="E28" s="5"/>
      <c r="F28" s="18">
        <v>0.165</v>
      </c>
      <c r="G28" s="18">
        <f t="shared" si="0"/>
        <v>0.165</v>
      </c>
      <c r="H28" s="18">
        <f t="shared" si="1"/>
        <v>0.0165</v>
      </c>
      <c r="I28" s="5"/>
      <c r="J28" s="18">
        <v>0.135</v>
      </c>
      <c r="K28" s="18">
        <f t="shared" si="2"/>
        <v>0.135</v>
      </c>
      <c r="L28" s="18">
        <f t="shared" si="3"/>
        <v>0.013500000000000002</v>
      </c>
      <c r="M28" s="5"/>
      <c r="N28" s="18">
        <v>0.0392</v>
      </c>
      <c r="O28" s="18">
        <f t="shared" si="4"/>
        <v>0.0392</v>
      </c>
      <c r="P28" s="18">
        <f t="shared" si="5"/>
        <v>0.00392</v>
      </c>
      <c r="Q28" s="5"/>
      <c r="R28" s="18"/>
      <c r="S28" s="5"/>
      <c r="T28" s="19"/>
      <c r="U28" s="5"/>
      <c r="V28" s="19"/>
      <c r="W28" s="5"/>
      <c r="X28" s="19"/>
      <c r="Y28" s="5"/>
      <c r="Z28" s="19"/>
      <c r="AA28" s="5"/>
      <c r="AB28" s="19"/>
      <c r="AC28" s="5"/>
      <c r="AD28" s="19"/>
      <c r="AE28" s="5"/>
      <c r="AF28" s="19"/>
      <c r="AG28" s="5"/>
      <c r="AH28" s="19"/>
    </row>
    <row r="29" spans="1:34" s="6" customFormat="1" ht="12.75">
      <c r="A29" s="6" t="s">
        <v>0</v>
      </c>
      <c r="B29" s="6">
        <v>25</v>
      </c>
      <c r="C29" s="6" t="s">
        <v>83</v>
      </c>
      <c r="D29" s="17">
        <v>0.1</v>
      </c>
      <c r="E29" s="5">
        <v>1</v>
      </c>
      <c r="F29" s="18">
        <v>0.0111</v>
      </c>
      <c r="G29" s="18">
        <f t="shared" si="0"/>
        <v>0.00555</v>
      </c>
      <c r="H29" s="18">
        <f t="shared" si="1"/>
        <v>0.000555</v>
      </c>
      <c r="I29" s="5">
        <v>1</v>
      </c>
      <c r="J29" s="18">
        <v>0.0198</v>
      </c>
      <c r="K29" s="18">
        <f t="shared" si="2"/>
        <v>0.0099</v>
      </c>
      <c r="L29" s="18">
        <f t="shared" si="3"/>
        <v>0.0009900000000000002</v>
      </c>
      <c r="M29" s="5">
        <v>1</v>
      </c>
      <c r="N29" s="18">
        <v>0.00717</v>
      </c>
      <c r="O29" s="18">
        <f t="shared" si="4"/>
        <v>0.003585</v>
      </c>
      <c r="P29" s="18">
        <f t="shared" si="5"/>
        <v>0.00035850000000000004</v>
      </c>
      <c r="Q29" s="5"/>
      <c r="R29" s="18"/>
      <c r="S29" s="5"/>
      <c r="T29" s="19"/>
      <c r="U29" s="5"/>
      <c r="V29" s="19"/>
      <c r="W29" s="5"/>
      <c r="X29" s="19"/>
      <c r="Y29" s="5"/>
      <c r="Z29" s="19"/>
      <c r="AA29" s="5"/>
      <c r="AB29" s="19"/>
      <c r="AC29" s="5"/>
      <c r="AD29" s="19"/>
      <c r="AE29" s="5"/>
      <c r="AF29" s="19"/>
      <c r="AG29" s="5"/>
      <c r="AH29" s="19"/>
    </row>
    <row r="30" spans="1:34" s="6" customFormat="1" ht="12.75">
      <c r="A30" s="6" t="s">
        <v>0</v>
      </c>
      <c r="B30" s="6">
        <v>26</v>
      </c>
      <c r="C30" s="6" t="s">
        <v>84</v>
      </c>
      <c r="D30" s="17">
        <v>0.1</v>
      </c>
      <c r="E30" s="5"/>
      <c r="F30" s="18">
        <v>0.173</v>
      </c>
      <c r="G30" s="18">
        <f t="shared" si="0"/>
        <v>0.173</v>
      </c>
      <c r="H30" s="18">
        <f t="shared" si="1"/>
        <v>0.0173</v>
      </c>
      <c r="I30" s="5"/>
      <c r="J30" s="18">
        <v>0.12</v>
      </c>
      <c r="K30" s="18">
        <f t="shared" si="2"/>
        <v>0.12</v>
      </c>
      <c r="L30" s="18">
        <f t="shared" si="3"/>
        <v>0.012</v>
      </c>
      <c r="M30" s="5"/>
      <c r="N30" s="18">
        <v>0.0401</v>
      </c>
      <c r="O30" s="18">
        <f t="shared" si="4"/>
        <v>0.0401</v>
      </c>
      <c r="P30" s="18">
        <f t="shared" si="5"/>
        <v>0.00401</v>
      </c>
      <c r="Q30" s="5"/>
      <c r="R30" s="18"/>
      <c r="S30" s="5"/>
      <c r="T30" s="19"/>
      <c r="U30" s="5"/>
      <c r="V30" s="19"/>
      <c r="W30" s="5"/>
      <c r="X30" s="19"/>
      <c r="Y30" s="5"/>
      <c r="Z30" s="19"/>
      <c r="AA30" s="5"/>
      <c r="AB30" s="19"/>
      <c r="AC30" s="5"/>
      <c r="AD30" s="19"/>
      <c r="AE30" s="5"/>
      <c r="AF30" s="19"/>
      <c r="AG30" s="5"/>
      <c r="AH30" s="19"/>
    </row>
    <row r="31" spans="1:34" s="6" customFormat="1" ht="12.75">
      <c r="A31" s="6" t="s">
        <v>0</v>
      </c>
      <c r="B31" s="6">
        <v>27</v>
      </c>
      <c r="C31" s="6" t="s">
        <v>85</v>
      </c>
      <c r="D31" s="17">
        <v>0</v>
      </c>
      <c r="E31" s="5"/>
      <c r="F31" s="18">
        <v>0.831</v>
      </c>
      <c r="G31" s="18">
        <f t="shared" si="0"/>
        <v>0.831</v>
      </c>
      <c r="H31" s="18">
        <f t="shared" si="1"/>
        <v>0</v>
      </c>
      <c r="I31" s="5"/>
      <c r="J31" s="18">
        <v>0.709</v>
      </c>
      <c r="K31" s="18">
        <f t="shared" si="2"/>
        <v>0.709</v>
      </c>
      <c r="L31" s="18">
        <f t="shared" si="3"/>
        <v>0</v>
      </c>
      <c r="M31" s="5"/>
      <c r="N31" s="18">
        <v>0.121</v>
      </c>
      <c r="O31" s="18">
        <f t="shared" si="4"/>
        <v>0.121</v>
      </c>
      <c r="P31" s="18">
        <f t="shared" si="5"/>
        <v>0</v>
      </c>
      <c r="Q31" s="5"/>
      <c r="R31" s="18"/>
      <c r="S31" s="5"/>
      <c r="T31" s="19"/>
      <c r="U31" s="5"/>
      <c r="V31" s="19"/>
      <c r="W31" s="5"/>
      <c r="X31" s="19"/>
      <c r="Y31" s="5"/>
      <c r="Z31" s="19"/>
      <c r="AA31" s="5"/>
      <c r="AB31" s="19"/>
      <c r="AC31" s="5"/>
      <c r="AD31" s="19"/>
      <c r="AE31" s="5"/>
      <c r="AF31" s="19"/>
      <c r="AG31" s="5"/>
      <c r="AH31" s="19"/>
    </row>
    <row r="32" spans="1:34" s="6" customFormat="1" ht="12.75">
      <c r="A32" s="6" t="s">
        <v>0</v>
      </c>
      <c r="B32" s="6">
        <v>28</v>
      </c>
      <c r="C32" s="6" t="s">
        <v>86</v>
      </c>
      <c r="D32" s="17">
        <v>0</v>
      </c>
      <c r="E32" s="5"/>
      <c r="F32" s="18">
        <v>1.4791</v>
      </c>
      <c r="G32" s="18">
        <f t="shared" si="0"/>
        <v>1.4791</v>
      </c>
      <c r="H32" s="18">
        <f t="shared" si="1"/>
        <v>0</v>
      </c>
      <c r="I32" s="5"/>
      <c r="J32" s="18">
        <v>1.2648</v>
      </c>
      <c r="K32" s="18">
        <f t="shared" si="2"/>
        <v>1.2648</v>
      </c>
      <c r="L32" s="18">
        <f t="shared" si="3"/>
        <v>0</v>
      </c>
      <c r="M32" s="5"/>
      <c r="N32" s="18">
        <v>0.29157</v>
      </c>
      <c r="O32" s="18">
        <f t="shared" si="4"/>
        <v>0.29157</v>
      </c>
      <c r="P32" s="18">
        <f t="shared" si="5"/>
        <v>0</v>
      </c>
      <c r="Q32" s="5"/>
      <c r="R32" s="18"/>
      <c r="S32" s="5"/>
      <c r="T32" s="19"/>
      <c r="U32" s="5"/>
      <c r="V32" s="19"/>
      <c r="W32" s="5"/>
      <c r="X32" s="19"/>
      <c r="Y32" s="5"/>
      <c r="Z32" s="19"/>
      <c r="AA32" s="5"/>
      <c r="AB32" s="19"/>
      <c r="AC32" s="5"/>
      <c r="AD32" s="19"/>
      <c r="AE32" s="5"/>
      <c r="AF32" s="19"/>
      <c r="AG32" s="5"/>
      <c r="AH32" s="19"/>
    </row>
    <row r="33" spans="1:34" s="6" customFormat="1" ht="12.75">
      <c r="A33" s="6" t="s">
        <v>0</v>
      </c>
      <c r="B33" s="6">
        <v>29</v>
      </c>
      <c r="C33" s="6" t="s">
        <v>87</v>
      </c>
      <c r="D33" s="17">
        <v>0.01</v>
      </c>
      <c r="E33" s="5">
        <v>1</v>
      </c>
      <c r="F33" s="18">
        <v>0.588</v>
      </c>
      <c r="G33" s="18">
        <f t="shared" si="0"/>
        <v>0.294</v>
      </c>
      <c r="H33" s="18">
        <f t="shared" si="1"/>
        <v>0.00294</v>
      </c>
      <c r="I33" s="5"/>
      <c r="J33" s="18">
        <v>0.482</v>
      </c>
      <c r="K33" s="18">
        <f t="shared" si="2"/>
        <v>0.482</v>
      </c>
      <c r="L33" s="18">
        <f t="shared" si="3"/>
        <v>0.00482</v>
      </c>
      <c r="M33" s="5"/>
      <c r="N33" s="18">
        <v>0.132</v>
      </c>
      <c r="O33" s="18">
        <f t="shared" si="4"/>
        <v>0.132</v>
      </c>
      <c r="P33" s="18">
        <f t="shared" si="5"/>
        <v>0.00132</v>
      </c>
      <c r="Q33" s="5"/>
      <c r="R33" s="18"/>
      <c r="S33" s="5"/>
      <c r="T33" s="19"/>
      <c r="U33" s="5"/>
      <c r="V33" s="19"/>
      <c r="W33" s="5"/>
      <c r="X33" s="19"/>
      <c r="Y33" s="5"/>
      <c r="Z33" s="19"/>
      <c r="AA33" s="5"/>
      <c r="AB33" s="19"/>
      <c r="AC33" s="5"/>
      <c r="AD33" s="19"/>
      <c r="AE33" s="5"/>
      <c r="AF33" s="19"/>
      <c r="AG33" s="5"/>
      <c r="AH33" s="19"/>
    </row>
    <row r="34" spans="1:34" s="6" customFormat="1" ht="12.75">
      <c r="A34" s="6" t="s">
        <v>0</v>
      </c>
      <c r="B34" s="6">
        <v>30</v>
      </c>
      <c r="C34" s="6" t="s">
        <v>88</v>
      </c>
      <c r="D34" s="17">
        <v>0.01</v>
      </c>
      <c r="E34" s="5">
        <v>1</v>
      </c>
      <c r="F34" s="18">
        <v>0.0507</v>
      </c>
      <c r="G34" s="18">
        <f t="shared" si="0"/>
        <v>0.02535</v>
      </c>
      <c r="H34" s="18">
        <f t="shared" si="1"/>
        <v>0.00025350000000000004</v>
      </c>
      <c r="I34" s="5">
        <v>1</v>
      </c>
      <c r="J34" s="18">
        <v>0.0329</v>
      </c>
      <c r="K34" s="18">
        <f t="shared" si="2"/>
        <v>0.01645</v>
      </c>
      <c r="L34" s="18">
        <f t="shared" si="3"/>
        <v>0.0001645</v>
      </c>
      <c r="M34" s="5">
        <v>1</v>
      </c>
      <c r="N34" s="18">
        <v>0.00955</v>
      </c>
      <c r="O34" s="18">
        <f t="shared" si="4"/>
        <v>0.004775</v>
      </c>
      <c r="P34" s="18">
        <f t="shared" si="5"/>
        <v>4.7749999999999995E-05</v>
      </c>
      <c r="Q34" s="5"/>
      <c r="R34" s="18"/>
      <c r="S34" s="5"/>
      <c r="T34" s="19"/>
      <c r="U34" s="5"/>
      <c r="V34" s="19"/>
      <c r="W34" s="5"/>
      <c r="X34" s="19"/>
      <c r="Y34" s="5"/>
      <c r="Z34" s="19"/>
      <c r="AA34" s="5"/>
      <c r="AB34" s="19"/>
      <c r="AC34" s="5"/>
      <c r="AD34" s="19"/>
      <c r="AE34" s="5"/>
      <c r="AF34" s="19"/>
      <c r="AG34" s="5"/>
      <c r="AH34" s="19"/>
    </row>
    <row r="35" spans="1:34" s="6" customFormat="1" ht="12.75">
      <c r="A35" s="6" t="s">
        <v>0</v>
      </c>
      <c r="B35" s="6">
        <v>31</v>
      </c>
      <c r="C35" s="6" t="s">
        <v>89</v>
      </c>
      <c r="D35" s="17">
        <v>0</v>
      </c>
      <c r="E35" s="5"/>
      <c r="F35" s="18">
        <v>0.216</v>
      </c>
      <c r="G35" s="18">
        <f t="shared" si="0"/>
        <v>0.216</v>
      </c>
      <c r="H35" s="18">
        <f t="shared" si="1"/>
        <v>0</v>
      </c>
      <c r="I35" s="5"/>
      <c r="J35" s="18">
        <v>0.243</v>
      </c>
      <c r="K35" s="18">
        <f t="shared" si="2"/>
        <v>0.243</v>
      </c>
      <c r="L35" s="18">
        <f t="shared" si="3"/>
        <v>0</v>
      </c>
      <c r="M35" s="5"/>
      <c r="N35" s="18">
        <v>0.0368</v>
      </c>
      <c r="O35" s="18">
        <f t="shared" si="4"/>
        <v>0.0368</v>
      </c>
      <c r="P35" s="18">
        <f t="shared" si="5"/>
        <v>0</v>
      </c>
      <c r="Q35" s="5"/>
      <c r="R35" s="18"/>
      <c r="S35" s="5"/>
      <c r="T35" s="19"/>
      <c r="U35" s="5"/>
      <c r="V35" s="19"/>
      <c r="W35" s="5"/>
      <c r="X35" s="19"/>
      <c r="Y35" s="5"/>
      <c r="Z35" s="19"/>
      <c r="AA35" s="5"/>
      <c r="AB35" s="19"/>
      <c r="AC35" s="5"/>
      <c r="AD35" s="19"/>
      <c r="AE35" s="5"/>
      <c r="AF35" s="19"/>
      <c r="AG35" s="5"/>
      <c r="AH35" s="19"/>
    </row>
    <row r="36" spans="1:34" s="6" customFormat="1" ht="12.75">
      <c r="A36" s="6" t="s">
        <v>0</v>
      </c>
      <c r="B36" s="6">
        <v>32</v>
      </c>
      <c r="C36" s="6" t="s">
        <v>90</v>
      </c>
      <c r="D36" s="17">
        <v>0</v>
      </c>
      <c r="E36" s="5"/>
      <c r="F36" s="18">
        <v>0.8547</v>
      </c>
      <c r="G36" s="18">
        <f t="shared" si="0"/>
        <v>0.8547</v>
      </c>
      <c r="H36" s="18">
        <f t="shared" si="1"/>
        <v>0</v>
      </c>
      <c r="I36" s="5"/>
      <c r="J36" s="18">
        <v>0.7579</v>
      </c>
      <c r="K36" s="18">
        <f t="shared" si="2"/>
        <v>0.7579</v>
      </c>
      <c r="L36" s="18">
        <f t="shared" si="3"/>
        <v>0</v>
      </c>
      <c r="M36" s="5"/>
      <c r="N36" s="18">
        <v>0.17835</v>
      </c>
      <c r="O36" s="18">
        <f t="shared" si="4"/>
        <v>0.17835</v>
      </c>
      <c r="P36" s="18">
        <f t="shared" si="5"/>
        <v>0</v>
      </c>
      <c r="Q36" s="5"/>
      <c r="R36" s="18"/>
      <c r="S36" s="5"/>
      <c r="T36" s="19"/>
      <c r="U36" s="5"/>
      <c r="V36" s="19"/>
      <c r="W36" s="5"/>
      <c r="X36" s="19"/>
      <c r="Y36" s="5"/>
      <c r="Z36" s="19"/>
      <c r="AA36" s="5"/>
      <c r="AB36" s="19"/>
      <c r="AC36" s="5"/>
      <c r="AD36" s="19"/>
      <c r="AE36" s="5"/>
      <c r="AF36" s="19"/>
      <c r="AG36" s="5"/>
      <c r="AH36" s="19"/>
    </row>
    <row r="37" spans="1:34" s="6" customFormat="1" ht="12.75">
      <c r="A37" s="6" t="s">
        <v>0</v>
      </c>
      <c r="B37" s="6">
        <v>33</v>
      </c>
      <c r="C37" s="6" t="s">
        <v>91</v>
      </c>
      <c r="D37" s="17">
        <v>0.001</v>
      </c>
      <c r="E37" s="5"/>
      <c r="F37" s="18">
        <v>0.222</v>
      </c>
      <c r="G37" s="18">
        <f t="shared" si="0"/>
        <v>0.222</v>
      </c>
      <c r="H37" s="18">
        <f t="shared" si="1"/>
        <v>0.000222</v>
      </c>
      <c r="I37" s="5">
        <v>1</v>
      </c>
      <c r="J37" s="18">
        <v>0.265</v>
      </c>
      <c r="K37" s="18">
        <f t="shared" si="2"/>
        <v>0.1325</v>
      </c>
      <c r="L37" s="18">
        <f t="shared" si="3"/>
        <v>0.00013250000000000002</v>
      </c>
      <c r="M37" s="5">
        <v>1</v>
      </c>
      <c r="N37" s="18">
        <v>0.0277</v>
      </c>
      <c r="O37" s="18">
        <f t="shared" si="4"/>
        <v>0.01385</v>
      </c>
      <c r="P37" s="18">
        <f t="shared" si="5"/>
        <v>1.385E-05</v>
      </c>
      <c r="Q37" s="5"/>
      <c r="R37" s="18"/>
      <c r="S37" s="5"/>
      <c r="T37" s="19"/>
      <c r="U37" s="5"/>
      <c r="V37" s="19"/>
      <c r="W37" s="5"/>
      <c r="X37" s="19"/>
      <c r="Y37" s="5"/>
      <c r="Z37" s="19"/>
      <c r="AA37" s="5"/>
      <c r="AB37" s="19"/>
      <c r="AC37" s="5"/>
      <c r="AD37" s="19"/>
      <c r="AE37" s="5"/>
      <c r="AF37" s="19"/>
      <c r="AG37" s="5"/>
      <c r="AH37" s="19"/>
    </row>
    <row r="38" spans="1:34" s="6" customFormat="1" ht="12.75">
      <c r="A38" s="6" t="s">
        <v>0</v>
      </c>
      <c r="B38" s="6">
        <v>34</v>
      </c>
      <c r="C38" s="6" t="s">
        <v>92</v>
      </c>
      <c r="D38" s="17"/>
      <c r="E38" s="5"/>
      <c r="F38" s="18">
        <v>8.36435</v>
      </c>
      <c r="G38" s="18">
        <f>SUM(G37,G36,G32,G26,G22,G19,G18,G15,G10,G7)</f>
        <v>8.364349999999998</v>
      </c>
      <c r="H38" s="18"/>
      <c r="I38" s="5"/>
      <c r="J38" s="18">
        <v>8.0471</v>
      </c>
      <c r="K38" s="18">
        <f>SUM(K37,K36,K32,K26,K22,K19,K18,K15,K10,K7)</f>
        <v>7.9146</v>
      </c>
      <c r="L38" s="18"/>
      <c r="M38" s="5"/>
      <c r="N38" s="18">
        <v>1.71619</v>
      </c>
      <c r="O38" s="18">
        <f>SUM(O37,O36,O32,O26,O22,O19,O18,O15,O10,O7)</f>
        <v>1.70234</v>
      </c>
      <c r="P38" s="18"/>
      <c r="Q38" s="5"/>
      <c r="R38" s="18"/>
      <c r="S38" s="5"/>
      <c r="T38" s="19"/>
      <c r="U38" s="5"/>
      <c r="V38" s="19"/>
      <c r="W38" s="5"/>
      <c r="X38" s="19"/>
      <c r="Y38" s="5"/>
      <c r="Z38" s="19"/>
      <c r="AA38" s="5"/>
      <c r="AB38" s="19"/>
      <c r="AC38" s="5"/>
      <c r="AD38" s="19"/>
      <c r="AE38" s="5"/>
      <c r="AF38" s="19"/>
      <c r="AG38" s="5"/>
      <c r="AH38" s="19"/>
    </row>
    <row r="39" spans="1:34" s="6" customFormat="1" ht="12.75">
      <c r="A39" s="6" t="s">
        <v>0</v>
      </c>
      <c r="B39" s="6">
        <v>35</v>
      </c>
      <c r="C39" s="6" t="s">
        <v>55</v>
      </c>
      <c r="D39" s="17"/>
      <c r="E39" s="13">
        <f>(F39-H39)*2/F39*100</f>
        <v>14.686195859162932</v>
      </c>
      <c r="F39" s="18">
        <v>0.24681</v>
      </c>
      <c r="G39" s="18"/>
      <c r="H39" s="18">
        <f>SUM(H5:H37)</f>
        <v>0.2286865</v>
      </c>
      <c r="I39" s="13">
        <f>(J39-L39)*2/J39*100</f>
        <v>50.60408631042665</v>
      </c>
      <c r="J39" s="18">
        <v>0.207669</v>
      </c>
      <c r="K39" s="18"/>
      <c r="L39" s="18">
        <f>SUM(L5:L37)</f>
        <v>0.15512450000000003</v>
      </c>
      <c r="M39" s="13">
        <f>(N39-P39)*2/N39*100</f>
        <v>13.195116896177964</v>
      </c>
      <c r="N39" s="18">
        <v>0.0588642</v>
      </c>
      <c r="O39" s="18"/>
      <c r="P39" s="18">
        <f>SUM(P5:P37)</f>
        <v>0.054980600000000004</v>
      </c>
      <c r="Q39" s="5"/>
      <c r="R39" s="18"/>
      <c r="S39" s="5"/>
      <c r="T39" s="19"/>
      <c r="U39" s="5"/>
      <c r="V39" s="19"/>
      <c r="W39" s="5"/>
      <c r="X39" s="19"/>
      <c r="Y39" s="5"/>
      <c r="Z39" s="19"/>
      <c r="AA39" s="5"/>
      <c r="AB39" s="19"/>
      <c r="AC39" s="5"/>
      <c r="AD39" s="19"/>
      <c r="AE39" s="5"/>
      <c r="AF39" s="19"/>
      <c r="AG39" s="5"/>
      <c r="AH39" s="19"/>
    </row>
  </sheetData>
  <mergeCells count="3">
    <mergeCell ref="F2:H2"/>
    <mergeCell ref="J2:L2"/>
    <mergeCell ref="N2:P2"/>
  </mergeCells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2004-02-20T22:14:49Z</cp:lastPrinted>
  <dcterms:created xsi:type="dcterms:W3CDTF">2002-05-23T18:22:58Z</dcterms:created>
  <dcterms:modified xsi:type="dcterms:W3CDTF">2004-02-24T22:10:12Z</dcterms:modified>
  <cp:category/>
  <cp:version/>
  <cp:contentType/>
  <cp:contentStatus/>
</cp:coreProperties>
</file>