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1970" windowHeight="1635" tabRatio="630" activeTab="6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0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<sst xmlns="http://schemas.openxmlformats.org/spreadsheetml/2006/main" count="355" uniqueCount="192">
  <si>
    <t>Stack Gas Emissions</t>
  </si>
  <si>
    <t>HW</t>
  </si>
  <si>
    <t>PM</t>
  </si>
  <si>
    <t>SVM</t>
  </si>
  <si>
    <t>LVM</t>
  </si>
  <si>
    <t>O2</t>
  </si>
  <si>
    <t>gr/dscf</t>
  </si>
  <si>
    <t>ppmv</t>
  </si>
  <si>
    <t>µg/dscm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</si>
  <si>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</si>
  <si>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</si>
  <si>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</si>
  <si>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</si>
  <si>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</si>
  <si>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</si>
  <si>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</si>
  <si>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</si>
  <si>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</si>
  <si>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None</t>
  </si>
  <si>
    <t>APCS Characteristics</t>
  </si>
  <si>
    <t>NA</t>
  </si>
  <si>
    <t>Natural gas</t>
  </si>
  <si>
    <t>Stack Characteristics</t>
  </si>
  <si>
    <t>Permitting Status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</si>
  <si>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</si>
  <si>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</si>
  <si>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</si>
  <si>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</si>
  <si>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Content</t>
  </si>
  <si>
    <t>Units</t>
  </si>
  <si>
    <t>y</t>
  </si>
  <si>
    <t>nd</t>
  </si>
  <si>
    <t xml:space="preserve">   Stack Gas Flowrate</t>
  </si>
  <si>
    <t xml:space="preserve">   Temperature</t>
  </si>
  <si>
    <t>Feedstreams</t>
  </si>
  <si>
    <t>g/hr</t>
  </si>
  <si>
    <t>g/ml</t>
  </si>
  <si>
    <t>ppmw</t>
  </si>
  <si>
    <t>Chlorine</t>
  </si>
  <si>
    <t>Stack Gas Flowrate</t>
  </si>
  <si>
    <t>Process Information</t>
  </si>
  <si>
    <t>I-TEF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</si>
  <si>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</si>
  <si>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</si>
  <si>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</si>
  <si>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</si>
  <si>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</si>
  <si>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</si>
  <si>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</si>
  <si>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</si>
  <si>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</si>
  <si>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</si>
  <si>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</si>
  <si>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</si>
  <si>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</si>
  <si>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</si>
  <si>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</si>
  <si>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</si>
  <si>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</si>
  <si>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</si>
  <si>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</si>
  <si>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</si>
  <si>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</si>
  <si>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</si>
  <si>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</si>
  <si>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</si>
  <si>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</si>
  <si>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</si>
  <si>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</si>
  <si>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</si>
  <si>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</si>
  <si>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</si>
  <si>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</si>
  <si>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</si>
  <si>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</si>
  <si>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</si>
  <si>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TXD078432457</t>
  </si>
  <si>
    <t>TX</t>
  </si>
  <si>
    <t>Celanese Ltd., Chemical Group Clear Lake Plant</t>
  </si>
  <si>
    <t>Waste methanol</t>
  </si>
  <si>
    <t>MH5A</t>
  </si>
  <si>
    <t>AirSource Technologies, Inc.</t>
  </si>
  <si>
    <t>Run 201</t>
  </si>
  <si>
    <t>Run 202</t>
  </si>
  <si>
    <t>Run 203</t>
  </si>
  <si>
    <t>Specific Gravity</t>
  </si>
  <si>
    <t>scfh</t>
  </si>
  <si>
    <t>Capacity (MMBtu/hr)</t>
  </si>
  <si>
    <t>Liq</t>
  </si>
  <si>
    <t>Pasadena</t>
  </si>
  <si>
    <t>Supplemental Fuel</t>
  </si>
  <si>
    <t>Low risk waste exemption facility</t>
  </si>
  <si>
    <t>December 9-17, 1998</t>
  </si>
  <si>
    <t>Cond Avg</t>
  </si>
  <si>
    <t>Firebox Temp</t>
  </si>
  <si>
    <t>Combustion Air Flowrate</t>
  </si>
  <si>
    <t>720C10</t>
  </si>
  <si>
    <t>1/2 ND</t>
  </si>
  <si>
    <t>PCDD/PCDF</t>
  </si>
  <si>
    <t>Risk burn</t>
  </si>
  <si>
    <t>Vent gas</t>
  </si>
  <si>
    <t>Nat gas</t>
  </si>
  <si>
    <t>Risk Burn Report, 1999</t>
  </si>
  <si>
    <t>TEQ Cond Avg</t>
  </si>
  <si>
    <t>Total Cond Avg</t>
  </si>
  <si>
    <t>25 wt% &gt; 13 um</t>
  </si>
  <si>
    <t>75 wt% &lt; 0.5 um</t>
  </si>
  <si>
    <t>7% O2</t>
  </si>
  <si>
    <t>Feedrate MTEC Calculations</t>
  </si>
  <si>
    <t>Steam Production Rate</t>
  </si>
  <si>
    <t>from PSD sampling train</t>
  </si>
  <si>
    <t>Source Description</t>
  </si>
  <si>
    <t>Mscfh</t>
  </si>
  <si>
    <t>Mlb/hr</t>
  </si>
  <si>
    <t>Phase II ID No.</t>
  </si>
  <si>
    <t xml:space="preserve">     Cond Description</t>
  </si>
  <si>
    <t>Total organics, CO, volatile organics, PCDD/PCDFs, SV organics, aldehydes/ketones, PM size distribution; metals, chlorine in feedstreams</t>
  </si>
  <si>
    <t>Soot Blowing</t>
  </si>
  <si>
    <t xml:space="preserve">    City</t>
  </si>
  <si>
    <t xml:space="preserve">    State</t>
  </si>
  <si>
    <t>Hazardous Wastes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</si>
  <si>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</si>
  <si>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</si>
  <si>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</si>
  <si>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</si>
  <si>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</si>
  <si>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</si>
  <si>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(risk burn)</t>
  </si>
  <si>
    <t>Total organics</t>
  </si>
  <si>
    <t xml:space="preserve">   O2</t>
  </si>
  <si>
    <t xml:space="preserve">   Moisture</t>
  </si>
  <si>
    <t>Particle Size Distribution</t>
  </si>
  <si>
    <t>in microns</t>
  </si>
  <si>
    <t>CO (RA)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</si>
  <si>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</si>
  <si>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</si>
  <si>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</si>
  <si>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</si>
  <si>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</si>
  <si>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</si>
  <si>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</si>
  <si>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</si>
  <si>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</si>
  <si>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</si>
  <si>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</si>
  <si>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</si>
  <si>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</si>
  <si>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</si>
  <si>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R1</t>
  </si>
  <si>
    <t>R2</t>
  </si>
  <si>
    <t>R3</t>
  </si>
  <si>
    <t>ppbw</t>
  </si>
  <si>
    <t xml:space="preserve">     Cond Dates</t>
  </si>
  <si>
    <t>Cond Description</t>
  </si>
  <si>
    <t>Liquid-fired boiler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</si>
  <si>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</si>
  <si>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</si>
  <si>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</si>
  <si>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</si>
  <si>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</si>
  <si>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</si>
  <si>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E1</t>
  </si>
  <si>
    <t>source</t>
  </si>
  <si>
    <t>cond</t>
  </si>
  <si>
    <t>emiss</t>
  </si>
  <si>
    <t>feed</t>
  </si>
  <si>
    <t>process</t>
  </si>
  <si>
    <t>Feedstream  Number</t>
  </si>
  <si>
    <t>Feed Class</t>
  </si>
  <si>
    <t>F1</t>
  </si>
  <si>
    <t>Liq HW</t>
  </si>
  <si>
    <t>F2</t>
  </si>
  <si>
    <t>Process Gas</t>
  </si>
  <si>
    <t>F3</t>
  </si>
  <si>
    <t>NG</t>
  </si>
  <si>
    <t>F4</t>
  </si>
  <si>
    <t>MMBtu/hr</t>
  </si>
  <si>
    <t>Selenium</t>
  </si>
  <si>
    <t>Liq.waste methanol</t>
  </si>
  <si>
    <t>Feed Class 2</t>
  </si>
  <si>
    <t>Non-HW</t>
  </si>
  <si>
    <t>MF</t>
  </si>
  <si>
    <t>Estimated Firing Rate</t>
  </si>
  <si>
    <t xml:space="preserve">Facility Name and ID:  </t>
  </si>
  <si>
    <t>Celanese Clear Lake, Pasadena, TX, MH5A Unit</t>
  </si>
  <si>
    <t xml:space="preserve">Condition/Test Date:  </t>
  </si>
  <si>
    <t>df c10</t>
  </si>
  <si>
    <t>Full ND</t>
  </si>
  <si>
    <t>Condition ID:</t>
  </si>
  <si>
    <t>N</t>
  </si>
  <si>
    <t>Heating Value</t>
  </si>
  <si>
    <t>Btu/lb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</si>
</sst>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mmmm\ d\,\ yyyy"/>
    <numFmt numFmtId="171" formatCode="0.00000000"/>
    <numFmt numFmtId="172" formatCode="0.000000000"/>
    <numFmt numFmtId="173" formatCode="0.0E+00"/>
    <numFmt numFmtId="174" formatCode="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15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  <row r="4" ht="12.75">
      <c r="A4" t="s">
        <v>165</v>
      </c>
    </row>
    <row r="5" ht="12.75">
      <c r="A5" t="s">
        <v>166</v>
      </c>
    </row>
    <row r="6" ht="12.75">
      <c r="A6" t="s">
        <v>186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6"/>
  <sheetViews>
    <sheetView workbookViewId="0" topLeftCell="B1">
      <selection activeCell="C1" sqref="C1"/>
    </sheetView>
  </sheetViews>
  <sheetFormatPr defaultColWidth="9.140625" defaultRowHeight="12.75"/>
  <cols>
    <col min="1" max="1" width="5.00390625" style="3" hidden="1" customWidth="1"/>
    <col min="2" max="2" width="26.421875" style="3" customWidth="1"/>
    <col min="3" max="3" width="57.140625" style="3" customWidth="1"/>
    <col min="4" max="4" width="9.00390625" style="3" customWidth="1"/>
    <col min="5" max="16384" width="11.421875" style="3" customWidth="1"/>
  </cols>
  <sheetData>
    <row r="1" ht="12.75">
      <c r="B1" s="2" t="s">
        <v>111</v>
      </c>
    </row>
    <row r="3" spans="2:3" ht="12.75">
      <c r="B3" s="3" t="s">
        <v>114</v>
      </c>
      <c r="C3" s="11">
        <v>720</v>
      </c>
    </row>
    <row r="4" spans="2:3" ht="12.75">
      <c r="B4" s="3" t="s">
        <v>12</v>
      </c>
      <c r="C4" s="3" t="s">
        <v>76</v>
      </c>
    </row>
    <row r="5" spans="2:3" ht="12.75">
      <c r="B5" s="3" t="s">
        <v>13</v>
      </c>
      <c r="C5" s="3" t="s">
        <v>78</v>
      </c>
    </row>
    <row r="6" ht="12.75">
      <c r="B6" s="3" t="s">
        <v>14</v>
      </c>
    </row>
    <row r="7" spans="2:3" ht="12.75">
      <c r="B7" s="3" t="s">
        <v>118</v>
      </c>
      <c r="C7" s="3" t="s">
        <v>89</v>
      </c>
    </row>
    <row r="8" spans="2:3" ht="12.75">
      <c r="B8" s="3" t="s">
        <v>119</v>
      </c>
      <c r="C8" s="3" t="s">
        <v>77</v>
      </c>
    </row>
    <row r="9" spans="2:3" ht="12.75">
      <c r="B9" s="3" t="s">
        <v>15</v>
      </c>
      <c r="C9" s="3" t="s">
        <v>80</v>
      </c>
    </row>
    <row r="10" spans="2:3" ht="12.75">
      <c r="B10" s="3" t="s">
        <v>16</v>
      </c>
      <c r="C10" s="3" t="s">
        <v>18</v>
      </c>
    </row>
    <row r="11" spans="2:3" ht="12.75">
      <c r="B11" s="3" t="s">
        <v>155</v>
      </c>
      <c r="C11" s="11">
        <v>0</v>
      </c>
    </row>
    <row r="12" spans="2:3" ht="12.75">
      <c r="B12" s="3" t="s">
        <v>159</v>
      </c>
      <c r="C12" s="3" t="s">
        <v>154</v>
      </c>
    </row>
    <row r="13" spans="2:3" ht="12.75">
      <c r="B13" s="3" t="s">
        <v>156</v>
      </c>
      <c r="C13" s="3" t="s">
        <v>160</v>
      </c>
    </row>
    <row r="14" ht="12.75">
      <c r="B14" s="3" t="s">
        <v>17</v>
      </c>
    </row>
    <row r="15" ht="12.75">
      <c r="B15" s="3" t="s">
        <v>87</v>
      </c>
    </row>
    <row r="16" ht="12.75">
      <c r="B16" s="3" t="s">
        <v>117</v>
      </c>
    </row>
    <row r="17" spans="2:3" ht="12.75">
      <c r="B17" s="3" t="s">
        <v>157</v>
      </c>
      <c r="C17" s="3" t="s">
        <v>18</v>
      </c>
    </row>
    <row r="18" ht="12.75">
      <c r="B18" s="3" t="s">
        <v>158</v>
      </c>
    </row>
    <row r="19" spans="2:3" ht="12.75">
      <c r="B19" s="3" t="s">
        <v>19</v>
      </c>
      <c r="C19" s="3" t="s">
        <v>20</v>
      </c>
    </row>
    <row r="20" spans="2:3" ht="12.75">
      <c r="B20" s="3" t="s">
        <v>120</v>
      </c>
      <c r="C20" s="3" t="s">
        <v>88</v>
      </c>
    </row>
    <row r="21" spans="2:3" ht="12.75">
      <c r="B21" s="3" t="s">
        <v>121</v>
      </c>
      <c r="C21" s="3" t="s">
        <v>79</v>
      </c>
    </row>
    <row r="22" spans="2:3" ht="12.75" customHeight="1">
      <c r="B22" s="3" t="s">
        <v>90</v>
      </c>
      <c r="C22" s="3" t="s">
        <v>21</v>
      </c>
    </row>
    <row r="23" ht="12.75" customHeight="1"/>
    <row r="24" ht="12.75">
      <c r="B24" s="3" t="s">
        <v>22</v>
      </c>
    </row>
    <row r="25" spans="2:3" ht="12.75">
      <c r="B25" s="3" t="s">
        <v>122</v>
      </c>
      <c r="C25" s="12">
        <f>50.25/12</f>
        <v>4.1875</v>
      </c>
    </row>
    <row r="26" spans="2:3" ht="12.75">
      <c r="B26" s="3" t="s">
        <v>123</v>
      </c>
      <c r="C26" s="13">
        <v>133</v>
      </c>
    </row>
    <row r="27" spans="2:3" ht="12.75">
      <c r="B27" s="3" t="s">
        <v>124</v>
      </c>
      <c r="C27" s="12">
        <f>1946/60</f>
        <v>32.43333333333333</v>
      </c>
    </row>
    <row r="28" spans="2:3" ht="12.75">
      <c r="B28" s="3" t="s">
        <v>125</v>
      </c>
      <c r="C28" s="11"/>
    </row>
    <row r="29" ht="12.75" customHeight="1"/>
    <row r="30" spans="2:3" ht="12.75">
      <c r="B30" s="3" t="s">
        <v>23</v>
      </c>
      <c r="C30" s="3" t="s">
        <v>91</v>
      </c>
    </row>
    <row r="31" s="33" customFormat="1" ht="25.5">
      <c r="B31" s="33" t="s">
        <v>147</v>
      </c>
    </row>
    <row r="37" ht="12.75">
      <c r="C37" s="14"/>
    </row>
    <row r="38" ht="12.75">
      <c r="C38" s="31"/>
    </row>
    <row r="40" s="15" customFormat="1" ht="12.75"/>
    <row r="42" ht="12.75">
      <c r="C42" s="16"/>
    </row>
    <row r="46" ht="12.75">
      <c r="C46" s="1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C1" sqref="C1"/>
    </sheetView>
  </sheetViews>
  <sheetFormatPr defaultColWidth="9.140625" defaultRowHeight="12.75"/>
  <cols>
    <col min="1" max="1" width="3.140625" style="3" hidden="1" customWidth="1"/>
    <col min="2" max="2" width="21.7109375" style="3" customWidth="1"/>
    <col min="3" max="3" width="62.57421875" style="3" customWidth="1"/>
    <col min="4" max="16384" width="9.140625" style="3" customWidth="1"/>
  </cols>
  <sheetData>
    <row r="1" ht="12.75">
      <c r="B1" s="2" t="s">
        <v>153</v>
      </c>
    </row>
    <row r="3" ht="12.75">
      <c r="B3" s="32" t="s">
        <v>96</v>
      </c>
    </row>
    <row r="4" ht="12.75">
      <c r="B4" s="32"/>
    </row>
    <row r="5" spans="2:3" ht="12.75">
      <c r="B5" s="3" t="s">
        <v>24</v>
      </c>
      <c r="C5" s="3" t="s">
        <v>102</v>
      </c>
    </row>
    <row r="6" spans="2:3" ht="12.75">
      <c r="B6" s="3" t="s">
        <v>25</v>
      </c>
      <c r="C6" s="3" t="s">
        <v>81</v>
      </c>
    </row>
    <row r="7" spans="2:3" ht="12.75">
      <c r="B7" s="3" t="s">
        <v>26</v>
      </c>
      <c r="C7" s="3" t="s">
        <v>81</v>
      </c>
    </row>
    <row r="8" spans="2:3" ht="12.75">
      <c r="B8" s="3" t="s">
        <v>27</v>
      </c>
      <c r="C8" s="14" t="s">
        <v>92</v>
      </c>
    </row>
    <row r="9" spans="2:3" ht="12.75">
      <c r="B9" s="3" t="s">
        <v>152</v>
      </c>
      <c r="C9" s="31">
        <v>34668</v>
      </c>
    </row>
    <row r="10" spans="2:3" ht="12.75">
      <c r="B10" s="3" t="s">
        <v>115</v>
      </c>
      <c r="C10" s="3" t="s">
        <v>99</v>
      </c>
    </row>
    <row r="11" spans="2:3" s="15" customFormat="1" ht="25.5" customHeight="1">
      <c r="B11" s="15" t="s">
        <v>28</v>
      </c>
      <c r="C11" s="15" t="s">
        <v>116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B1">
      <selection activeCell="B17" sqref="B17"/>
    </sheetView>
  </sheetViews>
  <sheetFormatPr defaultColWidth="9.140625" defaultRowHeight="12.75"/>
  <cols>
    <col min="1" max="1" width="9.140625" style="3" hidden="1" customWidth="1"/>
    <col min="2" max="2" width="19.8515625" style="3" customWidth="1"/>
    <col min="3" max="3" width="11.28125" style="3" customWidth="1"/>
    <col min="4" max="4" width="9.140625" style="3" customWidth="1"/>
    <col min="5" max="5" width="6.7109375" style="3" customWidth="1"/>
    <col min="6" max="6" width="2.421875" style="3" customWidth="1"/>
    <col min="7" max="7" width="9.00390625" style="3" customWidth="1"/>
    <col min="8" max="8" width="2.7109375" style="3" customWidth="1"/>
    <col min="9" max="9" width="10.57421875" style="3" customWidth="1"/>
    <col min="10" max="10" width="2.140625" style="3" customWidth="1"/>
    <col min="11" max="11" width="8.57421875" style="3" customWidth="1"/>
    <col min="12" max="12" width="1.57421875" style="3" customWidth="1"/>
    <col min="13" max="13" width="9.8515625" style="3" customWidth="1"/>
    <col min="14" max="16384" width="11.421875" style="3" customWidth="1"/>
  </cols>
  <sheetData>
    <row r="1" spans="2:3" ht="12" customHeight="1">
      <c r="B1" s="2" t="s">
        <v>0</v>
      </c>
      <c r="C1" s="2"/>
    </row>
    <row r="2" ht="12" customHeight="1"/>
    <row r="3" spans="3:5" ht="12.75">
      <c r="C3" s="3" t="s">
        <v>126</v>
      </c>
      <c r="D3" s="3" t="s">
        <v>29</v>
      </c>
      <c r="E3" s="3" t="s">
        <v>107</v>
      </c>
    </row>
    <row r="4" spans="8:10" ht="12.75">
      <c r="H4" s="4"/>
      <c r="I4" s="4"/>
      <c r="J4" s="4"/>
    </row>
    <row r="5" spans="8:10" ht="12.75">
      <c r="H5" s="4"/>
      <c r="I5" s="4"/>
      <c r="J5" s="4"/>
    </row>
    <row r="6" spans="1:13" ht="12.75">
      <c r="A6" s="3">
        <v>10</v>
      </c>
      <c r="B6" s="2" t="s">
        <v>96</v>
      </c>
      <c r="C6" s="2" t="s">
        <v>127</v>
      </c>
      <c r="G6" s="4" t="s">
        <v>148</v>
      </c>
      <c r="H6" s="4"/>
      <c r="I6" s="4" t="s">
        <v>149</v>
      </c>
      <c r="J6" s="4"/>
      <c r="K6" s="4" t="s">
        <v>150</v>
      </c>
      <c r="M6" s="4" t="s">
        <v>93</v>
      </c>
    </row>
    <row r="8" spans="2:13" ht="12.75">
      <c r="B8" s="3" t="s">
        <v>133</v>
      </c>
      <c r="C8" s="3" t="s">
        <v>161</v>
      </c>
      <c r="D8" s="3" t="s">
        <v>7</v>
      </c>
      <c r="E8" s="3" t="s">
        <v>30</v>
      </c>
      <c r="M8" s="3">
        <v>1.66</v>
      </c>
    </row>
    <row r="9" spans="2:13" ht="12.75">
      <c r="B9" s="3" t="s">
        <v>2</v>
      </c>
      <c r="C9" s="3" t="s">
        <v>161</v>
      </c>
      <c r="D9" s="3" t="s">
        <v>6</v>
      </c>
      <c r="E9" s="3" t="s">
        <v>30</v>
      </c>
      <c r="M9" s="30">
        <f>AVERAGE(0.000103,0.0001,0.000057)*(21-7)/(21-M14)</f>
        <v>0.00010027548209366394</v>
      </c>
    </row>
    <row r="10" spans="3:13" ht="12.75">
      <c r="C10" s="3" t="s">
        <v>110</v>
      </c>
      <c r="M10" s="30"/>
    </row>
    <row r="11" ht="12.75">
      <c r="M11" s="8"/>
    </row>
    <row r="12" spans="2:4" ht="12" customHeight="1">
      <c r="B12" s="3" t="s">
        <v>134</v>
      </c>
      <c r="C12" s="3" t="s">
        <v>128</v>
      </c>
      <c r="D12" s="3" t="s">
        <v>161</v>
      </c>
    </row>
    <row r="13" spans="2:13" ht="12.75">
      <c r="B13" s="3" t="s">
        <v>32</v>
      </c>
      <c r="D13" s="3" t="s">
        <v>9</v>
      </c>
      <c r="M13" s="6">
        <f>feed!L25</f>
        <v>14376</v>
      </c>
    </row>
    <row r="14" spans="2:13" ht="12.75">
      <c r="B14" s="3" t="s">
        <v>129</v>
      </c>
      <c r="D14" s="3" t="s">
        <v>10</v>
      </c>
      <c r="M14" s="6">
        <v>8.9</v>
      </c>
    </row>
    <row r="15" spans="2:13" ht="12.75">
      <c r="B15" s="3" t="s">
        <v>130</v>
      </c>
      <c r="D15" s="3" t="s">
        <v>10</v>
      </c>
      <c r="M15" s="8">
        <v>13.2</v>
      </c>
    </row>
    <row r="16" spans="2:13" ht="12.75">
      <c r="B16" s="3" t="s">
        <v>33</v>
      </c>
      <c r="D16" s="3" t="s">
        <v>11</v>
      </c>
      <c r="M16" s="8">
        <v>497</v>
      </c>
    </row>
    <row r="17" ht="12.75">
      <c r="G17" s="8"/>
    </row>
    <row r="19" spans="2:11" ht="12.75">
      <c r="B19" s="3" t="s">
        <v>131</v>
      </c>
      <c r="C19" s="3" t="s">
        <v>132</v>
      </c>
      <c r="G19" s="9" t="s">
        <v>105</v>
      </c>
      <c r="H19" s="9"/>
      <c r="I19" s="9"/>
      <c r="K19" s="9"/>
    </row>
    <row r="20" spans="7:11" ht="12.75">
      <c r="G20" s="9" t="s">
        <v>106</v>
      </c>
      <c r="H20" s="9"/>
      <c r="I20" s="9"/>
      <c r="K20" s="9"/>
    </row>
    <row r="27" spans="2:10" ht="12.75">
      <c r="B27" s="2"/>
      <c r="C27" s="2"/>
      <c r="G27" s="4"/>
      <c r="H27" s="4"/>
      <c r="I27" s="4"/>
      <c r="J27" s="4"/>
    </row>
    <row r="28" spans="2:10" ht="6.75" customHeight="1">
      <c r="B28" s="2"/>
      <c r="C28" s="2"/>
      <c r="G28" s="4"/>
      <c r="H28" s="4"/>
      <c r="I28" s="4"/>
      <c r="J28" s="4"/>
    </row>
    <row r="29" ht="12.75">
      <c r="K29" s="10"/>
    </row>
    <row r="31" ht="12.75">
      <c r="K31" s="9"/>
    </row>
    <row r="32" spans="7:11" ht="12.75">
      <c r="G32" s="5"/>
      <c r="I32" s="5"/>
      <c r="K32" s="5"/>
    </row>
    <row r="33" ht="6" customHeight="1"/>
    <row r="34" ht="12" customHeight="1"/>
    <row r="40" spans="7:11" ht="12.75">
      <c r="G40" s="9"/>
      <c r="H40" s="9"/>
      <c r="I40" s="9"/>
      <c r="K40" s="9"/>
    </row>
    <row r="41" spans="7:11" ht="12.75">
      <c r="G41" s="9"/>
      <c r="I41" s="9"/>
      <c r="K41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2"/>
  <sheetViews>
    <sheetView zoomScale="75" zoomScaleNormal="75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18.00390625" style="3" customWidth="1"/>
    <col min="3" max="3" width="3.140625" style="3" customWidth="1"/>
    <col min="4" max="4" width="8.28125" style="3" customWidth="1"/>
    <col min="5" max="5" width="4.00390625" style="3" customWidth="1"/>
    <col min="6" max="6" width="15.421875" style="3" customWidth="1"/>
    <col min="7" max="7" width="3.8515625" style="3" customWidth="1"/>
    <col min="8" max="8" width="16.28125" style="3" customWidth="1"/>
    <col min="9" max="9" width="4.7109375" style="3" customWidth="1"/>
    <col min="10" max="10" width="15.00390625" style="3" customWidth="1"/>
    <col min="11" max="11" width="4.7109375" style="3" customWidth="1"/>
    <col min="12" max="12" width="13.421875" style="3" customWidth="1"/>
    <col min="13" max="13" width="3.421875" style="3" customWidth="1"/>
    <col min="14" max="14" width="8.7109375" style="3" customWidth="1"/>
    <col min="15" max="15" width="2.00390625" style="3" customWidth="1"/>
    <col min="16" max="16" width="11.421875" style="3" customWidth="1"/>
    <col min="17" max="17" width="3.8515625" style="3" customWidth="1"/>
    <col min="18" max="16384" width="11.421875" style="3" customWidth="1"/>
  </cols>
  <sheetData>
    <row r="1" spans="2:3" ht="12.75">
      <c r="B1" s="2" t="s">
        <v>34</v>
      </c>
      <c r="C1" s="2"/>
    </row>
    <row r="2" ht="12.75" customHeight="1"/>
    <row r="3" ht="12.75" customHeight="1"/>
    <row r="4" spans="2:18" ht="12.75">
      <c r="B4" s="2" t="str">
        <f>process!A5</f>
        <v>720C10</v>
      </c>
      <c r="F4" s="3" t="s">
        <v>148</v>
      </c>
      <c r="H4" s="3" t="s">
        <v>149</v>
      </c>
      <c r="J4" s="3" t="s">
        <v>150</v>
      </c>
      <c r="L4" s="3" t="s">
        <v>93</v>
      </c>
      <c r="N4" s="3" t="s">
        <v>93</v>
      </c>
      <c r="O4" s="4"/>
      <c r="P4" s="3" t="s">
        <v>93</v>
      </c>
      <c r="R4" s="3" t="s">
        <v>93</v>
      </c>
    </row>
    <row r="5" spans="14:15" ht="12.75" customHeight="1">
      <c r="N5" s="4"/>
      <c r="O5" s="4"/>
    </row>
    <row r="6" spans="1:18" ht="14.25" customHeight="1">
      <c r="A6" s="3" t="s">
        <v>142</v>
      </c>
      <c r="B6" s="3" t="s">
        <v>167</v>
      </c>
      <c r="C6" s="2"/>
      <c r="F6" s="3" t="s">
        <v>169</v>
      </c>
      <c r="H6" s="3" t="s">
        <v>169</v>
      </c>
      <c r="J6" s="3" t="s">
        <v>169</v>
      </c>
      <c r="L6" s="3" t="s">
        <v>169</v>
      </c>
      <c r="N6" s="3" t="s">
        <v>171</v>
      </c>
      <c r="P6" s="3" t="s">
        <v>173</v>
      </c>
      <c r="R6" s="3" t="s">
        <v>175</v>
      </c>
    </row>
    <row r="7" spans="2:18" ht="12.75">
      <c r="B7" s="3" t="s">
        <v>168</v>
      </c>
      <c r="F7" s="3" t="s">
        <v>170</v>
      </c>
      <c r="H7" s="3" t="s">
        <v>170</v>
      </c>
      <c r="J7" s="3" t="s">
        <v>170</v>
      </c>
      <c r="L7" s="3" t="s">
        <v>170</v>
      </c>
      <c r="N7" s="3" t="s">
        <v>172</v>
      </c>
      <c r="P7" s="3" t="s">
        <v>174</v>
      </c>
      <c r="R7" s="3" t="s">
        <v>43</v>
      </c>
    </row>
    <row r="8" spans="2:18" ht="12.75">
      <c r="B8" s="3" t="s">
        <v>179</v>
      </c>
      <c r="F8" s="3" t="s">
        <v>1</v>
      </c>
      <c r="H8" s="3" t="s">
        <v>1</v>
      </c>
      <c r="J8" s="3" t="s">
        <v>1</v>
      </c>
      <c r="L8" s="3" t="s">
        <v>1</v>
      </c>
      <c r="N8" s="3" t="s">
        <v>180</v>
      </c>
      <c r="P8" s="3" t="s">
        <v>181</v>
      </c>
      <c r="R8" s="3" t="s">
        <v>43</v>
      </c>
    </row>
    <row r="9" spans="2:18" ht="12.75">
      <c r="B9" s="3" t="s">
        <v>146</v>
      </c>
      <c r="F9" s="5" t="s">
        <v>178</v>
      </c>
      <c r="H9" s="5" t="s">
        <v>178</v>
      </c>
      <c r="J9" s="5" t="s">
        <v>178</v>
      </c>
      <c r="L9" s="5" t="s">
        <v>178</v>
      </c>
      <c r="M9" s="5"/>
      <c r="N9" s="5" t="s">
        <v>100</v>
      </c>
      <c r="O9" s="5"/>
      <c r="P9" s="5" t="s">
        <v>101</v>
      </c>
      <c r="Q9" s="5"/>
      <c r="R9" s="5" t="s">
        <v>43</v>
      </c>
    </row>
    <row r="10" spans="2:15" ht="12.75">
      <c r="B10" s="3" t="s">
        <v>145</v>
      </c>
      <c r="D10" s="3" t="s">
        <v>35</v>
      </c>
      <c r="F10" s="6">
        <f>2.161*8.331*F13*60*453.6</f>
        <v>442694.732557896</v>
      </c>
      <c r="H10" s="6">
        <f>2.2*8.331*H13*60*453.6</f>
        <v>450434.7229536</v>
      </c>
      <c r="J10" s="6">
        <f>2.199*8.331*J13*60*453.6</f>
        <v>440008.81202628</v>
      </c>
      <c r="L10" s="6">
        <f>AVERAGE(J10,H10,F10)</f>
        <v>444379.422512592</v>
      </c>
      <c r="M10" s="6"/>
      <c r="N10" s="6">
        <f>404*453.6</f>
        <v>183254.40000000002</v>
      </c>
      <c r="O10" s="6"/>
    </row>
    <row r="11" spans="2:16" ht="12.75">
      <c r="B11" s="3" t="s">
        <v>145</v>
      </c>
      <c r="D11" s="3" t="s">
        <v>86</v>
      </c>
      <c r="L11" s="6"/>
      <c r="M11" s="6"/>
      <c r="N11" s="6"/>
      <c r="O11" s="6"/>
      <c r="P11" s="3">
        <v>29739</v>
      </c>
    </row>
    <row r="12" spans="2:15" ht="12.75">
      <c r="B12" s="3" t="s">
        <v>190</v>
      </c>
      <c r="D12" s="3" t="s">
        <v>191</v>
      </c>
      <c r="F12" s="8">
        <f>F28*1000000/F10*454</f>
        <v>5230.24068215492</v>
      </c>
      <c r="H12" s="8">
        <f>H28*1000000/H10*454</f>
        <v>5140.367476151507</v>
      </c>
      <c r="J12" s="8">
        <f>J28*1000000/J10*454</f>
        <v>5262.167340097976</v>
      </c>
      <c r="L12" s="8">
        <f>L28*1000000/L10*454</f>
        <v>5210.412279912422</v>
      </c>
      <c r="M12" s="6"/>
      <c r="N12" s="6"/>
      <c r="O12" s="6"/>
    </row>
    <row r="13" spans="2:13" ht="12.75">
      <c r="B13" s="3" t="s">
        <v>85</v>
      </c>
      <c r="D13" s="3" t="s">
        <v>36</v>
      </c>
      <c r="F13" s="3">
        <v>0.9035</v>
      </c>
      <c r="H13" s="3">
        <v>0.903</v>
      </c>
      <c r="J13" s="3">
        <v>0.8825</v>
      </c>
      <c r="L13" s="7">
        <f aca="true" t="shared" si="0" ref="L13:L23">AVERAGE(J13,H13,F13)</f>
        <v>0.8963333333333333</v>
      </c>
      <c r="M13" s="7"/>
    </row>
    <row r="14" spans="2:12" ht="12.75">
      <c r="B14" s="3" t="s">
        <v>38</v>
      </c>
      <c r="D14" s="3" t="s">
        <v>37</v>
      </c>
      <c r="E14" s="3" t="s">
        <v>31</v>
      </c>
      <c r="F14" s="3">
        <v>100</v>
      </c>
      <c r="G14" s="3" t="s">
        <v>31</v>
      </c>
      <c r="H14" s="3">
        <v>100</v>
      </c>
      <c r="I14" s="3" t="s">
        <v>31</v>
      </c>
      <c r="J14" s="3">
        <v>100</v>
      </c>
      <c r="L14" s="6">
        <f t="shared" si="0"/>
        <v>100</v>
      </c>
    </row>
    <row r="15" spans="2:13" ht="12.75">
      <c r="B15" s="3" t="s">
        <v>144</v>
      </c>
      <c r="D15" s="3" t="s">
        <v>151</v>
      </c>
      <c r="E15" s="3" t="s">
        <v>31</v>
      </c>
      <c r="F15" s="3">
        <v>10</v>
      </c>
      <c r="G15" s="3" t="s">
        <v>31</v>
      </c>
      <c r="H15" s="3">
        <v>10</v>
      </c>
      <c r="I15" s="3" t="s">
        <v>31</v>
      </c>
      <c r="J15" s="3">
        <v>10</v>
      </c>
      <c r="L15" s="6">
        <f t="shared" si="0"/>
        <v>10</v>
      </c>
      <c r="M15" s="7"/>
    </row>
    <row r="16" spans="2:14" ht="12.75">
      <c r="B16" s="3" t="s">
        <v>138</v>
      </c>
      <c r="D16" s="3" t="s">
        <v>151</v>
      </c>
      <c r="E16" s="3" t="s">
        <v>31</v>
      </c>
      <c r="F16" s="3">
        <v>30</v>
      </c>
      <c r="G16" s="3" t="s">
        <v>31</v>
      </c>
      <c r="H16" s="3">
        <v>30</v>
      </c>
      <c r="I16" s="3" t="s">
        <v>31</v>
      </c>
      <c r="J16" s="3">
        <v>30</v>
      </c>
      <c r="L16" s="6">
        <f t="shared" si="0"/>
        <v>30</v>
      </c>
      <c r="M16" s="7"/>
      <c r="N16" s="3">
        <f>1/0.8712</f>
        <v>1.1478420569329661</v>
      </c>
    </row>
    <row r="17" spans="2:13" ht="12.75">
      <c r="B17" s="3" t="s">
        <v>140</v>
      </c>
      <c r="D17" s="3" t="s">
        <v>151</v>
      </c>
      <c r="E17" s="3" t="s">
        <v>31</v>
      </c>
      <c r="F17" s="3">
        <v>2.5</v>
      </c>
      <c r="G17" s="3" t="s">
        <v>31</v>
      </c>
      <c r="H17" s="3">
        <v>2.5</v>
      </c>
      <c r="I17" s="3" t="s">
        <v>31</v>
      </c>
      <c r="J17" s="3">
        <v>2.5</v>
      </c>
      <c r="L17" s="6">
        <f t="shared" si="0"/>
        <v>2.5</v>
      </c>
      <c r="M17" s="7"/>
    </row>
    <row r="18" spans="2:13" ht="12.75">
      <c r="B18" s="3" t="s">
        <v>135</v>
      </c>
      <c r="D18" s="3" t="s">
        <v>151</v>
      </c>
      <c r="E18" s="3" t="s">
        <v>31</v>
      </c>
      <c r="F18" s="3">
        <v>50</v>
      </c>
      <c r="G18" s="3" t="s">
        <v>31</v>
      </c>
      <c r="H18" s="3">
        <v>50</v>
      </c>
      <c r="I18" s="3" t="s">
        <v>31</v>
      </c>
      <c r="J18" s="3">
        <v>50</v>
      </c>
      <c r="L18" s="6">
        <f t="shared" si="0"/>
        <v>50</v>
      </c>
      <c r="M18" s="7"/>
    </row>
    <row r="19" spans="2:13" ht="12.75">
      <c r="B19" s="3" t="s">
        <v>136</v>
      </c>
      <c r="D19" s="3" t="s">
        <v>151</v>
      </c>
      <c r="E19" s="3" t="s">
        <v>31</v>
      </c>
      <c r="F19" s="3">
        <v>1</v>
      </c>
      <c r="G19" s="3" t="s">
        <v>31</v>
      </c>
      <c r="H19" s="3">
        <v>1</v>
      </c>
      <c r="I19" s="3" t="s">
        <v>31</v>
      </c>
      <c r="J19" s="3">
        <v>1</v>
      </c>
      <c r="L19" s="6">
        <f t="shared" si="0"/>
        <v>1</v>
      </c>
      <c r="M19" s="7"/>
    </row>
    <row r="20" spans="2:13" ht="12.75">
      <c r="B20" s="3" t="s">
        <v>141</v>
      </c>
      <c r="D20" s="3" t="s">
        <v>151</v>
      </c>
      <c r="F20" s="3">
        <v>160</v>
      </c>
      <c r="H20" s="3">
        <v>130</v>
      </c>
      <c r="J20" s="3">
        <v>110</v>
      </c>
      <c r="L20" s="6">
        <f t="shared" si="0"/>
        <v>133.33333333333334</v>
      </c>
      <c r="M20" s="7"/>
    </row>
    <row r="21" spans="2:13" ht="12.75">
      <c r="B21" s="3" t="s">
        <v>139</v>
      </c>
      <c r="D21" s="3" t="s">
        <v>151</v>
      </c>
      <c r="F21" s="3">
        <v>62</v>
      </c>
      <c r="H21" s="3">
        <v>65</v>
      </c>
      <c r="J21" s="3">
        <v>92</v>
      </c>
      <c r="L21" s="6">
        <f t="shared" si="0"/>
        <v>73</v>
      </c>
      <c r="M21" s="7"/>
    </row>
    <row r="22" spans="2:13" ht="12.75">
      <c r="B22" s="3" t="s">
        <v>137</v>
      </c>
      <c r="D22" s="3" t="s">
        <v>151</v>
      </c>
      <c r="E22" s="3" t="s">
        <v>31</v>
      </c>
      <c r="F22" s="3">
        <v>50</v>
      </c>
      <c r="G22" s="3" t="s">
        <v>31</v>
      </c>
      <c r="H22" s="3">
        <v>50</v>
      </c>
      <c r="I22" s="3" t="s">
        <v>31</v>
      </c>
      <c r="J22" s="3">
        <v>50</v>
      </c>
      <c r="L22" s="6">
        <f t="shared" si="0"/>
        <v>50</v>
      </c>
      <c r="M22" s="7"/>
    </row>
    <row r="23" spans="2:13" ht="12.75">
      <c r="B23" s="3" t="s">
        <v>177</v>
      </c>
      <c r="D23" s="3" t="s">
        <v>151</v>
      </c>
      <c r="E23" s="3" t="s">
        <v>31</v>
      </c>
      <c r="F23" s="3">
        <v>50</v>
      </c>
      <c r="G23" s="3" t="s">
        <v>31</v>
      </c>
      <c r="H23" s="3">
        <v>50</v>
      </c>
      <c r="I23" s="3" t="s">
        <v>31</v>
      </c>
      <c r="J23" s="3">
        <v>50</v>
      </c>
      <c r="L23" s="6">
        <f t="shared" si="0"/>
        <v>50</v>
      </c>
      <c r="M23" s="7"/>
    </row>
    <row r="24" ht="12.75" customHeight="1"/>
    <row r="25" spans="2:18" ht="12.75">
      <c r="B25" s="3" t="s">
        <v>39</v>
      </c>
      <c r="D25" s="3" t="s">
        <v>9</v>
      </c>
      <c r="F25" s="3">
        <v>14376</v>
      </c>
      <c r="H25" s="3">
        <v>14376</v>
      </c>
      <c r="J25" s="3">
        <v>14376</v>
      </c>
      <c r="L25" s="6">
        <v>14376</v>
      </c>
      <c r="M25" s="6"/>
      <c r="N25" s="6">
        <f>L25</f>
        <v>14376</v>
      </c>
      <c r="R25" s="6">
        <f>L25</f>
        <v>14376</v>
      </c>
    </row>
    <row r="26" spans="2:18" ht="12.75">
      <c r="B26" s="3" t="s">
        <v>5</v>
      </c>
      <c r="D26" s="3" t="s">
        <v>10</v>
      </c>
      <c r="F26" s="3">
        <v>8.9</v>
      </c>
      <c r="H26" s="3">
        <v>8.9</v>
      </c>
      <c r="J26" s="3">
        <v>8.9</v>
      </c>
      <c r="L26" s="6">
        <f>emiss!M14</f>
        <v>8.9</v>
      </c>
      <c r="M26" s="6"/>
      <c r="N26" s="8">
        <f>L26</f>
        <v>8.9</v>
      </c>
      <c r="R26" s="8">
        <f>L26</f>
        <v>8.9</v>
      </c>
    </row>
    <row r="27" ht="12.75" customHeight="1"/>
    <row r="28" spans="2:18" ht="12.75">
      <c r="B28" s="3" t="s">
        <v>143</v>
      </c>
      <c r="D28" s="3" t="s">
        <v>176</v>
      </c>
      <c r="F28" s="1">
        <v>5.1</v>
      </c>
      <c r="H28" s="1">
        <v>5.1</v>
      </c>
      <c r="J28" s="1">
        <v>5.1</v>
      </c>
      <c r="L28" s="1">
        <v>5.1</v>
      </c>
      <c r="M28" s="1"/>
      <c r="N28" s="3">
        <v>3.3</v>
      </c>
      <c r="P28" s="8">
        <v>27</v>
      </c>
      <c r="Q28" s="8"/>
      <c r="R28" s="8">
        <f>L28+N28+P28</f>
        <v>35.4</v>
      </c>
    </row>
    <row r="29" spans="2:18" ht="12.75">
      <c r="B29" s="3" t="s">
        <v>182</v>
      </c>
      <c r="D29" s="3" t="s">
        <v>176</v>
      </c>
      <c r="L29" s="1"/>
      <c r="M29" s="1"/>
      <c r="P29" s="8"/>
      <c r="Q29" s="8"/>
      <c r="R29" s="8">
        <f>R25*60/9000*(21-R26)/21</f>
        <v>55.222095238095235</v>
      </c>
    </row>
    <row r="30" spans="12:13" ht="12.75">
      <c r="L30" s="6"/>
      <c r="M30" s="6"/>
    </row>
    <row r="31" spans="2:13" ht="12.75">
      <c r="B31" s="29" t="s">
        <v>108</v>
      </c>
      <c r="C31" s="29"/>
      <c r="L31" s="6"/>
      <c r="M31" s="6"/>
    </row>
    <row r="32" spans="2:18" ht="12.75">
      <c r="B32" s="3" t="s">
        <v>38</v>
      </c>
      <c r="D32" s="3" t="s">
        <v>8</v>
      </c>
      <c r="E32" s="3">
        <v>100</v>
      </c>
      <c r="F32" s="8">
        <f>F14/1000000*F$10/60/0.0283/F$25*(21-7)/(21-F$26)*1000000</f>
        <v>2098.3178246951707</v>
      </c>
      <c r="G32" s="6">
        <v>100</v>
      </c>
      <c r="H32" s="8">
        <f>H14/1000000*H$10/60/0.0283/H$25*(21-7)/(21-H$26)*1000000</f>
        <v>2135.0044139311317</v>
      </c>
      <c r="I32" s="3">
        <v>100</v>
      </c>
      <c r="J32" s="8">
        <f>J14/1000000*J$10/60/0.0283/J$25*(21-7)/(21-J$26)*1000000</f>
        <v>2085.5868963314197</v>
      </c>
      <c r="K32" s="6">
        <f aca="true" t="shared" si="1" ref="K32:K41">AVERAGE(I32*J32,G32*H32,E32*F32)/L32</f>
        <v>100.00000000000001</v>
      </c>
      <c r="L32" s="8">
        <f>AVERAGE(J32,H32,F32)</f>
        <v>2106.303044985907</v>
      </c>
      <c r="M32" s="6"/>
      <c r="Q32" s="3">
        <f>(K32*L32+M32*N32)/R32</f>
        <v>100.00000000000001</v>
      </c>
      <c r="R32" s="8">
        <f>SUM(L32,N32,P32)</f>
        <v>2106.303044985907</v>
      </c>
    </row>
    <row r="33" spans="2:18" ht="12.75">
      <c r="B33" s="3" t="s">
        <v>144</v>
      </c>
      <c r="D33" s="3" t="s">
        <v>8</v>
      </c>
      <c r="E33" s="3">
        <v>100</v>
      </c>
      <c r="F33" s="8">
        <f aca="true" t="shared" si="2" ref="F33:F41">F15/1000000000*F$10/60/0.0283/F$25*(21-7)/(21-F$26)*1000000</f>
        <v>0.20983178246951703</v>
      </c>
      <c r="G33" s="6">
        <v>100</v>
      </c>
      <c r="H33" s="8">
        <f aca="true" t="shared" si="3" ref="H33:H41">H15/1000000000*H$10/60/0.0283/H$25*(21-7)/(21-H$26)*1000000</f>
        <v>0.2135004413931132</v>
      </c>
      <c r="I33" s="3">
        <v>100</v>
      </c>
      <c r="J33" s="8">
        <f aca="true" t="shared" si="4" ref="J33:J41">J15/1000000000*J$10/60/0.0283/J$25*(21-7)/(21-J$26)*1000000</f>
        <v>0.20855868963314192</v>
      </c>
      <c r="K33" s="6">
        <f t="shared" si="1"/>
        <v>99.99999999999999</v>
      </c>
      <c r="L33" s="9">
        <f aca="true" t="shared" si="5" ref="L33:L44">AVERAGE(J33,H33,F33)</f>
        <v>0.21063030449859074</v>
      </c>
      <c r="M33" s="8"/>
      <c r="Q33" s="3">
        <f aca="true" t="shared" si="6" ref="Q33:Q40">(K33*L33+M33*N33)/R33</f>
        <v>99.99999999999999</v>
      </c>
      <c r="R33" s="9">
        <f aca="true" t="shared" si="7" ref="R33:R41">SUM(L33,N33,P33)</f>
        <v>0.21063030449859074</v>
      </c>
    </row>
    <row r="34" spans="2:18" ht="12.75">
      <c r="B34" s="3" t="s">
        <v>138</v>
      </c>
      <c r="D34" s="3" t="s">
        <v>8</v>
      </c>
      <c r="E34" s="3">
        <v>100</v>
      </c>
      <c r="F34" s="8">
        <f t="shared" si="2"/>
        <v>0.6294953474085512</v>
      </c>
      <c r="G34" s="6">
        <v>100</v>
      </c>
      <c r="H34" s="8">
        <f t="shared" si="3"/>
        <v>0.6405013241793396</v>
      </c>
      <c r="I34" s="3">
        <v>100</v>
      </c>
      <c r="J34" s="8">
        <f t="shared" si="4"/>
        <v>0.6256760688994258</v>
      </c>
      <c r="K34" s="6">
        <f t="shared" si="1"/>
        <v>99.99999999999999</v>
      </c>
      <c r="L34" s="9">
        <f t="shared" si="5"/>
        <v>0.6318909134957722</v>
      </c>
      <c r="M34" s="8"/>
      <c r="N34" s="7">
        <f>N16/1000000000*N$10/60/0.0283/N$25*(21-7)/(21-N$26)*1000000</f>
        <v>0.009970190572632057</v>
      </c>
      <c r="Q34" s="3">
        <f t="shared" si="6"/>
        <v>98.44667475417398</v>
      </c>
      <c r="R34" s="9">
        <f t="shared" si="7"/>
        <v>0.6418611040684042</v>
      </c>
    </row>
    <row r="35" spans="2:18" ht="12.75">
      <c r="B35" s="3" t="s">
        <v>140</v>
      </c>
      <c r="D35" s="3" t="s">
        <v>8</v>
      </c>
      <c r="E35" s="3">
        <v>100</v>
      </c>
      <c r="F35" s="8">
        <f t="shared" si="2"/>
        <v>0.05245794561737926</v>
      </c>
      <c r="G35" s="6">
        <v>100</v>
      </c>
      <c r="H35" s="8">
        <f t="shared" si="3"/>
        <v>0.0533751103482783</v>
      </c>
      <c r="I35" s="3">
        <v>100</v>
      </c>
      <c r="J35" s="8">
        <f t="shared" si="4"/>
        <v>0.05213967240828548</v>
      </c>
      <c r="K35" s="6">
        <f t="shared" si="1"/>
        <v>99.99999999999999</v>
      </c>
      <c r="L35" s="9">
        <f t="shared" si="5"/>
        <v>0.052657576124647686</v>
      </c>
      <c r="M35" s="8"/>
      <c r="Q35" s="3">
        <f t="shared" si="6"/>
        <v>99.99999999999999</v>
      </c>
      <c r="R35" s="9">
        <f t="shared" si="7"/>
        <v>0.052657576124647686</v>
      </c>
    </row>
    <row r="36" spans="2:18" ht="12.75">
      <c r="B36" s="3" t="s">
        <v>135</v>
      </c>
      <c r="D36" s="3" t="s">
        <v>8</v>
      </c>
      <c r="E36" s="3">
        <v>100</v>
      </c>
      <c r="F36" s="8">
        <f t="shared" si="2"/>
        <v>1.0491589123475853</v>
      </c>
      <c r="G36" s="6">
        <v>100</v>
      </c>
      <c r="H36" s="8">
        <f t="shared" si="3"/>
        <v>1.0675022069655655</v>
      </c>
      <c r="I36" s="3">
        <v>100</v>
      </c>
      <c r="J36" s="8">
        <f t="shared" si="4"/>
        <v>1.0427934481657097</v>
      </c>
      <c r="K36" s="6">
        <f t="shared" si="1"/>
        <v>100</v>
      </c>
      <c r="L36" s="9">
        <f t="shared" si="5"/>
        <v>1.0531515224929535</v>
      </c>
      <c r="M36" s="8"/>
      <c r="Q36" s="3">
        <f t="shared" si="6"/>
        <v>100</v>
      </c>
      <c r="R36" s="9">
        <f t="shared" si="7"/>
        <v>1.0531515224929535</v>
      </c>
    </row>
    <row r="37" spans="2:18" ht="12.75">
      <c r="B37" s="3" t="s">
        <v>136</v>
      </c>
      <c r="D37" s="3" t="s">
        <v>8</v>
      </c>
      <c r="E37" s="3">
        <v>100</v>
      </c>
      <c r="F37" s="8">
        <f t="shared" si="2"/>
        <v>0.020983178246951704</v>
      </c>
      <c r="G37" s="6">
        <v>100</v>
      </c>
      <c r="H37" s="8">
        <f t="shared" si="3"/>
        <v>0.021350044139311318</v>
      </c>
      <c r="I37" s="3">
        <v>100</v>
      </c>
      <c r="J37" s="8">
        <f t="shared" si="4"/>
        <v>0.020855868963314195</v>
      </c>
      <c r="K37" s="6">
        <f t="shared" si="1"/>
        <v>100</v>
      </c>
      <c r="L37" s="9">
        <f t="shared" si="5"/>
        <v>0.021063030449859074</v>
      </c>
      <c r="M37" s="8"/>
      <c r="Q37" s="3">
        <f t="shared" si="6"/>
        <v>100</v>
      </c>
      <c r="R37" s="9">
        <f t="shared" si="7"/>
        <v>0.021063030449859074</v>
      </c>
    </row>
    <row r="38" spans="2:18" ht="12.75">
      <c r="B38" s="3" t="s">
        <v>141</v>
      </c>
      <c r="D38" s="3" t="s">
        <v>8</v>
      </c>
      <c r="F38" s="8">
        <f t="shared" si="2"/>
        <v>3.3573085195122725</v>
      </c>
      <c r="G38" s="6"/>
      <c r="H38" s="8">
        <f t="shared" si="3"/>
        <v>2.7755057381104713</v>
      </c>
      <c r="I38" s="8"/>
      <c r="J38" s="8">
        <f t="shared" si="4"/>
        <v>2.2941455859645616</v>
      </c>
      <c r="K38" s="6">
        <f t="shared" si="1"/>
        <v>0</v>
      </c>
      <c r="L38" s="9">
        <f t="shared" si="5"/>
        <v>2.808986614529102</v>
      </c>
      <c r="M38" s="8"/>
      <c r="Q38" s="3">
        <f t="shared" si="6"/>
        <v>0</v>
      </c>
      <c r="R38" s="9">
        <f t="shared" si="7"/>
        <v>2.808986614529102</v>
      </c>
    </row>
    <row r="39" spans="2:18" ht="12.75">
      <c r="B39" s="3" t="s">
        <v>139</v>
      </c>
      <c r="D39" s="3" t="s">
        <v>8</v>
      </c>
      <c r="E39" s="3">
        <v>100</v>
      </c>
      <c r="F39" s="8">
        <f t="shared" si="2"/>
        <v>1.3009570513110058</v>
      </c>
      <c r="G39" s="6">
        <v>100</v>
      </c>
      <c r="H39" s="8">
        <f t="shared" si="3"/>
        <v>1.3877528690552356</v>
      </c>
      <c r="I39" s="3">
        <v>100</v>
      </c>
      <c r="J39" s="8">
        <f t="shared" si="4"/>
        <v>1.9187399446249058</v>
      </c>
      <c r="K39" s="6">
        <f t="shared" si="1"/>
        <v>100</v>
      </c>
      <c r="L39" s="9">
        <f t="shared" si="5"/>
        <v>1.5358166216637157</v>
      </c>
      <c r="M39" s="8"/>
      <c r="Q39" s="3">
        <f t="shared" si="6"/>
        <v>100</v>
      </c>
      <c r="R39" s="9">
        <f t="shared" si="7"/>
        <v>1.5358166216637157</v>
      </c>
    </row>
    <row r="40" spans="2:18" ht="12.75">
      <c r="B40" s="3" t="s">
        <v>137</v>
      </c>
      <c r="D40" s="3" t="s">
        <v>8</v>
      </c>
      <c r="E40" s="3">
        <v>100</v>
      </c>
      <c r="F40" s="8">
        <f t="shared" si="2"/>
        <v>1.0491589123475853</v>
      </c>
      <c r="G40" s="6">
        <v>100</v>
      </c>
      <c r="H40" s="8">
        <f t="shared" si="3"/>
        <v>1.0675022069655655</v>
      </c>
      <c r="I40" s="3">
        <v>100</v>
      </c>
      <c r="J40" s="8">
        <f t="shared" si="4"/>
        <v>1.0427934481657097</v>
      </c>
      <c r="K40" s="6">
        <f t="shared" si="1"/>
        <v>100</v>
      </c>
      <c r="L40" s="9">
        <f t="shared" si="5"/>
        <v>1.0531515224929535</v>
      </c>
      <c r="M40" s="8"/>
      <c r="Q40" s="3">
        <f t="shared" si="6"/>
        <v>100</v>
      </c>
      <c r="R40" s="9">
        <f t="shared" si="7"/>
        <v>1.0531515224929535</v>
      </c>
    </row>
    <row r="41" spans="2:18" ht="12.75">
      <c r="B41" s="3" t="s">
        <v>177</v>
      </c>
      <c r="D41" s="3" t="s">
        <v>8</v>
      </c>
      <c r="E41" s="3">
        <v>100</v>
      </c>
      <c r="F41" s="8">
        <f t="shared" si="2"/>
        <v>1.0491589123475853</v>
      </c>
      <c r="G41" s="6">
        <v>100</v>
      </c>
      <c r="H41" s="8">
        <f t="shared" si="3"/>
        <v>1.0675022069655655</v>
      </c>
      <c r="I41" s="3">
        <v>100</v>
      </c>
      <c r="J41" s="8">
        <f t="shared" si="4"/>
        <v>1.0427934481657097</v>
      </c>
      <c r="K41" s="6">
        <f t="shared" si="1"/>
        <v>100</v>
      </c>
      <c r="L41" s="9">
        <f t="shared" si="5"/>
        <v>1.0531515224929535</v>
      </c>
      <c r="M41" s="8"/>
      <c r="Q41" s="3">
        <f>(K41*L41+M41*N41)/R41</f>
        <v>100</v>
      </c>
      <c r="R41" s="9">
        <f t="shared" si="7"/>
        <v>1.0531515224929535</v>
      </c>
    </row>
    <row r="42" spans="6:18" ht="12.75">
      <c r="F42" s="8"/>
      <c r="G42" s="6"/>
      <c r="H42" s="8"/>
      <c r="J42" s="8"/>
      <c r="K42" s="6"/>
      <c r="L42" s="9"/>
      <c r="M42" s="8"/>
      <c r="R42" s="9"/>
    </row>
    <row r="43" spans="2:18" ht="12.75">
      <c r="B43" s="3" t="s">
        <v>3</v>
      </c>
      <c r="D43" s="3" t="s">
        <v>8</v>
      </c>
      <c r="E43" s="6">
        <f>SUM(E34*F34,E35*F35)/F43</f>
        <v>99.99999999999999</v>
      </c>
      <c r="F43" s="8">
        <f>SUM(F34:F35)</f>
        <v>0.6819532930259304</v>
      </c>
      <c r="G43" s="6">
        <f>SUM(G34*H34,G35*H35)/H43</f>
        <v>100</v>
      </c>
      <c r="H43" s="8">
        <f>SUM(H34:H35)</f>
        <v>0.6938764345276178</v>
      </c>
      <c r="I43" s="6">
        <f>SUM(I34*J34,I35*J35)/J43</f>
        <v>100.00000000000001</v>
      </c>
      <c r="J43" s="8">
        <f>SUM(J34:J35)</f>
        <v>0.6778157413077113</v>
      </c>
      <c r="K43" s="6">
        <f>AVERAGE(I43*J43,G43*H43,E43*F43)/L43</f>
        <v>100</v>
      </c>
      <c r="L43" s="9">
        <f t="shared" si="5"/>
        <v>0.6845484896204198</v>
      </c>
      <c r="M43" s="8"/>
      <c r="Q43" s="3">
        <f>(K43*L43+M43*N43)/R43</f>
        <v>100</v>
      </c>
      <c r="R43" s="9">
        <f>SUM(L43,N43,P43)</f>
        <v>0.6845484896204198</v>
      </c>
    </row>
    <row r="44" spans="2:18" ht="12.75">
      <c r="B44" s="3" t="s">
        <v>4</v>
      </c>
      <c r="D44" s="3" t="s">
        <v>8</v>
      </c>
      <c r="E44" s="6">
        <f>SUM(E36*F36,E38*F38,E37*F37)/F44</f>
        <v>24.17061611374408</v>
      </c>
      <c r="F44" s="8">
        <f>SUM(F36,F38,F37)</f>
        <v>4.427450610106809</v>
      </c>
      <c r="G44" s="6">
        <f>SUM(G36*H36,G38*H38,G37*H37)/H44</f>
        <v>28.17679558011049</v>
      </c>
      <c r="H44" s="8">
        <f>SUM(H36,H38,H37)</f>
        <v>3.8643579892153483</v>
      </c>
      <c r="I44" s="6">
        <f>SUM(I36*J36,I38*J38,I37*J37)/J44</f>
        <v>31.67701863354037</v>
      </c>
      <c r="J44" s="8">
        <f>SUM(J36,J38,J37)</f>
        <v>3.3577949030935854</v>
      </c>
      <c r="K44" s="6">
        <f>AVERAGE(I44*J44,G44*H44,E44*F44)/L44</f>
        <v>27.663118819109744</v>
      </c>
      <c r="L44" s="9">
        <f t="shared" si="5"/>
        <v>3.8832011674719147</v>
      </c>
      <c r="M44" s="8"/>
      <c r="Q44" s="3">
        <f>(K44*L44+M44*N44)/R44</f>
        <v>27.663118819109744</v>
      </c>
      <c r="R44" s="9">
        <f>SUM(L44,N44,P44)</f>
        <v>3.8832011674719147</v>
      </c>
    </row>
    <row r="45" ht="12.75">
      <c r="L45" s="9"/>
    </row>
    <row r="47" ht="12.75" customHeight="1"/>
    <row r="48" spans="2:3" ht="12.75">
      <c r="B48" s="2"/>
      <c r="C48" s="2"/>
    </row>
    <row r="60" spans="16:17" ht="12.75">
      <c r="P60" s="6"/>
      <c r="Q60" s="6"/>
    </row>
    <row r="63" ht="13.5" customHeight="1"/>
    <row r="66" spans="16:17" ht="15" customHeight="1">
      <c r="P66" s="8"/>
      <c r="Q66" s="8"/>
    </row>
    <row r="67" ht="8.25" customHeight="1"/>
    <row r="84" spans="2:3" ht="12.75">
      <c r="B84" s="2"/>
      <c r="C84" s="2"/>
    </row>
    <row r="85" spans="2:3" ht="7.5" customHeight="1">
      <c r="B85" s="2"/>
      <c r="C85" s="2"/>
    </row>
    <row r="86" spans="2:3" ht="12.75">
      <c r="B86" s="2"/>
      <c r="C86" s="2"/>
    </row>
    <row r="88" spans="12:17" ht="12.75">
      <c r="L88" s="6"/>
      <c r="M88" s="6"/>
      <c r="N88" s="6"/>
      <c r="O88" s="6"/>
      <c r="P88" s="6"/>
      <c r="Q88" s="6"/>
    </row>
    <row r="89" spans="12:17" ht="12.75">
      <c r="L89" s="7"/>
      <c r="M89" s="7"/>
      <c r="P89" s="7"/>
      <c r="Q89" s="7"/>
    </row>
    <row r="98" spans="16:17" ht="12.75">
      <c r="P98" s="6"/>
      <c r="Q98" s="6"/>
    </row>
    <row r="103" spans="16:17" ht="12.75">
      <c r="P103" s="6"/>
      <c r="Q103" s="6"/>
    </row>
    <row r="122" spans="2:3" ht="12.75">
      <c r="B122" s="2"/>
      <c r="C122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3" sqref="B23"/>
    </sheetView>
  </sheetViews>
  <sheetFormatPr defaultColWidth="9.140625" defaultRowHeight="12.75"/>
  <cols>
    <col min="1" max="1" width="21.8515625" style="3" customWidth="1"/>
    <col min="2" max="2" width="7.00390625" style="3" customWidth="1"/>
    <col min="3" max="3" width="10.421875" style="3" customWidth="1"/>
    <col min="4" max="4" width="7.8515625" style="3" customWidth="1"/>
    <col min="5" max="5" width="8.28125" style="3" customWidth="1"/>
    <col min="6" max="16384" width="11.421875" style="3" customWidth="1"/>
  </cols>
  <sheetData>
    <row r="1" ht="12.75">
      <c r="A1" s="2" t="s">
        <v>40</v>
      </c>
    </row>
    <row r="3" spans="2:3" ht="12.75">
      <c r="B3" s="3" t="s">
        <v>29</v>
      </c>
      <c r="C3" s="4" t="s">
        <v>93</v>
      </c>
    </row>
    <row r="4" ht="12.75">
      <c r="C4" s="4"/>
    </row>
    <row r="5" spans="1:4" ht="12.75">
      <c r="A5" s="2" t="s">
        <v>96</v>
      </c>
      <c r="C5" s="4"/>
      <c r="D5" s="4"/>
    </row>
    <row r="6" spans="1:4" ht="12.75">
      <c r="A6" s="2"/>
      <c r="C6" s="4"/>
      <c r="D6" s="4"/>
    </row>
    <row r="7" spans="1:4" ht="12.75">
      <c r="A7" s="3" t="s">
        <v>94</v>
      </c>
      <c r="B7" s="3" t="s">
        <v>11</v>
      </c>
      <c r="C7" s="3">
        <v>1529</v>
      </c>
      <c r="D7" s="4"/>
    </row>
    <row r="8" spans="1:4" ht="12.75">
      <c r="A8" s="3" t="s">
        <v>95</v>
      </c>
      <c r="B8" s="3" t="s">
        <v>112</v>
      </c>
      <c r="C8" s="6">
        <v>596</v>
      </c>
      <c r="D8" s="4"/>
    </row>
    <row r="9" spans="1:3" ht="12.75">
      <c r="A9" s="3" t="s">
        <v>109</v>
      </c>
      <c r="B9" s="3" t="s">
        <v>113</v>
      </c>
      <c r="C9" s="6">
        <v>113.9</v>
      </c>
    </row>
    <row r="13" spans="1:5" ht="12.75">
      <c r="A13" s="2"/>
      <c r="C13" s="4"/>
      <c r="D13" s="4"/>
      <c r="E13" s="4"/>
    </row>
    <row r="15" ht="12.75">
      <c r="E15" s="6"/>
    </row>
    <row r="16" ht="12.75">
      <c r="E16" s="6"/>
    </row>
    <row r="18" spans="1:5" ht="12.75">
      <c r="A18" s="2"/>
      <c r="C18" s="4"/>
      <c r="D18" s="4"/>
      <c r="E18" s="4"/>
    </row>
    <row r="20" ht="12.75">
      <c r="E20" s="6"/>
    </row>
    <row r="21" ht="12.75">
      <c r="E21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J1" sqref="J1"/>
    </sheetView>
  </sheetViews>
  <sheetFormatPr defaultColWidth="9.140625" defaultRowHeight="12.75"/>
  <cols>
    <col min="1" max="1" width="1.8515625" style="18" customWidth="1"/>
    <col min="2" max="2" width="25.8515625" style="18" customWidth="1"/>
    <col min="3" max="3" width="9.28125" style="18" customWidth="1"/>
    <col min="4" max="4" width="6.00390625" style="18" customWidth="1"/>
    <col min="5" max="5" width="7.421875" style="19" customWidth="1"/>
    <col min="6" max="6" width="8.140625" style="20" customWidth="1"/>
    <col min="7" max="7" width="7.8515625" style="19" customWidth="1"/>
    <col min="8" max="8" width="8.140625" style="20" customWidth="1"/>
    <col min="9" max="9" width="5.7109375" style="19" customWidth="1"/>
    <col min="10" max="10" width="7.00390625" style="19" customWidth="1"/>
    <col min="11" max="11" width="8.7109375" style="19" customWidth="1"/>
    <col min="12" max="12" width="7.8515625" style="19" customWidth="1"/>
    <col min="13" max="13" width="8.7109375" style="19" customWidth="1"/>
    <col min="14" max="14" width="5.140625" style="19" customWidth="1"/>
    <col min="15" max="15" width="7.8515625" style="19" customWidth="1"/>
    <col min="16" max="16" width="10.00390625" style="19" customWidth="1"/>
    <col min="17" max="17" width="8.7109375" style="19" customWidth="1"/>
    <col min="18" max="18" width="10.00390625" style="19" customWidth="1"/>
    <col min="19" max="19" width="7.7109375" style="18" customWidth="1"/>
    <col min="20" max="20" width="7.8515625" style="18" customWidth="1"/>
    <col min="21" max="21" width="7.7109375" style="18" customWidth="1"/>
    <col min="22" max="22" width="7.00390625" style="18" customWidth="1"/>
    <col min="23" max="23" width="7.421875" style="18" customWidth="1"/>
    <col min="24" max="16384" width="10.8515625" style="18" customWidth="1"/>
  </cols>
  <sheetData>
    <row r="1" ht="12.75">
      <c r="A1" s="17" t="s">
        <v>98</v>
      </c>
    </row>
    <row r="2" ht="12.75">
      <c r="A2" s="18" t="s">
        <v>189</v>
      </c>
    </row>
    <row r="3" spans="1:3" ht="12.75">
      <c r="A3" s="18" t="s">
        <v>183</v>
      </c>
      <c r="C3" s="34" t="s">
        <v>184</v>
      </c>
    </row>
    <row r="4" spans="1:18" ht="12.75">
      <c r="A4" s="18" t="s">
        <v>188</v>
      </c>
      <c r="C4" s="34" t="s">
        <v>96</v>
      </c>
      <c r="D4" s="21"/>
      <c r="E4" s="22"/>
      <c r="F4" s="23"/>
      <c r="G4" s="22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4" ht="12.75">
      <c r="A5" s="18" t="s">
        <v>185</v>
      </c>
      <c r="C5" s="35">
        <v>34682</v>
      </c>
      <c r="D5" s="21"/>
    </row>
    <row r="6" spans="3:17" ht="12.75">
      <c r="C6" s="21"/>
      <c r="D6" s="21"/>
      <c r="E6" s="24"/>
      <c r="G6" s="24"/>
      <c r="J6" s="24"/>
      <c r="L6" s="24"/>
      <c r="O6" s="24"/>
      <c r="Q6" s="24"/>
    </row>
    <row r="7" spans="3:18" ht="12.75">
      <c r="C7" s="21" t="s">
        <v>41</v>
      </c>
      <c r="D7" s="21"/>
      <c r="E7" s="25" t="s">
        <v>82</v>
      </c>
      <c r="F7" s="25"/>
      <c r="G7" s="25"/>
      <c r="H7" s="25"/>
      <c r="I7" s="26"/>
      <c r="J7" s="25" t="s">
        <v>83</v>
      </c>
      <c r="K7" s="25"/>
      <c r="L7" s="25"/>
      <c r="M7" s="25"/>
      <c r="N7" s="26"/>
      <c r="O7" s="25" t="s">
        <v>84</v>
      </c>
      <c r="P7" s="25"/>
      <c r="Q7" s="25"/>
      <c r="R7" s="25"/>
    </row>
    <row r="8" spans="3:18" ht="12.75">
      <c r="C8" s="21" t="s">
        <v>42</v>
      </c>
      <c r="E8" s="24" t="s">
        <v>43</v>
      </c>
      <c r="F8" s="23" t="s">
        <v>44</v>
      </c>
      <c r="G8" s="24" t="s">
        <v>43</v>
      </c>
      <c r="H8" s="23" t="s">
        <v>44</v>
      </c>
      <c r="J8" s="24" t="s">
        <v>43</v>
      </c>
      <c r="K8" s="24" t="s">
        <v>45</v>
      </c>
      <c r="L8" s="24" t="s">
        <v>43</v>
      </c>
      <c r="M8" s="24" t="s">
        <v>45</v>
      </c>
      <c r="O8" s="24" t="s">
        <v>43</v>
      </c>
      <c r="P8" s="24" t="s">
        <v>45</v>
      </c>
      <c r="Q8" s="24" t="s">
        <v>43</v>
      </c>
      <c r="R8" s="24" t="s">
        <v>45</v>
      </c>
    </row>
    <row r="9" spans="3:18" ht="12.75">
      <c r="C9" s="21"/>
      <c r="E9" s="24" t="s">
        <v>187</v>
      </c>
      <c r="F9" s="24" t="s">
        <v>187</v>
      </c>
      <c r="G9" s="24" t="s">
        <v>97</v>
      </c>
      <c r="H9" s="23" t="s">
        <v>97</v>
      </c>
      <c r="I9" s="24"/>
      <c r="J9" s="24" t="s">
        <v>187</v>
      </c>
      <c r="K9" s="24" t="s">
        <v>187</v>
      </c>
      <c r="L9" s="24" t="s">
        <v>97</v>
      </c>
      <c r="M9" s="23" t="s">
        <v>97</v>
      </c>
      <c r="N9" s="24"/>
      <c r="O9" s="24" t="s">
        <v>187</v>
      </c>
      <c r="P9" s="24" t="s">
        <v>187</v>
      </c>
      <c r="Q9" s="24" t="s">
        <v>97</v>
      </c>
      <c r="R9" s="23" t="s">
        <v>97</v>
      </c>
    </row>
    <row r="10" ht="13.5" customHeight="1">
      <c r="A10" s="18" t="s">
        <v>46</v>
      </c>
    </row>
    <row r="11" spans="2:18" ht="12.75">
      <c r="B11" s="18" t="s">
        <v>47</v>
      </c>
      <c r="C11" s="21">
        <v>1</v>
      </c>
      <c r="D11" s="21" t="s">
        <v>31</v>
      </c>
      <c r="E11" s="20">
        <v>0.03</v>
      </c>
      <c r="F11" s="20">
        <f>IF(E11="","",E11*$C11)</f>
        <v>0.03</v>
      </c>
      <c r="G11" s="20">
        <f>IF(E11=0,"",IF(D11="nd",E11/2,E11))</f>
        <v>0.015</v>
      </c>
      <c r="H11" s="20">
        <f>IF(G11="","",G11*$C11)</f>
        <v>0.015</v>
      </c>
      <c r="I11" s="20" t="s">
        <v>31</v>
      </c>
      <c r="J11" s="3">
        <v>0.02</v>
      </c>
      <c r="K11" s="20">
        <f>IF(J11="","",J11*$C11)</f>
        <v>0.02</v>
      </c>
      <c r="L11" s="20">
        <f>IF(J11=0,"",IF(I11="nd",J11/2,J11))</f>
        <v>0.01</v>
      </c>
      <c r="M11" s="20">
        <f>IF(L11="","",L11*$C11)</f>
        <v>0.01</v>
      </c>
      <c r="N11" s="20"/>
      <c r="O11" s="3">
        <v>0.002</v>
      </c>
      <c r="P11" s="20">
        <f>IF(O11="","",O11*$C11)</f>
        <v>0.002</v>
      </c>
      <c r="Q11" s="20">
        <f>IF(O11=0,"",IF(N11="nd",O11/2,O11))</f>
        <v>0.002</v>
      </c>
      <c r="R11" s="20">
        <f>IF(Q11="","",Q11*$C11)</f>
        <v>0.002</v>
      </c>
    </row>
    <row r="12" spans="2:18" ht="12.75">
      <c r="B12" s="18" t="s">
        <v>48</v>
      </c>
      <c r="C12" s="21">
        <v>0</v>
      </c>
      <c r="D12" s="21" t="s">
        <v>31</v>
      </c>
      <c r="E12" s="20">
        <v>0.03</v>
      </c>
      <c r="F12" s="20">
        <f>IF(E12="","",E12*$C12)</f>
        <v>0</v>
      </c>
      <c r="G12" s="20">
        <f>IF(E12=0,"",IF(D12="nd",E12/2,E12))</f>
        <v>0.015</v>
      </c>
      <c r="H12" s="20">
        <f>IF(G12="","",G12*$C12)</f>
        <v>0</v>
      </c>
      <c r="I12" s="20" t="s">
        <v>31</v>
      </c>
      <c r="J12" s="3">
        <v>0.02</v>
      </c>
      <c r="K12" s="20">
        <f>IF(J12="","",J12*$C12)</f>
        <v>0</v>
      </c>
      <c r="L12" s="20">
        <f>IF(J12=0,"",IF(I12="nd",J12/2,J12))</f>
        <v>0.01</v>
      </c>
      <c r="M12" s="20">
        <f>IF(L12="","",L12*$C12)</f>
        <v>0</v>
      </c>
      <c r="N12" s="20"/>
      <c r="O12" s="3">
        <v>0.004</v>
      </c>
      <c r="P12" s="20">
        <f>IF(O12="","",O12*$C12)</f>
        <v>0</v>
      </c>
      <c r="Q12" s="20">
        <f>IF(O12=0,"",IF(N12="nd",O12/2,O12))</f>
        <v>0.004</v>
      </c>
      <c r="R12" s="20">
        <f>IF(Q12="","",Q12*$C12)</f>
        <v>0</v>
      </c>
    </row>
    <row r="13" spans="2:18" ht="12.75">
      <c r="B13" s="18" t="s">
        <v>49</v>
      </c>
      <c r="C13" s="21">
        <v>0.5</v>
      </c>
      <c r="D13" s="21" t="s">
        <v>31</v>
      </c>
      <c r="E13" s="20">
        <v>0.03</v>
      </c>
      <c r="F13" s="20">
        <f aca="true" t="shared" si="0" ref="F13:H35">IF(E13="","",E13*$C13)</f>
        <v>0.015</v>
      </c>
      <c r="G13" s="20">
        <f>IF(E13=0,"",IF(D13="nd",E13/2,E13))</f>
        <v>0.015</v>
      </c>
      <c r="H13" s="20">
        <f t="shared" si="0"/>
        <v>0.0075</v>
      </c>
      <c r="I13" s="20" t="s">
        <v>31</v>
      </c>
      <c r="J13" s="3">
        <v>0.02</v>
      </c>
      <c r="K13" s="20">
        <f aca="true" t="shared" si="1" ref="K13:M28">IF(J13="","",J13*$C13)</f>
        <v>0.01</v>
      </c>
      <c r="L13" s="20">
        <f>IF(J13=0,"",IF(I13="nd",J13/2,J13))</f>
        <v>0.01</v>
      </c>
      <c r="M13" s="20">
        <f t="shared" si="1"/>
        <v>0.005</v>
      </c>
      <c r="N13" s="20" t="s">
        <v>31</v>
      </c>
      <c r="O13" s="3">
        <v>0.002</v>
      </c>
      <c r="P13" s="20">
        <f aca="true" t="shared" si="2" ref="P13:R28">IF(O13="","",O13*$C13)</f>
        <v>0.001</v>
      </c>
      <c r="Q13" s="20">
        <f>IF(O13=0,"",IF(N13="nd",O13/2,O13))</f>
        <v>0.001</v>
      </c>
      <c r="R13" s="20">
        <f t="shared" si="2"/>
        <v>0.0005</v>
      </c>
    </row>
    <row r="14" spans="2:18" ht="12.75">
      <c r="B14" s="18" t="s">
        <v>50</v>
      </c>
      <c r="C14" s="21">
        <v>0</v>
      </c>
      <c r="D14" s="21" t="s">
        <v>31</v>
      </c>
      <c r="E14" s="20">
        <v>0.03</v>
      </c>
      <c r="F14" s="20">
        <f t="shared" si="0"/>
        <v>0</v>
      </c>
      <c r="G14" s="20">
        <f aca="true" t="shared" si="3" ref="G14:G35">IF(E14=0,"",IF(D14="nd",E14/2,E14))</f>
        <v>0.015</v>
      </c>
      <c r="H14" s="20">
        <f t="shared" si="0"/>
        <v>0</v>
      </c>
      <c r="I14" s="20" t="s">
        <v>31</v>
      </c>
      <c r="J14" s="3">
        <v>0.02</v>
      </c>
      <c r="K14" s="20">
        <f t="shared" si="1"/>
        <v>0</v>
      </c>
      <c r="L14" s="20">
        <f aca="true" t="shared" si="4" ref="L14:L29">IF(J14=0,"",IF(I14="nd",J14/2,J14))</f>
        <v>0.01</v>
      </c>
      <c r="M14" s="20">
        <f t="shared" si="1"/>
        <v>0</v>
      </c>
      <c r="N14" s="20"/>
      <c r="O14" s="3">
        <v>0.006</v>
      </c>
      <c r="P14" s="20">
        <f t="shared" si="2"/>
        <v>0</v>
      </c>
      <c r="Q14" s="20">
        <f aca="true" t="shared" si="5" ref="Q14:Q29">IF(O14=0,"",IF(N14="nd",O14/2,O14))</f>
        <v>0.006</v>
      </c>
      <c r="R14" s="20">
        <f t="shared" si="2"/>
        <v>0</v>
      </c>
    </row>
    <row r="15" spans="2:18" ht="12.75">
      <c r="B15" s="18" t="s">
        <v>51</v>
      </c>
      <c r="C15" s="21">
        <v>0.1</v>
      </c>
      <c r="D15" s="21" t="s">
        <v>31</v>
      </c>
      <c r="E15" s="20">
        <v>0.03</v>
      </c>
      <c r="F15" s="20">
        <f t="shared" si="0"/>
        <v>0.003</v>
      </c>
      <c r="G15" s="20">
        <f t="shared" si="3"/>
        <v>0.015</v>
      </c>
      <c r="H15" s="20">
        <f t="shared" si="0"/>
        <v>0.0015</v>
      </c>
      <c r="I15" s="20" t="s">
        <v>31</v>
      </c>
      <c r="J15" s="3">
        <v>0.02</v>
      </c>
      <c r="K15" s="20">
        <f t="shared" si="1"/>
        <v>0.002</v>
      </c>
      <c r="L15" s="20">
        <f t="shared" si="4"/>
        <v>0.01</v>
      </c>
      <c r="M15" s="20">
        <f t="shared" si="1"/>
        <v>0.001</v>
      </c>
      <c r="N15" s="20" t="s">
        <v>31</v>
      </c>
      <c r="O15" s="3">
        <v>0.002</v>
      </c>
      <c r="P15" s="20">
        <f t="shared" si="2"/>
        <v>0.0002</v>
      </c>
      <c r="Q15" s="20">
        <f t="shared" si="5"/>
        <v>0.001</v>
      </c>
      <c r="R15" s="20">
        <f t="shared" si="2"/>
        <v>0.0001</v>
      </c>
    </row>
    <row r="16" spans="2:18" ht="12.75">
      <c r="B16" s="18" t="s">
        <v>52</v>
      </c>
      <c r="C16" s="21">
        <v>0.1</v>
      </c>
      <c r="D16" s="21" t="s">
        <v>31</v>
      </c>
      <c r="E16" s="20">
        <v>0.03</v>
      </c>
      <c r="F16" s="20">
        <f t="shared" si="0"/>
        <v>0.003</v>
      </c>
      <c r="G16" s="20">
        <f t="shared" si="3"/>
        <v>0.015</v>
      </c>
      <c r="H16" s="20">
        <f t="shared" si="0"/>
        <v>0.0015</v>
      </c>
      <c r="I16" s="20" t="s">
        <v>31</v>
      </c>
      <c r="J16" s="3">
        <v>0.02</v>
      </c>
      <c r="K16" s="20">
        <f t="shared" si="1"/>
        <v>0.002</v>
      </c>
      <c r="L16" s="20">
        <f t="shared" si="4"/>
        <v>0.01</v>
      </c>
      <c r="M16" s="20">
        <f t="shared" si="1"/>
        <v>0.001</v>
      </c>
      <c r="N16" s="20" t="s">
        <v>31</v>
      </c>
      <c r="O16" s="3">
        <v>0.002</v>
      </c>
      <c r="P16" s="20">
        <f t="shared" si="2"/>
        <v>0.0002</v>
      </c>
      <c r="Q16" s="20">
        <f t="shared" si="5"/>
        <v>0.001</v>
      </c>
      <c r="R16" s="20">
        <f t="shared" si="2"/>
        <v>0.0001</v>
      </c>
    </row>
    <row r="17" spans="2:18" ht="12.75">
      <c r="B17" s="18" t="s">
        <v>53</v>
      </c>
      <c r="C17" s="21">
        <v>0.1</v>
      </c>
      <c r="D17" s="21" t="s">
        <v>31</v>
      </c>
      <c r="E17" s="20">
        <v>0.03</v>
      </c>
      <c r="F17" s="20">
        <f t="shared" si="0"/>
        <v>0.003</v>
      </c>
      <c r="G17" s="20">
        <f t="shared" si="3"/>
        <v>0.015</v>
      </c>
      <c r="H17" s="20">
        <f t="shared" si="0"/>
        <v>0.0015</v>
      </c>
      <c r="I17" s="20" t="s">
        <v>31</v>
      </c>
      <c r="J17" s="3">
        <v>0.02</v>
      </c>
      <c r="K17" s="20">
        <f t="shared" si="1"/>
        <v>0.002</v>
      </c>
      <c r="L17" s="20">
        <f t="shared" si="4"/>
        <v>0.01</v>
      </c>
      <c r="M17" s="20">
        <f t="shared" si="1"/>
        <v>0.001</v>
      </c>
      <c r="N17" s="20" t="s">
        <v>31</v>
      </c>
      <c r="O17" s="3">
        <v>0.002</v>
      </c>
      <c r="P17" s="20">
        <f t="shared" si="2"/>
        <v>0.0002</v>
      </c>
      <c r="Q17" s="20">
        <f t="shared" si="5"/>
        <v>0.001</v>
      </c>
      <c r="R17" s="20">
        <f t="shared" si="2"/>
        <v>0.0001</v>
      </c>
    </row>
    <row r="18" spans="2:18" ht="12.75">
      <c r="B18" s="18" t="s">
        <v>54</v>
      </c>
      <c r="C18" s="21">
        <v>0</v>
      </c>
      <c r="D18" s="21" t="s">
        <v>31</v>
      </c>
      <c r="E18" s="20">
        <v>0.03</v>
      </c>
      <c r="F18" s="20">
        <f t="shared" si="0"/>
        <v>0</v>
      </c>
      <c r="G18" s="20">
        <f t="shared" si="3"/>
        <v>0.015</v>
      </c>
      <c r="H18" s="20">
        <f t="shared" si="0"/>
        <v>0</v>
      </c>
      <c r="I18" s="20" t="s">
        <v>31</v>
      </c>
      <c r="J18" s="3">
        <v>0.02</v>
      </c>
      <c r="K18" s="20">
        <f t="shared" si="1"/>
        <v>0</v>
      </c>
      <c r="L18" s="20">
        <f t="shared" si="4"/>
        <v>0.01</v>
      </c>
      <c r="M18" s="20">
        <f t="shared" si="1"/>
        <v>0</v>
      </c>
      <c r="N18" s="20"/>
      <c r="O18" s="3">
        <v>0.02</v>
      </c>
      <c r="P18" s="20">
        <f t="shared" si="2"/>
        <v>0</v>
      </c>
      <c r="Q18" s="20">
        <f t="shared" si="5"/>
        <v>0.02</v>
      </c>
      <c r="R18" s="20">
        <f t="shared" si="2"/>
        <v>0</v>
      </c>
    </row>
    <row r="19" spans="2:18" ht="12.75">
      <c r="B19" s="18" t="s">
        <v>55</v>
      </c>
      <c r="C19" s="21">
        <v>0.01</v>
      </c>
      <c r="D19" s="21" t="s">
        <v>31</v>
      </c>
      <c r="E19" s="20">
        <v>0.05</v>
      </c>
      <c r="F19" s="20">
        <f t="shared" si="0"/>
        <v>0.0005</v>
      </c>
      <c r="G19" s="20">
        <f t="shared" si="3"/>
        <v>0.025</v>
      </c>
      <c r="H19" s="20">
        <f t="shared" si="0"/>
        <v>0.00025</v>
      </c>
      <c r="I19" s="20" t="s">
        <v>31</v>
      </c>
      <c r="J19" s="3">
        <v>0.04</v>
      </c>
      <c r="K19" s="20">
        <f t="shared" si="1"/>
        <v>0.0004</v>
      </c>
      <c r="L19" s="20">
        <f t="shared" si="4"/>
        <v>0.02</v>
      </c>
      <c r="M19" s="20">
        <f t="shared" si="1"/>
        <v>0.0002</v>
      </c>
      <c r="N19" s="20"/>
      <c r="O19" s="3">
        <v>0.008</v>
      </c>
      <c r="P19" s="20">
        <f t="shared" si="2"/>
        <v>8E-05</v>
      </c>
      <c r="Q19" s="20">
        <f t="shared" si="5"/>
        <v>0.008</v>
      </c>
      <c r="R19" s="20">
        <f t="shared" si="2"/>
        <v>8E-05</v>
      </c>
    </row>
    <row r="20" spans="2:18" ht="12.75">
      <c r="B20" s="18" t="s">
        <v>56</v>
      </c>
      <c r="C20" s="21">
        <v>0</v>
      </c>
      <c r="D20" s="21" t="s">
        <v>31</v>
      </c>
      <c r="E20" s="20">
        <v>0.05</v>
      </c>
      <c r="F20" s="20">
        <f t="shared" si="0"/>
        <v>0</v>
      </c>
      <c r="G20" s="20">
        <f t="shared" si="3"/>
        <v>0.025</v>
      </c>
      <c r="H20" s="20">
        <f t="shared" si="0"/>
        <v>0</v>
      </c>
      <c r="I20" s="20" t="s">
        <v>31</v>
      </c>
      <c r="J20" s="3">
        <v>0.04</v>
      </c>
      <c r="K20" s="20">
        <f t="shared" si="1"/>
        <v>0</v>
      </c>
      <c r="L20" s="20">
        <f t="shared" si="4"/>
        <v>0.02</v>
      </c>
      <c r="M20" s="20">
        <f t="shared" si="1"/>
        <v>0</v>
      </c>
      <c r="N20" s="20"/>
      <c r="O20" s="3">
        <v>0.007</v>
      </c>
      <c r="P20" s="20">
        <f t="shared" si="2"/>
        <v>0</v>
      </c>
      <c r="Q20" s="20">
        <f t="shared" si="5"/>
        <v>0.007</v>
      </c>
      <c r="R20" s="20">
        <f t="shared" si="2"/>
        <v>0</v>
      </c>
    </row>
    <row r="21" spans="2:18" ht="12.75">
      <c r="B21" s="18" t="s">
        <v>57</v>
      </c>
      <c r="C21" s="21">
        <v>0.001</v>
      </c>
      <c r="D21" s="21" t="s">
        <v>31</v>
      </c>
      <c r="E21" s="20">
        <v>0.1</v>
      </c>
      <c r="F21" s="20">
        <f t="shared" si="0"/>
        <v>0.0001</v>
      </c>
      <c r="G21" s="20">
        <f t="shared" si="3"/>
        <v>0.05</v>
      </c>
      <c r="H21" s="20">
        <f t="shared" si="0"/>
        <v>5E-05</v>
      </c>
      <c r="I21" s="20" t="s">
        <v>31</v>
      </c>
      <c r="J21" s="3">
        <v>0.08</v>
      </c>
      <c r="K21" s="20">
        <f t="shared" si="1"/>
        <v>8E-05</v>
      </c>
      <c r="L21" s="20">
        <f t="shared" si="4"/>
        <v>0.04</v>
      </c>
      <c r="M21" s="20">
        <f t="shared" si="1"/>
        <v>4E-05</v>
      </c>
      <c r="N21" s="20"/>
      <c r="O21" s="3">
        <v>0.02</v>
      </c>
      <c r="P21" s="20">
        <f t="shared" si="2"/>
        <v>2E-05</v>
      </c>
      <c r="Q21" s="20">
        <f t="shared" si="5"/>
        <v>0.02</v>
      </c>
      <c r="R21" s="20">
        <f t="shared" si="2"/>
        <v>2E-05</v>
      </c>
    </row>
    <row r="22" spans="2:18" ht="12.75">
      <c r="B22" s="18" t="s">
        <v>58</v>
      </c>
      <c r="C22" s="21">
        <v>0.1</v>
      </c>
      <c r="D22" s="21" t="s">
        <v>31</v>
      </c>
      <c r="E22" s="20">
        <v>0.01</v>
      </c>
      <c r="F22" s="20">
        <f t="shared" si="0"/>
        <v>0.001</v>
      </c>
      <c r="G22" s="20">
        <f t="shared" si="3"/>
        <v>0.005</v>
      </c>
      <c r="H22" s="20">
        <f t="shared" si="0"/>
        <v>0.0005</v>
      </c>
      <c r="I22" s="20" t="s">
        <v>31</v>
      </c>
      <c r="J22" s="3">
        <v>0.008</v>
      </c>
      <c r="K22" s="20">
        <f t="shared" si="1"/>
        <v>0.0008</v>
      </c>
      <c r="L22" s="20">
        <f t="shared" si="4"/>
        <v>0.004</v>
      </c>
      <c r="M22" s="20">
        <f t="shared" si="1"/>
        <v>0.0004</v>
      </c>
      <c r="N22" s="20"/>
      <c r="O22" s="3">
        <v>0.01</v>
      </c>
      <c r="P22" s="20">
        <f t="shared" si="2"/>
        <v>0.001</v>
      </c>
      <c r="Q22" s="20">
        <f t="shared" si="5"/>
        <v>0.01</v>
      </c>
      <c r="R22" s="20">
        <f t="shared" si="2"/>
        <v>0.001</v>
      </c>
    </row>
    <row r="23" spans="2:18" ht="12.75">
      <c r="B23" s="18" t="s">
        <v>59</v>
      </c>
      <c r="C23" s="21">
        <v>0</v>
      </c>
      <c r="D23" s="21" t="s">
        <v>31</v>
      </c>
      <c r="E23" s="20">
        <v>0.01</v>
      </c>
      <c r="F23" s="20">
        <f t="shared" si="0"/>
        <v>0</v>
      </c>
      <c r="G23" s="20">
        <f t="shared" si="3"/>
        <v>0.005</v>
      </c>
      <c r="H23" s="20">
        <f t="shared" si="0"/>
        <v>0</v>
      </c>
      <c r="I23" s="20" t="s">
        <v>31</v>
      </c>
      <c r="J23" s="3">
        <v>0.008</v>
      </c>
      <c r="K23" s="20">
        <f t="shared" si="1"/>
        <v>0</v>
      </c>
      <c r="L23" s="20">
        <f t="shared" si="4"/>
        <v>0.004</v>
      </c>
      <c r="M23" s="20">
        <f t="shared" si="1"/>
        <v>0</v>
      </c>
      <c r="N23" s="20"/>
      <c r="O23" s="3">
        <v>0.05</v>
      </c>
      <c r="P23" s="20">
        <f t="shared" si="2"/>
        <v>0</v>
      </c>
      <c r="Q23" s="20">
        <f t="shared" si="5"/>
        <v>0.05</v>
      </c>
      <c r="R23" s="20">
        <f t="shared" si="2"/>
        <v>0</v>
      </c>
    </row>
    <row r="24" spans="2:18" ht="12.75">
      <c r="B24" s="18" t="s">
        <v>60</v>
      </c>
      <c r="C24" s="21">
        <v>0.05</v>
      </c>
      <c r="D24" s="21" t="s">
        <v>31</v>
      </c>
      <c r="E24" s="20">
        <v>0.02</v>
      </c>
      <c r="F24" s="20">
        <f t="shared" si="0"/>
        <v>0.001</v>
      </c>
      <c r="G24" s="20">
        <f t="shared" si="3"/>
        <v>0.01</v>
      </c>
      <c r="H24" s="20">
        <f t="shared" si="0"/>
        <v>0.0005</v>
      </c>
      <c r="I24" s="20" t="s">
        <v>31</v>
      </c>
      <c r="J24" s="3">
        <v>0.01</v>
      </c>
      <c r="K24" s="20">
        <f t="shared" si="1"/>
        <v>0.0005</v>
      </c>
      <c r="L24" s="20">
        <f t="shared" si="4"/>
        <v>0.005</v>
      </c>
      <c r="M24" s="20">
        <f t="shared" si="1"/>
        <v>0.00025</v>
      </c>
      <c r="N24" s="20"/>
      <c r="O24" s="3">
        <v>0.003</v>
      </c>
      <c r="P24" s="20">
        <f t="shared" si="2"/>
        <v>0.00015000000000000001</v>
      </c>
      <c r="Q24" s="20">
        <f t="shared" si="5"/>
        <v>0.003</v>
      </c>
      <c r="R24" s="20">
        <f t="shared" si="2"/>
        <v>0.00015000000000000001</v>
      </c>
    </row>
    <row r="25" spans="2:18" ht="12.75">
      <c r="B25" s="18" t="s">
        <v>61</v>
      </c>
      <c r="C25" s="21">
        <v>0.5</v>
      </c>
      <c r="D25" s="21" t="s">
        <v>31</v>
      </c>
      <c r="E25" s="20">
        <v>0.02</v>
      </c>
      <c r="F25" s="20">
        <f t="shared" si="0"/>
        <v>0.01</v>
      </c>
      <c r="G25" s="20">
        <f t="shared" si="3"/>
        <v>0.01</v>
      </c>
      <c r="H25" s="20">
        <f t="shared" si="0"/>
        <v>0.005</v>
      </c>
      <c r="I25" s="20" t="s">
        <v>31</v>
      </c>
      <c r="J25" s="3">
        <v>0.01</v>
      </c>
      <c r="K25" s="20">
        <f t="shared" si="1"/>
        <v>0.005</v>
      </c>
      <c r="L25" s="20">
        <f t="shared" si="4"/>
        <v>0.005</v>
      </c>
      <c r="M25" s="20">
        <f t="shared" si="1"/>
        <v>0.0025</v>
      </c>
      <c r="N25" s="20"/>
      <c r="O25" s="3">
        <v>0.004</v>
      </c>
      <c r="P25" s="20">
        <f t="shared" si="2"/>
        <v>0.002</v>
      </c>
      <c r="Q25" s="20">
        <f t="shared" si="5"/>
        <v>0.004</v>
      </c>
      <c r="R25" s="20">
        <f t="shared" si="2"/>
        <v>0.002</v>
      </c>
    </row>
    <row r="26" spans="2:18" ht="12.75">
      <c r="B26" s="18" t="s">
        <v>62</v>
      </c>
      <c r="C26" s="21">
        <v>0</v>
      </c>
      <c r="D26" s="21" t="s">
        <v>31</v>
      </c>
      <c r="E26" s="20">
        <v>0.02</v>
      </c>
      <c r="F26" s="20">
        <f t="shared" si="0"/>
        <v>0</v>
      </c>
      <c r="G26" s="20">
        <f t="shared" si="3"/>
        <v>0.01</v>
      </c>
      <c r="H26" s="20">
        <f t="shared" si="0"/>
        <v>0</v>
      </c>
      <c r="I26" s="20" t="s">
        <v>31</v>
      </c>
      <c r="J26" s="3">
        <v>0.01</v>
      </c>
      <c r="K26" s="20">
        <f t="shared" si="1"/>
        <v>0</v>
      </c>
      <c r="L26" s="20">
        <f t="shared" si="4"/>
        <v>0.005</v>
      </c>
      <c r="M26" s="20">
        <f t="shared" si="1"/>
        <v>0</v>
      </c>
      <c r="N26" s="20"/>
      <c r="O26" s="3">
        <v>0.02</v>
      </c>
      <c r="P26" s="20">
        <f t="shared" si="2"/>
        <v>0</v>
      </c>
      <c r="Q26" s="20">
        <f t="shared" si="5"/>
        <v>0.02</v>
      </c>
      <c r="R26" s="20">
        <f t="shared" si="2"/>
        <v>0</v>
      </c>
    </row>
    <row r="27" spans="2:18" ht="12.75">
      <c r="B27" s="18" t="s">
        <v>63</v>
      </c>
      <c r="C27" s="21">
        <v>0.1</v>
      </c>
      <c r="D27" s="21" t="s">
        <v>31</v>
      </c>
      <c r="E27" s="20">
        <v>0.02</v>
      </c>
      <c r="F27" s="20">
        <f t="shared" si="0"/>
        <v>0.002</v>
      </c>
      <c r="G27" s="20">
        <f t="shared" si="3"/>
        <v>0.01</v>
      </c>
      <c r="H27" s="20">
        <f t="shared" si="0"/>
        <v>0.001</v>
      </c>
      <c r="I27" s="20" t="s">
        <v>31</v>
      </c>
      <c r="J27" s="3">
        <v>0.01</v>
      </c>
      <c r="K27" s="20">
        <f t="shared" si="1"/>
        <v>0.001</v>
      </c>
      <c r="L27" s="20">
        <f t="shared" si="4"/>
        <v>0.005</v>
      </c>
      <c r="M27" s="20">
        <f t="shared" si="1"/>
        <v>0.0005</v>
      </c>
      <c r="N27" s="20"/>
      <c r="O27" s="3">
        <v>0.005</v>
      </c>
      <c r="P27" s="20">
        <f t="shared" si="2"/>
        <v>0.0005</v>
      </c>
      <c r="Q27" s="20">
        <f t="shared" si="5"/>
        <v>0.005</v>
      </c>
      <c r="R27" s="20">
        <f t="shared" si="2"/>
        <v>0.0005</v>
      </c>
    </row>
    <row r="28" spans="2:18" ht="12.75">
      <c r="B28" s="18" t="s">
        <v>64</v>
      </c>
      <c r="C28" s="21">
        <v>0.1</v>
      </c>
      <c r="D28" s="21" t="s">
        <v>31</v>
      </c>
      <c r="E28" s="20">
        <v>0.02</v>
      </c>
      <c r="F28" s="20">
        <f t="shared" si="0"/>
        <v>0.002</v>
      </c>
      <c r="G28" s="20">
        <f t="shared" si="3"/>
        <v>0.01</v>
      </c>
      <c r="H28" s="20">
        <f t="shared" si="0"/>
        <v>0.001</v>
      </c>
      <c r="I28" s="20" t="s">
        <v>31</v>
      </c>
      <c r="J28" s="3">
        <v>0.01</v>
      </c>
      <c r="K28" s="20">
        <f t="shared" si="1"/>
        <v>0.001</v>
      </c>
      <c r="L28" s="20">
        <f t="shared" si="4"/>
        <v>0.005</v>
      </c>
      <c r="M28" s="20">
        <f t="shared" si="1"/>
        <v>0.0005</v>
      </c>
      <c r="N28" s="20"/>
      <c r="O28" s="3">
        <v>0.003</v>
      </c>
      <c r="P28" s="20">
        <f t="shared" si="2"/>
        <v>0.00030000000000000003</v>
      </c>
      <c r="Q28" s="20">
        <f t="shared" si="5"/>
        <v>0.003</v>
      </c>
      <c r="R28" s="20">
        <f t="shared" si="2"/>
        <v>0.00030000000000000003</v>
      </c>
    </row>
    <row r="29" spans="2:18" ht="12.75">
      <c r="B29" s="18" t="s">
        <v>65</v>
      </c>
      <c r="C29" s="21">
        <v>0.1</v>
      </c>
      <c r="D29" s="21" t="s">
        <v>31</v>
      </c>
      <c r="E29" s="20">
        <v>0.02</v>
      </c>
      <c r="F29" s="20">
        <f t="shared" si="0"/>
        <v>0.002</v>
      </c>
      <c r="G29" s="20">
        <f t="shared" si="3"/>
        <v>0.01</v>
      </c>
      <c r="H29" s="20">
        <f t="shared" si="0"/>
        <v>0.001</v>
      </c>
      <c r="I29" s="20" t="s">
        <v>31</v>
      </c>
      <c r="J29" s="3">
        <v>0.01</v>
      </c>
      <c r="K29" s="20">
        <f aca="true" t="shared" si="6" ref="K29:M35">IF(J29="","",J29*$C29)</f>
        <v>0.001</v>
      </c>
      <c r="L29" s="20">
        <f t="shared" si="4"/>
        <v>0.005</v>
      </c>
      <c r="M29" s="20">
        <f t="shared" si="6"/>
        <v>0.0005</v>
      </c>
      <c r="N29" s="20"/>
      <c r="O29" s="3">
        <v>0.004</v>
      </c>
      <c r="P29" s="20">
        <f aca="true" t="shared" si="7" ref="P29:R35">IF(O29="","",O29*$C29)</f>
        <v>0.0004</v>
      </c>
      <c r="Q29" s="20">
        <f t="shared" si="5"/>
        <v>0.004</v>
      </c>
      <c r="R29" s="20">
        <f t="shared" si="7"/>
        <v>0.0004</v>
      </c>
    </row>
    <row r="30" spans="2:18" ht="12.75">
      <c r="B30" s="18" t="s">
        <v>66</v>
      </c>
      <c r="C30" s="21">
        <v>0.1</v>
      </c>
      <c r="D30" s="21" t="s">
        <v>31</v>
      </c>
      <c r="E30" s="20">
        <v>0.02</v>
      </c>
      <c r="F30" s="20">
        <f t="shared" si="0"/>
        <v>0.002</v>
      </c>
      <c r="G30" s="20">
        <f t="shared" si="3"/>
        <v>0.01</v>
      </c>
      <c r="H30" s="20">
        <f t="shared" si="0"/>
        <v>0.001</v>
      </c>
      <c r="I30" s="20" t="s">
        <v>31</v>
      </c>
      <c r="J30" s="3">
        <v>0.01</v>
      </c>
      <c r="K30" s="20">
        <f t="shared" si="6"/>
        <v>0.001</v>
      </c>
      <c r="L30" s="20">
        <f aca="true" t="shared" si="8" ref="L30:L35">IF(J30=0,"",IF(I30="nd",J30/2,J30))</f>
        <v>0.005</v>
      </c>
      <c r="M30" s="20">
        <f t="shared" si="6"/>
        <v>0.0005</v>
      </c>
      <c r="N30" s="20"/>
      <c r="O30" s="3">
        <v>0.001</v>
      </c>
      <c r="P30" s="20">
        <f t="shared" si="7"/>
        <v>0.0001</v>
      </c>
      <c r="Q30" s="20">
        <f aca="true" t="shared" si="9" ref="Q30:Q35">IF(O30=0,"",IF(N30="nd",O30/2,O30))</f>
        <v>0.001</v>
      </c>
      <c r="R30" s="20">
        <f t="shared" si="7"/>
        <v>0.0001</v>
      </c>
    </row>
    <row r="31" spans="2:18" ht="12.75">
      <c r="B31" s="18" t="s">
        <v>67</v>
      </c>
      <c r="C31" s="21">
        <v>0</v>
      </c>
      <c r="D31" s="21" t="s">
        <v>31</v>
      </c>
      <c r="E31" s="20">
        <v>0.02</v>
      </c>
      <c r="F31" s="20">
        <f t="shared" si="0"/>
        <v>0</v>
      </c>
      <c r="G31" s="20">
        <f t="shared" si="3"/>
        <v>0.01</v>
      </c>
      <c r="H31" s="20">
        <f t="shared" si="0"/>
        <v>0</v>
      </c>
      <c r="I31" s="20" t="s">
        <v>31</v>
      </c>
      <c r="J31" s="3">
        <v>0.01</v>
      </c>
      <c r="K31" s="20">
        <f t="shared" si="6"/>
        <v>0</v>
      </c>
      <c r="L31" s="20">
        <f t="shared" si="8"/>
        <v>0.005</v>
      </c>
      <c r="M31" s="20">
        <f t="shared" si="6"/>
        <v>0</v>
      </c>
      <c r="N31" s="20"/>
      <c r="O31" s="3">
        <v>0.02</v>
      </c>
      <c r="P31" s="20">
        <f t="shared" si="7"/>
        <v>0</v>
      </c>
      <c r="Q31" s="20">
        <f t="shared" si="9"/>
        <v>0.02</v>
      </c>
      <c r="R31" s="20">
        <f t="shared" si="7"/>
        <v>0</v>
      </c>
    </row>
    <row r="32" spans="2:18" ht="12.75">
      <c r="B32" s="18" t="s">
        <v>68</v>
      </c>
      <c r="C32" s="21">
        <v>0.01</v>
      </c>
      <c r="D32" s="21" t="s">
        <v>31</v>
      </c>
      <c r="E32" s="20">
        <v>0.03</v>
      </c>
      <c r="F32" s="20">
        <f t="shared" si="0"/>
        <v>0.0003</v>
      </c>
      <c r="G32" s="20">
        <f t="shared" si="3"/>
        <v>0.015</v>
      </c>
      <c r="H32" s="20">
        <f t="shared" si="0"/>
        <v>0.00015</v>
      </c>
      <c r="I32" s="20" t="s">
        <v>31</v>
      </c>
      <c r="J32" s="3">
        <v>0.02</v>
      </c>
      <c r="K32" s="20">
        <f t="shared" si="6"/>
        <v>0.0002</v>
      </c>
      <c r="L32" s="20">
        <f t="shared" si="8"/>
        <v>0.01</v>
      </c>
      <c r="M32" s="20">
        <f t="shared" si="6"/>
        <v>0.0001</v>
      </c>
      <c r="N32" s="20"/>
      <c r="O32" s="3">
        <v>0.007</v>
      </c>
      <c r="P32" s="20">
        <f t="shared" si="7"/>
        <v>7.000000000000001E-05</v>
      </c>
      <c r="Q32" s="20">
        <f t="shared" si="9"/>
        <v>0.007</v>
      </c>
      <c r="R32" s="20">
        <f t="shared" si="7"/>
        <v>7.000000000000001E-05</v>
      </c>
    </row>
    <row r="33" spans="2:18" ht="12.75">
      <c r="B33" s="18" t="s">
        <v>69</v>
      </c>
      <c r="C33" s="21">
        <v>0.01</v>
      </c>
      <c r="D33" s="21" t="s">
        <v>31</v>
      </c>
      <c r="E33" s="20">
        <v>0.04</v>
      </c>
      <c r="F33" s="20">
        <f t="shared" si="0"/>
        <v>0.0004</v>
      </c>
      <c r="G33" s="20">
        <f t="shared" si="3"/>
        <v>0.02</v>
      </c>
      <c r="H33" s="20">
        <f t="shared" si="0"/>
        <v>0.0002</v>
      </c>
      <c r="I33" s="20" t="s">
        <v>31</v>
      </c>
      <c r="J33" s="3">
        <v>0.02</v>
      </c>
      <c r="K33" s="20">
        <f t="shared" si="6"/>
        <v>0.0002</v>
      </c>
      <c r="L33" s="20">
        <f t="shared" si="8"/>
        <v>0.01</v>
      </c>
      <c r="M33" s="20">
        <f t="shared" si="6"/>
        <v>0.0001</v>
      </c>
      <c r="N33" s="20"/>
      <c r="O33" s="3">
        <v>0.002</v>
      </c>
      <c r="P33" s="20">
        <f t="shared" si="7"/>
        <v>2E-05</v>
      </c>
      <c r="Q33" s="20">
        <f t="shared" si="9"/>
        <v>0.002</v>
      </c>
      <c r="R33" s="20">
        <f t="shared" si="7"/>
        <v>2E-05</v>
      </c>
    </row>
    <row r="34" spans="2:18" ht="12.75">
      <c r="B34" s="18" t="s">
        <v>70</v>
      </c>
      <c r="C34" s="21">
        <v>0</v>
      </c>
      <c r="D34" s="21" t="s">
        <v>31</v>
      </c>
      <c r="E34" s="20">
        <v>0.03</v>
      </c>
      <c r="F34" s="20">
        <f t="shared" si="0"/>
        <v>0</v>
      </c>
      <c r="G34" s="20">
        <f t="shared" si="3"/>
        <v>0.015</v>
      </c>
      <c r="H34" s="20">
        <f t="shared" si="0"/>
        <v>0</v>
      </c>
      <c r="I34" s="20" t="s">
        <v>31</v>
      </c>
      <c r="J34" s="3">
        <v>0.02</v>
      </c>
      <c r="K34" s="20">
        <f t="shared" si="6"/>
        <v>0</v>
      </c>
      <c r="L34" s="20">
        <f t="shared" si="8"/>
        <v>0.01</v>
      </c>
      <c r="M34" s="20">
        <f t="shared" si="6"/>
        <v>0</v>
      </c>
      <c r="N34" s="20"/>
      <c r="O34" s="3">
        <v>0.01</v>
      </c>
      <c r="P34" s="20">
        <f t="shared" si="7"/>
        <v>0</v>
      </c>
      <c r="Q34" s="20">
        <f t="shared" si="9"/>
        <v>0.01</v>
      </c>
      <c r="R34" s="20">
        <f t="shared" si="7"/>
        <v>0</v>
      </c>
    </row>
    <row r="35" spans="2:18" ht="12.75">
      <c r="B35" s="18" t="s">
        <v>71</v>
      </c>
      <c r="C35" s="21">
        <v>0.001</v>
      </c>
      <c r="D35" s="21" t="s">
        <v>31</v>
      </c>
      <c r="E35" s="20">
        <v>0.08</v>
      </c>
      <c r="F35" s="20">
        <f t="shared" si="0"/>
        <v>8E-05</v>
      </c>
      <c r="G35" s="20">
        <f t="shared" si="3"/>
        <v>0.04</v>
      </c>
      <c r="H35" s="20">
        <f t="shared" si="0"/>
        <v>4E-05</v>
      </c>
      <c r="I35" s="20" t="s">
        <v>31</v>
      </c>
      <c r="J35" s="3">
        <v>0.07</v>
      </c>
      <c r="K35" s="20">
        <f t="shared" si="6"/>
        <v>7.000000000000001E-05</v>
      </c>
      <c r="L35" s="20">
        <f t="shared" si="8"/>
        <v>0.035</v>
      </c>
      <c r="M35" s="20">
        <f t="shared" si="6"/>
        <v>3.5000000000000004E-05</v>
      </c>
      <c r="N35" s="20"/>
      <c r="O35" s="3">
        <v>0.01</v>
      </c>
      <c r="P35" s="20">
        <f t="shared" si="7"/>
        <v>1E-05</v>
      </c>
      <c r="Q35" s="20">
        <f t="shared" si="9"/>
        <v>0.01</v>
      </c>
      <c r="R35" s="20">
        <f t="shared" si="7"/>
        <v>1E-05</v>
      </c>
    </row>
    <row r="36" spans="5:17" ht="12.75">
      <c r="E36" s="27"/>
      <c r="G36" s="27"/>
      <c r="I36" s="27"/>
      <c r="J36" s="27"/>
      <c r="K36" s="27"/>
      <c r="L36" s="27"/>
      <c r="M36" s="27"/>
      <c r="N36" s="27"/>
      <c r="O36" s="27"/>
      <c r="Q36" s="27"/>
    </row>
    <row r="37" spans="2:18" ht="12.75">
      <c r="B37" s="18" t="s">
        <v>72</v>
      </c>
      <c r="E37" s="27">
        <v>125.487</v>
      </c>
      <c r="F37" s="27">
        <v>125.487</v>
      </c>
      <c r="G37" s="27">
        <v>125.487</v>
      </c>
      <c r="H37" s="27">
        <v>125.487</v>
      </c>
      <c r="I37" s="27"/>
      <c r="J37" s="27">
        <v>132.169</v>
      </c>
      <c r="K37" s="27">
        <v>132.169</v>
      </c>
      <c r="L37" s="27">
        <v>132.169</v>
      </c>
      <c r="M37" s="27">
        <v>132.169</v>
      </c>
      <c r="N37" s="27"/>
      <c r="O37" s="27">
        <v>129.952</v>
      </c>
      <c r="P37" s="27">
        <v>129.952</v>
      </c>
      <c r="Q37" s="27">
        <v>129.952</v>
      </c>
      <c r="R37" s="27">
        <v>129.952</v>
      </c>
    </row>
    <row r="38" spans="2:18" ht="12.75">
      <c r="B38" s="18" t="s">
        <v>73</v>
      </c>
      <c r="E38" s="27">
        <v>9.995</v>
      </c>
      <c r="F38" s="27">
        <v>9.995</v>
      </c>
      <c r="G38" s="27">
        <v>9.995</v>
      </c>
      <c r="H38" s="27">
        <v>9.995</v>
      </c>
      <c r="I38" s="27"/>
      <c r="J38" s="27">
        <v>10.23</v>
      </c>
      <c r="K38" s="27">
        <v>10.23</v>
      </c>
      <c r="L38" s="27">
        <v>10.23</v>
      </c>
      <c r="M38" s="27">
        <v>10.23</v>
      </c>
      <c r="N38" s="27"/>
      <c r="O38" s="27">
        <v>10.02</v>
      </c>
      <c r="P38" s="27">
        <v>10.02</v>
      </c>
      <c r="Q38" s="27">
        <v>10.02</v>
      </c>
      <c r="R38" s="27">
        <v>10.02</v>
      </c>
    </row>
    <row r="39" spans="5:18" ht="12.75">
      <c r="E39" s="27"/>
      <c r="F39" s="3"/>
      <c r="G39" s="27"/>
      <c r="H39" s="3"/>
      <c r="I39" s="3"/>
      <c r="J39" s="27"/>
      <c r="K39" s="3"/>
      <c r="L39" s="27"/>
      <c r="M39" s="3"/>
      <c r="N39" s="27"/>
      <c r="O39" s="27"/>
      <c r="P39" s="27"/>
      <c r="Q39" s="27"/>
      <c r="R39" s="27"/>
    </row>
    <row r="40" spans="2:18" ht="12" customHeight="1">
      <c r="B40" s="18" t="s">
        <v>74</v>
      </c>
      <c r="C40" s="20"/>
      <c r="D40" s="20"/>
      <c r="E40" s="20">
        <f>SUM(E35,E34,E31,E26,E23,E21,E20,E18,E14,E12)</f>
        <v>0.4</v>
      </c>
      <c r="F40" s="20">
        <f>SUM(F11:F35)</f>
        <v>0.07538</v>
      </c>
      <c r="G40" s="20">
        <f>SUM(G35,G34,G31,G26,G23,G21,G20,G18,G14,G12)</f>
        <v>0.2</v>
      </c>
      <c r="H40" s="20">
        <f>SUM(H11:H35)</f>
        <v>0.03769</v>
      </c>
      <c r="I40" s="20"/>
      <c r="J40" s="20">
        <f>SUM(J35,J34,J31,J26,J23,J21,J20,J18,J14,J12)</f>
        <v>0.29800000000000004</v>
      </c>
      <c r="K40" s="20">
        <f>SUM(K11:K35)</f>
        <v>0.04725</v>
      </c>
      <c r="L40" s="20">
        <f>SUM(L35,L34,L31,L26,L23,L21,L20,L18,L14,L12)</f>
        <v>0.14900000000000002</v>
      </c>
      <c r="M40" s="20">
        <f>SUM(M11:M35)</f>
        <v>0.023625</v>
      </c>
      <c r="N40" s="20"/>
      <c r="O40" s="20">
        <f>SUM(O35,O34,O31,O26,O23,O21,O20,O18,O14,O12)</f>
        <v>0.167</v>
      </c>
      <c r="P40" s="20">
        <f>SUM(P11:P35)</f>
        <v>0.008249999999999999</v>
      </c>
      <c r="Q40" s="20">
        <f>SUM(Q35,Q34,Q31,Q26,Q23,Q21,Q20,Q18,Q14,Q12)</f>
        <v>0.167</v>
      </c>
      <c r="R40" s="20">
        <f>SUM(R11:R35)</f>
        <v>0.00745</v>
      </c>
    </row>
    <row r="41" spans="2:18" ht="12.75">
      <c r="B41" s="18" t="s">
        <v>75</v>
      </c>
      <c r="C41" s="20"/>
      <c r="D41" s="36">
        <f>(F41-H41)*2/F41*100</f>
        <v>100</v>
      </c>
      <c r="E41" s="20">
        <f>E40/E37/0.0283*(21-7)/(21-E38)</f>
        <v>0.14328898548175442</v>
      </c>
      <c r="F41" s="20">
        <f>F40/F37/0.0283*(21-7)/(21-F38)</f>
        <v>0.02700280931403662</v>
      </c>
      <c r="G41" s="20">
        <f>G40/G37/0.0283*(21-7)/(21-G38)</f>
        <v>0.07164449274087721</v>
      </c>
      <c r="H41" s="20">
        <f>H40/H37/0.0283*(21-7)/(21-H38)</f>
        <v>0.01350140465701831</v>
      </c>
      <c r="I41" s="36">
        <f>(K41-M41)*2/K41*100</f>
        <v>100</v>
      </c>
      <c r="J41" s="20">
        <f>J40/J37/0.0283*(21-7)/(21-J38)</f>
        <v>0.10356489204909917</v>
      </c>
      <c r="K41" s="20">
        <f>K40/K37/0.0283*(21-7)/(21-K38)</f>
        <v>0.016420943454093742</v>
      </c>
      <c r="L41" s="20">
        <f>L40/L37/0.0283*(21-7)/(21-L38)</f>
        <v>0.05178244602454959</v>
      </c>
      <c r="M41" s="20">
        <f>M40/M37/0.0283*(21-7)/(21-M38)</f>
        <v>0.008210471727046871</v>
      </c>
      <c r="N41" s="36">
        <f>(P41-R41)*2/P41*100</f>
        <v>19.393939393939334</v>
      </c>
      <c r="O41" s="20">
        <f>O40/O37/0.0283*(21-7)/(21-O38)</f>
        <v>0.05789922670438671</v>
      </c>
      <c r="P41" s="20">
        <f>P40/P37/0.0283*(21-7)/(21-P38)</f>
        <v>0.002860291139587965</v>
      </c>
      <c r="Q41" s="20">
        <f>Q40/Q37/0.0283*(21-7)/(21-Q38)</f>
        <v>0.05789922670438671</v>
      </c>
      <c r="R41" s="20">
        <f>R40/R37/0.0283*(21-7)/(21-R38)</f>
        <v>0.0025829295745370116</v>
      </c>
    </row>
    <row r="42" spans="5:17" ht="12.75">
      <c r="E42" s="28"/>
      <c r="G42" s="28"/>
      <c r="I42" s="28"/>
      <c r="J42" s="28"/>
      <c r="K42" s="28"/>
      <c r="L42" s="28"/>
      <c r="M42" s="28"/>
      <c r="N42" s="28"/>
      <c r="O42" s="28"/>
      <c r="Q42" s="28"/>
    </row>
    <row r="43" spans="2:23" s="27" customFormat="1" ht="12.75">
      <c r="B43" s="27" t="s">
        <v>103</v>
      </c>
      <c r="C43" s="20">
        <f>AVERAGE(H41,M41,R41)</f>
        <v>0.008098268652867398</v>
      </c>
      <c r="F43" s="20"/>
      <c r="H43" s="20"/>
      <c r="P43" s="19"/>
      <c r="R43" s="19"/>
      <c r="S43" s="18"/>
      <c r="T43" s="18"/>
      <c r="U43" s="18"/>
      <c r="V43" s="18"/>
      <c r="W43" s="18"/>
    </row>
    <row r="44" spans="2:3" ht="12.75">
      <c r="B44" s="18" t="s">
        <v>104</v>
      </c>
      <c r="C44" s="20">
        <f>AVERAGE(G41,L41,Q41)</f>
        <v>0.0604420551566045</v>
      </c>
    </row>
    <row r="45" spans="5:18" ht="12.75">
      <c r="E45" s="18"/>
      <c r="G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5:18" ht="12.75">
      <c r="E46" s="18"/>
      <c r="G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5:18" ht="12.75">
      <c r="E47" s="18"/>
      <c r="G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5:18" ht="12.75">
      <c r="E48" s="18"/>
      <c r="G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5:18" ht="12.75">
      <c r="E49" s="18"/>
      <c r="G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5:18" ht="12.75">
      <c r="E50" s="18"/>
      <c r="G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5:18" ht="12.75">
      <c r="E51" s="18"/>
      <c r="G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5:18" ht="12.75">
      <c r="E52" s="18"/>
      <c r="G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5:18" ht="12.75">
      <c r="E53" s="18"/>
      <c r="G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5:18" ht="12.75">
      <c r="E54" s="18"/>
      <c r="G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5:18" ht="12.75">
      <c r="E55" s="18"/>
      <c r="G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5:18" ht="12.75">
      <c r="E56" s="18"/>
      <c r="G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5:18" ht="12.75">
      <c r="E57" s="18"/>
      <c r="G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5:18" ht="12.75">
      <c r="E58" s="18"/>
      <c r="G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5:18" ht="12.75">
      <c r="E59" s="18"/>
      <c r="G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5:18" ht="12.75">
      <c r="E60" s="18"/>
      <c r="G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5:18" ht="12.75">
      <c r="E61" s="18"/>
      <c r="G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5:18" ht="12.75">
      <c r="E62" s="18"/>
      <c r="G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5:18" ht="12.75">
      <c r="E63" s="18"/>
      <c r="G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5:18" ht="12.75">
      <c r="E64" s="18"/>
      <c r="G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2004-02-20T22:31:55Z</cp:lastPrinted>
  <dcterms:created xsi:type="dcterms:W3CDTF">2000-03-03T15:36:13Z</dcterms:created>
  <dcterms:modified xsi:type="dcterms:W3CDTF">2004-02-20T22:32:05Z</dcterms:modified>
  <cp:category/>
  <cp:version/>
  <cp:contentType/>
  <cp:contentStatus/>
</cp:coreProperties>
</file>