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3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<sst xmlns="http://schemas.openxmlformats.org/spreadsheetml/2006/main" count="1429" uniqueCount="190">
  <si>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</si>
  <si>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</si>
  <si>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</si>
  <si>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</si>
  <si>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</si>
  <si>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</si>
  <si>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</si>
  <si>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</si>
  <si>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</si>
  <si>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</si>
  <si>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</si>
  <si>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</si>
  <si>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</si>
  <si>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</si>
  <si>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</si>
  <si>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</si>
  <si>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</si>
  <si>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</si>
  <si>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</si>
  <si>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</si>
  <si>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</si>
  <si>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Feedstream Description</t>
  </si>
  <si>
    <t>Ash</t>
  </si>
  <si>
    <t>HCl</t>
  </si>
  <si>
    <t>Cl2</t>
  </si>
  <si>
    <t>DRE</t>
  </si>
  <si>
    <t>lb/hr</t>
  </si>
  <si>
    <r>
      <t>o</t>
    </r>
    <r>
      <rPr>
        <sz val="10"/>
        <rFont val="Arial"/>
        <family val="2"/>
      </rPr>
      <t>F</t>
    </r>
  </si>
  <si>
    <t>mg/dscm</t>
  </si>
  <si>
    <t>HW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</si>
  <si>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</si>
  <si>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</si>
  <si>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</si>
  <si>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</si>
  <si>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</si>
  <si>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</si>
  <si>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</si>
  <si>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</si>
  <si>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</si>
  <si>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</si>
  <si>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</si>
  <si>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</si>
  <si>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</si>
  <si>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</si>
  <si>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Trial Burn</t>
  </si>
  <si>
    <t xml:space="preserve">   O2</t>
  </si>
  <si>
    <t xml:space="preserve">   Moisture</t>
  </si>
  <si>
    <t>Sampling Train</t>
  </si>
  <si>
    <t>Trial burn</t>
  </si>
  <si>
    <t>*</t>
  </si>
  <si>
    <t>Feed Rate</t>
  </si>
  <si>
    <t>HWC Burn Status (Date if Terminated)</t>
  </si>
  <si>
    <t>PM, HCl/Cl2, HF</t>
  </si>
  <si>
    <t>Phase I ID No.</t>
  </si>
  <si>
    <t>CO (RA)</t>
  </si>
  <si>
    <t>Comb Cham Pressure</t>
  </si>
  <si>
    <t>in H2O</t>
  </si>
  <si>
    <t>Natural gas</t>
  </si>
  <si>
    <t>CO (MHRA)</t>
  </si>
  <si>
    <t xml:space="preserve">POHC </t>
  </si>
  <si>
    <t>POHC Feedrate</t>
  </si>
  <si>
    <t>Emission Rate</t>
  </si>
  <si>
    <t>&gt;</t>
  </si>
  <si>
    <t>7%O2</t>
  </si>
  <si>
    <t>Demistor pressure drop</t>
  </si>
  <si>
    <t>lb</t>
  </si>
  <si>
    <t>Scrubber liquid</t>
  </si>
  <si>
    <t>pH</t>
  </si>
  <si>
    <t>LAD008080681</t>
  </si>
  <si>
    <t>Lake Charles</t>
  </si>
  <si>
    <t>LA</t>
  </si>
  <si>
    <t>TDI Incinerator</t>
  </si>
  <si>
    <t>Toluenediisocyanate residue</t>
  </si>
  <si>
    <t>714C1</t>
  </si>
  <si>
    <t>Metco Environmental</t>
  </si>
  <si>
    <t>Four Nines and Metco Environmental</t>
  </si>
  <si>
    <t>Lyondell Lake Charles Plant Incinerator (formerly Arco/Olin)</t>
  </si>
  <si>
    <t>Trial Burn Report Olin - Lake Charles Plant</t>
  </si>
  <si>
    <t>Minimum operating temperature w/TDI residue</t>
  </si>
  <si>
    <t>714C2</t>
  </si>
  <si>
    <t>714C3</t>
  </si>
  <si>
    <t>PM, HCl/Cl2, DRE, CO,HC</t>
  </si>
  <si>
    <t>Carbon tetrachloride</t>
  </si>
  <si>
    <t>Monochlorobenzene</t>
  </si>
  <si>
    <t>Comb air flow</t>
  </si>
  <si>
    <t>Comb Chamb Temp</t>
  </si>
  <si>
    <t>scfm</t>
  </si>
  <si>
    <t>Quench water</t>
  </si>
  <si>
    <t>Scrubber water</t>
  </si>
  <si>
    <t>Scrubber temp</t>
  </si>
  <si>
    <t>F</t>
  </si>
  <si>
    <t>&lt;</t>
  </si>
  <si>
    <t>Min temp</t>
  </si>
  <si>
    <t>Btu/lb</t>
  </si>
  <si>
    <t>Liq waste</t>
  </si>
  <si>
    <t>MMBtu/hr</t>
  </si>
  <si>
    <t>Max heat, Cl, ash</t>
  </si>
  <si>
    <t>Max heat w/TDI only</t>
  </si>
  <si>
    <t>WQ/WS</t>
  </si>
  <si>
    <t>Water quench / wet scrubber</t>
  </si>
  <si>
    <t>Stack gas flowrate</t>
  </si>
  <si>
    <t>ug/dscm</t>
  </si>
  <si>
    <t>PM, HCl/Cl2</t>
  </si>
  <si>
    <t>RCRA</t>
  </si>
  <si>
    <t>Report Name/Date</t>
  </si>
  <si>
    <t>Incinerator Trial Burn Test Results Olin Corporation (now Lyondell), Lake Charles Louisiana, Prepared by Radian Corporation, January 27, 1989</t>
  </si>
  <si>
    <t>Report Prepare</t>
  </si>
  <si>
    <t>Radian Corp</t>
  </si>
  <si>
    <t>Testing Firm</t>
  </si>
  <si>
    <t>Cond Descr</t>
  </si>
  <si>
    <t>Trial burn, MAX CHLORINE,T-101, AND STACK FLOW RATE</t>
  </si>
  <si>
    <t>Trial burn, TDI RESIDUE ONLY</t>
  </si>
  <si>
    <t>Trial burn, HIGH COMB TEMP</t>
  </si>
  <si>
    <t>714C4</t>
  </si>
  <si>
    <t>Trial burn, MIN COMB TEMP/MAX TDI RESIDUE</t>
  </si>
  <si>
    <t>714C5</t>
  </si>
  <si>
    <t>Trial burn, MAX TDI RESIDUE &amp; MAX T-101 WASTE LIQUID</t>
  </si>
  <si>
    <t>R1</t>
  </si>
  <si>
    <t>R2</t>
  </si>
  <si>
    <t>R3</t>
  </si>
  <si>
    <t/>
  </si>
  <si>
    <t>Halogens</t>
  </si>
  <si>
    <t>1,1,2-trichloroethane</t>
  </si>
  <si>
    <t>1,2-dichloroethane</t>
  </si>
  <si>
    <t>Carbon Tetrachloride</t>
  </si>
  <si>
    <t>Chlorobenzene</t>
  </si>
  <si>
    <t>nd</t>
  </si>
  <si>
    <t>PM/HCl</t>
  </si>
  <si>
    <t>TDI</t>
  </si>
  <si>
    <t>T-101</t>
  </si>
  <si>
    <t>Feedrate</t>
  </si>
  <si>
    <t>Heating value</t>
  </si>
  <si>
    <t>wt %</t>
  </si>
  <si>
    <t>Chlorine</t>
  </si>
  <si>
    <t>ppmw</t>
  </si>
  <si>
    <t>Stack Gas Flowrate</t>
  </si>
  <si>
    <t>% Oxygen</t>
  </si>
  <si>
    <t>Feedrate MTEC Calculations</t>
  </si>
  <si>
    <t>714C10</t>
  </si>
  <si>
    <t>714C11</t>
  </si>
  <si>
    <t>714C12</t>
  </si>
  <si>
    <t>Testing Dates</t>
  </si>
  <si>
    <t>Condition Descr</t>
  </si>
  <si>
    <t>Content</t>
  </si>
  <si>
    <t>Condition Description</t>
  </si>
  <si>
    <t>Liquid waste incinerator</t>
  </si>
  <si>
    <t>Combustor Class</t>
  </si>
  <si>
    <t>Combustor Type</t>
  </si>
  <si>
    <t>Stack Gas Emissions 1</t>
  </si>
  <si>
    <t>Stack Gas Emissions 2</t>
  </si>
  <si>
    <t>Feedstream 2</t>
  </si>
  <si>
    <t>Feedstream 1</t>
  </si>
  <si>
    <t>Feedstream</t>
  </si>
  <si>
    <t>71410</t>
  </si>
  <si>
    <t>Combustion Temperature</t>
  </si>
  <si>
    <t>71411</t>
  </si>
  <si>
    <t>WS pH</t>
  </si>
  <si>
    <t>Process Information 2</t>
  </si>
  <si>
    <t>Number of Sister Facilities</t>
  </si>
  <si>
    <t>APCS Detailed Acronym</t>
  </si>
  <si>
    <t>APCS General Class</t>
  </si>
  <si>
    <t>Liquid injection</t>
  </si>
  <si>
    <t>WQ,LEWS</t>
  </si>
  <si>
    <t>Liq</t>
  </si>
  <si>
    <t>Cond Dates</t>
  </si>
  <si>
    <t>E1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</si>
  <si>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</si>
  <si>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</si>
  <si>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</si>
  <si>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</si>
  <si>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</si>
  <si>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</si>
  <si>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</si>
  <si>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</si>
  <si>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Onsite incinerator</t>
  </si>
  <si>
    <t>December 3-6, 1991</t>
  </si>
  <si>
    <t>HC (RA)</t>
  </si>
  <si>
    <t>Oxygen</t>
  </si>
  <si>
    <t>Feedstream Number</t>
  </si>
  <si>
    <t>Feed Class</t>
  </si>
  <si>
    <t>Liq HW</t>
  </si>
  <si>
    <t>F1</t>
  </si>
  <si>
    <t>Thermal Feedrate</t>
  </si>
  <si>
    <t>Total</t>
  </si>
  <si>
    <t>F2</t>
  </si>
  <si>
    <t>F3</t>
  </si>
  <si>
    <t>Feed Class 2</t>
  </si>
  <si>
    <t>Estimated Firing Rate</t>
  </si>
  <si>
    <t>Total Chlorine</t>
  </si>
  <si>
    <t>Heating Value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</si>
</sst>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"/>
    <numFmt numFmtId="178" formatCode="0.0E+00"/>
    <numFmt numFmtId="179" formatCode="mm/dd/yy"/>
  </numFmts>
  <fonts count="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1" fontId="0" fillId="0" borderId="0" xfId="0" applyNumberFormat="1" applyAlignment="1">
      <alignment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78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Fill="1" applyBorder="1" applyAlignment="1">
      <alignment/>
    </xf>
    <xf numFmtId="178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9" sqref="A9"/>
    </sheetView>
  </sheetViews>
  <sheetFormatPr defaultColWidth="9.14062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173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2"/>
  <sheetViews>
    <sheetView workbookViewId="0" topLeftCell="B1">
      <selection activeCell="B2" sqref="B2"/>
    </sheetView>
  </sheetViews>
  <sheetFormatPr defaultColWidth="9.140625" defaultRowHeight="12.75"/>
  <cols>
    <col min="1" max="1" width="2.8515625" style="1" hidden="1" customWidth="1"/>
    <col min="2" max="2" width="23.8515625" style="1" customWidth="1"/>
    <col min="3" max="3" width="59.57421875" style="1" customWidth="1"/>
    <col min="4" max="16384" width="8.8515625" style="1" customWidth="1"/>
  </cols>
  <sheetData>
    <row r="1" spans="2:12" ht="12.75">
      <c r="B1" s="6" t="s">
        <v>38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1" t="s">
        <v>53</v>
      </c>
      <c r="C3" s="12">
        <v>714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1" t="s">
        <v>0</v>
      </c>
      <c r="C4" s="11" t="s">
        <v>68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1" t="s">
        <v>1</v>
      </c>
      <c r="C5" s="11" t="s">
        <v>76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1" t="s">
        <v>3</v>
      </c>
      <c r="C7" s="11" t="s">
        <v>69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2.75">
      <c r="B8" s="11" t="s">
        <v>4</v>
      </c>
      <c r="C8" s="11" t="s">
        <v>70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2.75">
      <c r="B9" s="11" t="s">
        <v>5</v>
      </c>
      <c r="C9" s="11" t="s">
        <v>71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1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1" t="s">
        <v>158</v>
      </c>
      <c r="C11" s="12">
        <v>0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2.75">
      <c r="B12" s="11" t="s">
        <v>146</v>
      </c>
      <c r="C12" s="11" t="s">
        <v>174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2.75">
      <c r="B13" s="11" t="s">
        <v>147</v>
      </c>
      <c r="C13" s="11" t="s">
        <v>161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2:12" s="33" customFormat="1" ht="12.75">
      <c r="B14" s="32" t="s">
        <v>30</v>
      </c>
      <c r="C14" s="32" t="s">
        <v>145</v>
      </c>
      <c r="D14" s="32"/>
      <c r="E14" s="32"/>
      <c r="F14" s="32"/>
      <c r="G14" s="32"/>
      <c r="H14" s="32"/>
      <c r="I14" s="32"/>
      <c r="J14" s="32"/>
      <c r="K14" s="32"/>
      <c r="L14" s="32"/>
    </row>
    <row r="15" spans="2:12" s="33" customFormat="1" ht="12.75">
      <c r="B15" s="32" t="s">
        <v>35</v>
      </c>
      <c r="C15" s="34"/>
      <c r="D15" s="32"/>
      <c r="E15" s="32"/>
      <c r="F15" s="32"/>
      <c r="G15" s="32"/>
      <c r="H15" s="32"/>
      <c r="I15" s="32"/>
      <c r="J15" s="32"/>
      <c r="K15" s="32"/>
      <c r="L15" s="32"/>
    </row>
    <row r="16" spans="2:12" s="33" customFormat="1" ht="12.75">
      <c r="B16" s="11" t="s">
        <v>39</v>
      </c>
      <c r="C16" s="32"/>
      <c r="F16" s="32"/>
      <c r="G16" s="32"/>
      <c r="H16" s="32"/>
      <c r="I16" s="32"/>
      <c r="J16" s="32"/>
      <c r="K16" s="32"/>
      <c r="L16" s="32"/>
    </row>
    <row r="17" spans="2:12" s="33" customFormat="1" ht="12.75">
      <c r="B17" s="32" t="s">
        <v>159</v>
      </c>
      <c r="C17" s="32" t="s">
        <v>98</v>
      </c>
      <c r="D17" s="32"/>
      <c r="E17" s="32"/>
      <c r="F17" s="32"/>
      <c r="G17" s="32"/>
      <c r="H17" s="32"/>
      <c r="I17" s="32"/>
      <c r="J17" s="32"/>
      <c r="K17" s="32"/>
      <c r="L17" s="32"/>
    </row>
    <row r="18" spans="2:12" s="33" customFormat="1" ht="12.75">
      <c r="B18" s="32" t="s">
        <v>160</v>
      </c>
      <c r="C18" s="32" t="s">
        <v>162</v>
      </c>
      <c r="D18" s="32"/>
      <c r="E18" s="32"/>
      <c r="F18" s="32"/>
      <c r="G18" s="32"/>
      <c r="H18" s="32"/>
      <c r="I18" s="32"/>
      <c r="J18" s="32"/>
      <c r="K18" s="32"/>
      <c r="L18" s="32"/>
    </row>
    <row r="19" spans="2:12" ht="12.75">
      <c r="B19" s="32" t="s">
        <v>7</v>
      </c>
      <c r="C19" s="32" t="s">
        <v>99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2.75">
      <c r="B20" s="11" t="s">
        <v>33</v>
      </c>
      <c r="C20" s="11" t="s">
        <v>163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2.75">
      <c r="B21" s="11" t="s">
        <v>40</v>
      </c>
      <c r="C21" s="36" t="s">
        <v>72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2.75">
      <c r="B22" s="11" t="s">
        <v>34</v>
      </c>
      <c r="C22" s="11" t="s">
        <v>57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2:12" ht="12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2.75">
      <c r="B24" s="11" t="s">
        <v>8</v>
      </c>
      <c r="C24" s="12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2.75">
      <c r="B25" s="11" t="s">
        <v>9</v>
      </c>
      <c r="C25" s="13">
        <v>2.9998536071423882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2.75">
      <c r="B26" s="11" t="s">
        <v>10</v>
      </c>
      <c r="C26" s="13">
        <v>99.99512023818897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.75">
      <c r="B27" s="11" t="s">
        <v>36</v>
      </c>
      <c r="C27" s="13">
        <v>14.279026467956088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4.25" customHeight="1">
      <c r="B28" s="11" t="s">
        <v>37</v>
      </c>
      <c r="C28" s="13">
        <v>116.66666666666667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2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2.75">
      <c r="B30" s="11" t="s">
        <v>11</v>
      </c>
      <c r="C30" s="11" t="s">
        <v>103</v>
      </c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11" t="s">
        <v>51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59" spans="2:12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2:12" ht="12.75">
      <c r="B60" s="41"/>
      <c r="C60" s="37"/>
      <c r="D60" s="11"/>
      <c r="E60" s="11"/>
      <c r="F60" s="11"/>
      <c r="G60" s="11"/>
      <c r="H60" s="11"/>
      <c r="I60" s="11"/>
      <c r="J60" s="11"/>
      <c r="K60" s="11"/>
      <c r="L60" s="11"/>
    </row>
    <row r="61" spans="2:12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2:1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2:1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2:1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2:1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2:1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2:1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2:1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2:12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2:12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2:12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2:12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2:12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2:12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2:12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2:12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2:12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2:12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2:12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2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2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2:12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2:12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2:12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2:12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2:12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2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2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2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2:12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2:12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2:12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2:12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2:12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2:12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2:12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2:12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2:12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2:12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2:12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2:12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2:12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2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2:12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2:12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2:12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2:12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2:12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2:12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2:12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2:12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2:12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2:12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2:12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2:12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2:12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2:12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2:12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2:12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2:12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2:1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2:12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2:12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2:12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2:12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2:12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2:12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2:12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2:12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2:12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2:12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2:12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2:12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2:12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2:12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2:12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2:12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2:12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2:12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2:12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2:12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2:12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2:12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2:12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2:12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2:12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2:12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2:12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2:12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2:12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2:12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2:12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2:12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2:12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2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2:12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2:12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2:12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2:12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2:12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2:12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2:12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2:12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2:12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2:12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2:12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2:12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2:12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2:12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2:12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2:12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2:12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2:12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2:12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2:12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2:12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2:12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2:12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2:12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2:12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2:12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2:12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2:12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2:12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2:12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2:12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2:12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2:12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2:12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2:12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2:12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2:12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2:12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2:12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2:12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2:12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2:12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2:12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2:12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2:12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2:12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2:12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2:12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2:12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2:12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2:12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2:12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2:12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2:12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2:12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2:12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2:12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2:12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2:12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2:12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2:12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2:12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2:12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2:12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2:12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2:12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2:12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2:12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2:12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2:12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2:12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2:12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2:12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2:12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2:12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2:12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2:12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2:12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2:12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2:12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2:12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2:12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2:12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2:12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2:12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2:12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2:12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2:12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2:12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2:12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2:12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2:12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2:12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2:12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2:12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2:12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2:12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2:12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2:12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2:12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2:12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2:12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2:12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2:12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2:12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2:12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2:12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2:12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2:12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2:12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2:12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2:12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2:12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2:12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2:12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2:12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2:12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2:12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2:12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2:12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2:12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2:12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2:1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2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2:12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2:12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2:12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2:12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2:12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2:12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2:12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2:12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2:12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2:12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2:12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2:12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2:12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2:12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2:12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2:12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2:12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2:12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2:12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2:12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2:12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2:12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2:12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2:12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2:12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2:12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2:12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2:12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2:12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2:12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2:12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2:12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2:12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2:12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2:12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2:12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2:12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2:12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2:12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2:12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2:12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2:12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2:12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2:12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2:12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2:12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2:12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2:12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2:12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2:12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2:12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2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2:12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2:12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2:12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2:12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2:12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2:12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2:12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2:12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2:12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2:12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2:12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2:12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2:12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2:12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2:12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2:12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2:12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2:12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2:12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2:12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12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2:12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2:12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2:12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2:12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2:12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2:12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2:12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2:12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2:12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2:12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2:12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2:12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2:12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2:12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2:12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2:12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2:12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2:12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2:12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2:12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2:12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2:12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2:12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2:12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2:12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2:12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2:12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2:12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2:12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2:12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2:12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2:12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2:12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2:12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2:12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2:12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2:12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2:12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2:12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2:12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2:12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2:12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2:12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2:12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2:12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2:12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2:12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2:12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2:12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2:12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2:12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2:12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2:12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2:12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2:12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2:12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2:12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2:12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2:12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2:12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2:12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2:12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2:12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2:12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2:12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2:12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2:12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2:12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2:12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2:12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2:12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2:12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2:12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B1">
      <selection activeCell="C2" sqref="C2"/>
    </sheetView>
  </sheetViews>
  <sheetFormatPr defaultColWidth="9.140625" defaultRowHeight="12.75"/>
  <cols>
    <col min="1" max="1" width="6.7109375" style="0" hidden="1" customWidth="1"/>
    <col min="2" max="2" width="21.28125" style="0" customWidth="1"/>
    <col min="3" max="3" width="64.140625" style="45" bestFit="1" customWidth="1"/>
  </cols>
  <sheetData>
    <row r="1" ht="12.75">
      <c r="B1" s="6" t="s">
        <v>144</v>
      </c>
    </row>
    <row r="3" spans="2:12" s="1" customFormat="1" ht="12.75">
      <c r="B3" s="6" t="s">
        <v>138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s="1" customFormat="1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s="1" customFormat="1" ht="12.75">
      <c r="B5" s="41" t="s">
        <v>104</v>
      </c>
      <c r="C5" s="36" t="s">
        <v>77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s="1" customFormat="1" ht="12.75">
      <c r="B6" s="11" t="s">
        <v>106</v>
      </c>
      <c r="C6" s="11" t="s">
        <v>75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s="1" customFormat="1" ht="12.75">
      <c r="B7" s="11" t="s">
        <v>108</v>
      </c>
      <c r="C7" s="11" t="s">
        <v>74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s="1" customFormat="1" ht="12.75">
      <c r="B8" s="11" t="s">
        <v>141</v>
      </c>
      <c r="C8" s="14" t="s">
        <v>175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s="1" customFormat="1" ht="12.75">
      <c r="B9" s="11" t="s">
        <v>164</v>
      </c>
      <c r="C9" s="82">
        <v>33573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s="1" customFormat="1" ht="12.75">
      <c r="B10" s="11" t="s">
        <v>142</v>
      </c>
      <c r="C10" s="11" t="s">
        <v>78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s="1" customFormat="1" ht="12.75">
      <c r="B11" s="41" t="s">
        <v>143</v>
      </c>
      <c r="C11" s="37" t="s">
        <v>81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4:12" s="1" customFormat="1" ht="12.75">
      <c r="D12" s="11"/>
      <c r="E12" s="11"/>
      <c r="F12" s="11"/>
      <c r="G12" s="11"/>
      <c r="H12" s="11"/>
      <c r="I12" s="11"/>
      <c r="J12" s="11"/>
      <c r="K12" s="11"/>
      <c r="L12" s="11"/>
    </row>
    <row r="13" spans="2:12" s="1" customFormat="1" ht="12.75">
      <c r="B13" s="6" t="s">
        <v>139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s="1" customFormat="1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1" customFormat="1" ht="12.75">
      <c r="B15" s="41" t="s">
        <v>104</v>
      </c>
      <c r="C15" s="36" t="s">
        <v>77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2:12" s="1" customFormat="1" ht="12.75">
      <c r="B16" s="11" t="s">
        <v>106</v>
      </c>
      <c r="C16" s="11" t="s">
        <v>75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s="1" customFormat="1" ht="12.75">
      <c r="B17" s="11" t="s">
        <v>108</v>
      </c>
      <c r="C17" s="11" t="s">
        <v>74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2:12" s="1" customFormat="1" ht="12.75">
      <c r="B18" s="11" t="s">
        <v>141</v>
      </c>
      <c r="C18" s="14" t="s">
        <v>175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2:12" s="1" customFormat="1" ht="12.75">
      <c r="B19" s="11" t="s">
        <v>164</v>
      </c>
      <c r="C19" s="82">
        <v>33573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2:12" s="1" customFormat="1" ht="12.75">
      <c r="B20" s="11" t="s">
        <v>142</v>
      </c>
      <c r="C20" s="11" t="s">
        <v>96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s="1" customFormat="1" ht="12.75">
      <c r="B21" s="41" t="s">
        <v>143</v>
      </c>
      <c r="C21" s="37" t="s">
        <v>81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2:12" s="1" customFormat="1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12" s="1" customFormat="1" ht="12.75">
      <c r="B23" s="6" t="s">
        <v>140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s="1" customFormat="1" ht="12.75"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s="1" customFormat="1" ht="12.75">
      <c r="B25" s="41" t="s">
        <v>104</v>
      </c>
      <c r="C25" s="36" t="s">
        <v>77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2:12" s="1" customFormat="1" ht="12.75">
      <c r="B26" s="11" t="s">
        <v>106</v>
      </c>
      <c r="C26" s="11" t="s">
        <v>75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2:12" s="1" customFormat="1" ht="12.75">
      <c r="B27" s="11" t="s">
        <v>108</v>
      </c>
      <c r="C27" s="11" t="s">
        <v>74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2:12" s="1" customFormat="1" ht="12.75">
      <c r="B28" s="11" t="s">
        <v>141</v>
      </c>
      <c r="C28" s="14" t="s">
        <v>175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2:12" s="1" customFormat="1" ht="12.75">
      <c r="B29" s="11" t="s">
        <v>164</v>
      </c>
      <c r="C29" s="82">
        <v>33573</v>
      </c>
      <c r="D29" s="11"/>
      <c r="E29" s="11"/>
      <c r="F29" s="11"/>
      <c r="G29" s="11"/>
      <c r="H29" s="11"/>
      <c r="I29" s="11"/>
      <c r="J29" s="11"/>
      <c r="K29" s="11"/>
      <c r="L29" s="11"/>
    </row>
    <row r="30" spans="2:12" s="1" customFormat="1" ht="12.75">
      <c r="B30" s="11" t="s">
        <v>142</v>
      </c>
      <c r="C30" s="11" t="s">
        <v>97</v>
      </c>
      <c r="D30" s="11"/>
      <c r="E30" s="11"/>
      <c r="F30" s="11"/>
      <c r="G30" s="11"/>
      <c r="H30" s="11"/>
      <c r="I30" s="11"/>
      <c r="J30" s="11"/>
      <c r="K30" s="11"/>
      <c r="L30" s="11"/>
    </row>
    <row r="31" spans="2:12" s="1" customFormat="1" ht="12.75">
      <c r="B31" s="41" t="s">
        <v>143</v>
      </c>
      <c r="C31" s="37" t="s">
        <v>81</v>
      </c>
      <c r="D31" s="11"/>
      <c r="E31" s="11"/>
      <c r="F31" s="11"/>
      <c r="G31" s="11"/>
      <c r="H31" s="11"/>
      <c r="I31" s="11"/>
      <c r="J31" s="11"/>
      <c r="K31" s="11"/>
      <c r="L31" s="11"/>
    </row>
    <row r="33" ht="12.75">
      <c r="B33" s="6" t="s">
        <v>73</v>
      </c>
    </row>
    <row r="34" ht="12.75">
      <c r="B34" s="6"/>
    </row>
    <row r="35" spans="2:3" ht="27" customHeight="1">
      <c r="B35" s="66" t="s">
        <v>104</v>
      </c>
      <c r="C35" s="67" t="s">
        <v>105</v>
      </c>
    </row>
    <row r="36" spans="2:3" ht="12.75">
      <c r="B36" t="s">
        <v>106</v>
      </c>
      <c r="C36" s="45" t="s">
        <v>107</v>
      </c>
    </row>
    <row r="37" spans="2:3" ht="12.75">
      <c r="B37" t="s">
        <v>108</v>
      </c>
      <c r="C37" s="45" t="s">
        <v>107</v>
      </c>
    </row>
    <row r="38" spans="1:3" ht="12.75">
      <c r="A38" t="s">
        <v>73</v>
      </c>
      <c r="B38" t="s">
        <v>109</v>
      </c>
      <c r="C38" s="45" t="s">
        <v>110</v>
      </c>
    </row>
    <row r="39" spans="1:3" ht="12.75">
      <c r="A39" t="s">
        <v>73</v>
      </c>
      <c r="B39" t="s">
        <v>141</v>
      </c>
      <c r="C39" s="84">
        <v>32449</v>
      </c>
    </row>
    <row r="40" spans="2:3" ht="12.75">
      <c r="B40" t="s">
        <v>164</v>
      </c>
      <c r="C40" s="83">
        <v>32474</v>
      </c>
    </row>
    <row r="42" ht="12.75">
      <c r="B42" s="6" t="s">
        <v>79</v>
      </c>
    </row>
    <row r="43" ht="12.75">
      <c r="B43" s="6"/>
    </row>
    <row r="44" spans="2:3" ht="26.25" customHeight="1">
      <c r="B44" s="66" t="s">
        <v>104</v>
      </c>
      <c r="C44" s="67" t="s">
        <v>105</v>
      </c>
    </row>
    <row r="45" spans="2:3" ht="12.75">
      <c r="B45" t="s">
        <v>106</v>
      </c>
      <c r="C45" s="45" t="s">
        <v>107</v>
      </c>
    </row>
    <row r="46" spans="2:3" ht="12.75">
      <c r="B46" t="s">
        <v>108</v>
      </c>
      <c r="C46" s="45" t="s">
        <v>107</v>
      </c>
    </row>
    <row r="47" spans="1:3" ht="12.75">
      <c r="A47" t="s">
        <v>79</v>
      </c>
      <c r="B47" t="s">
        <v>109</v>
      </c>
      <c r="C47" s="45" t="s">
        <v>111</v>
      </c>
    </row>
    <row r="48" spans="2:3" ht="12.75">
      <c r="B48" t="s">
        <v>141</v>
      </c>
      <c r="C48" s="84">
        <v>32450</v>
      </c>
    </row>
    <row r="49" spans="2:3" ht="12.75">
      <c r="B49" t="s">
        <v>164</v>
      </c>
      <c r="C49" s="83">
        <v>32474</v>
      </c>
    </row>
    <row r="51" ht="12.75">
      <c r="B51" s="6" t="s">
        <v>80</v>
      </c>
    </row>
    <row r="52" ht="12.75">
      <c r="B52" s="6"/>
    </row>
    <row r="53" spans="2:3" ht="26.25" customHeight="1">
      <c r="B53" s="66" t="s">
        <v>104</v>
      </c>
      <c r="C53" s="67" t="s">
        <v>105</v>
      </c>
    </row>
    <row r="54" spans="2:3" ht="12.75">
      <c r="B54" t="s">
        <v>106</v>
      </c>
      <c r="C54" s="45" t="s">
        <v>107</v>
      </c>
    </row>
    <row r="55" spans="2:3" ht="12.75">
      <c r="B55" t="s">
        <v>108</v>
      </c>
      <c r="C55" s="45" t="s">
        <v>107</v>
      </c>
    </row>
    <row r="56" spans="1:3" ht="12.75">
      <c r="A56" t="s">
        <v>80</v>
      </c>
      <c r="B56" t="s">
        <v>109</v>
      </c>
      <c r="C56" s="45" t="s">
        <v>112</v>
      </c>
    </row>
    <row r="57" spans="2:3" ht="12.75">
      <c r="B57" t="s">
        <v>141</v>
      </c>
      <c r="C57" s="84">
        <v>32451</v>
      </c>
    </row>
    <row r="58" spans="2:3" ht="12.75">
      <c r="B58" t="s">
        <v>164</v>
      </c>
      <c r="C58" s="83">
        <v>32474</v>
      </c>
    </row>
    <row r="60" ht="12.75">
      <c r="B60" s="6" t="s">
        <v>113</v>
      </c>
    </row>
    <row r="61" ht="12.75">
      <c r="B61" s="6"/>
    </row>
    <row r="62" spans="2:3" ht="26.25" customHeight="1">
      <c r="B62" s="66" t="s">
        <v>104</v>
      </c>
      <c r="C62" s="67" t="s">
        <v>105</v>
      </c>
    </row>
    <row r="63" spans="2:3" ht="12.75">
      <c r="B63" t="s">
        <v>106</v>
      </c>
      <c r="C63" s="45" t="s">
        <v>107</v>
      </c>
    </row>
    <row r="64" spans="2:3" ht="12.75">
      <c r="B64" t="s">
        <v>108</v>
      </c>
      <c r="C64" s="45" t="s">
        <v>107</v>
      </c>
    </row>
    <row r="65" spans="2:3" ht="12.75">
      <c r="B65" t="s">
        <v>109</v>
      </c>
      <c r="C65" s="45" t="s">
        <v>114</v>
      </c>
    </row>
    <row r="66" spans="2:3" ht="12.75">
      <c r="B66" t="s">
        <v>141</v>
      </c>
      <c r="C66" s="84">
        <v>32452</v>
      </c>
    </row>
    <row r="67" spans="2:3" ht="12.75">
      <c r="B67" t="s">
        <v>164</v>
      </c>
      <c r="C67" s="83">
        <v>32474</v>
      </c>
    </row>
    <row r="69" ht="12.75">
      <c r="B69" s="6" t="s">
        <v>115</v>
      </c>
    </row>
    <row r="70" ht="12.75">
      <c r="B70" s="6"/>
    </row>
    <row r="71" spans="2:3" ht="26.25" customHeight="1">
      <c r="B71" s="66" t="s">
        <v>104</v>
      </c>
      <c r="C71" s="67" t="s">
        <v>105</v>
      </c>
    </row>
    <row r="72" spans="2:3" ht="12.75">
      <c r="B72" t="s">
        <v>106</v>
      </c>
      <c r="C72" s="45" t="s">
        <v>107</v>
      </c>
    </row>
    <row r="73" spans="2:3" ht="12.75">
      <c r="B73" t="s">
        <v>108</v>
      </c>
      <c r="C73" s="45" t="s">
        <v>107</v>
      </c>
    </row>
    <row r="74" spans="1:3" ht="12.75">
      <c r="A74" t="s">
        <v>115</v>
      </c>
      <c r="B74" t="s">
        <v>109</v>
      </c>
      <c r="C74" s="45" t="s">
        <v>116</v>
      </c>
    </row>
    <row r="75" spans="2:3" ht="12.75">
      <c r="B75" t="s">
        <v>141</v>
      </c>
      <c r="C75" s="84">
        <v>32453</v>
      </c>
    </row>
    <row r="76" spans="2:3" ht="12.75">
      <c r="B76" t="s">
        <v>164</v>
      </c>
      <c r="C76" s="83">
        <v>32474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="75" zoomScaleNormal="75" workbookViewId="0" topLeftCell="B1">
      <selection activeCell="K1" sqref="K1"/>
    </sheetView>
  </sheetViews>
  <sheetFormatPr defaultColWidth="9.140625" defaultRowHeight="12.75"/>
  <cols>
    <col min="1" max="1" width="3.00390625" style="16" hidden="1" customWidth="1"/>
    <col min="2" max="2" width="18.421875" style="16" customWidth="1"/>
    <col min="3" max="3" width="7.140625" style="16" customWidth="1"/>
    <col min="4" max="4" width="8.8515625" style="8" customWidth="1"/>
    <col min="5" max="5" width="6.140625" style="8" customWidth="1"/>
    <col min="6" max="6" width="3.7109375" style="8" customWidth="1"/>
    <col min="7" max="7" width="10.140625" style="16" customWidth="1"/>
    <col min="8" max="8" width="3.421875" style="16" customWidth="1"/>
    <col min="9" max="9" width="10.140625" style="17" customWidth="1"/>
    <col min="10" max="10" width="3.57421875" style="16" customWidth="1"/>
    <col min="11" max="11" width="10.421875" style="16" customWidth="1"/>
    <col min="12" max="12" width="3.421875" style="16" customWidth="1"/>
    <col min="13" max="13" width="9.57421875" style="16" customWidth="1"/>
    <col min="14" max="14" width="2.140625" style="16" customWidth="1"/>
    <col min="15" max="16384" width="8.8515625" style="16" customWidth="1"/>
  </cols>
  <sheetData>
    <row r="1" spans="2:3" ht="12.75">
      <c r="B1" s="15" t="s">
        <v>148</v>
      </c>
      <c r="C1" s="15"/>
    </row>
    <row r="2" spans="2:12" ht="12.75">
      <c r="B2" s="18"/>
      <c r="C2" s="18"/>
      <c r="G2" s="18"/>
      <c r="H2" s="18"/>
      <c r="I2" s="19"/>
      <c r="J2" s="18"/>
      <c r="K2" s="18"/>
      <c r="L2" s="18"/>
    </row>
    <row r="3" spans="2:5" ht="12.75">
      <c r="B3" s="11"/>
      <c r="C3" s="11" t="s">
        <v>43</v>
      </c>
      <c r="D3" s="8" t="s">
        <v>12</v>
      </c>
      <c r="E3" s="8" t="s">
        <v>31</v>
      </c>
    </row>
    <row r="4" spans="2:12" ht="12.75">
      <c r="B4" s="11"/>
      <c r="C4" s="11"/>
      <c r="G4" s="18"/>
      <c r="H4" s="18"/>
      <c r="I4" s="19"/>
      <c r="J4" s="18"/>
      <c r="K4" s="18"/>
      <c r="L4" s="18"/>
    </row>
    <row r="5" spans="2:12" ht="12.75">
      <c r="B5" s="11"/>
      <c r="C5" s="11"/>
      <c r="G5" s="18"/>
      <c r="H5" s="18"/>
      <c r="I5" s="19"/>
      <c r="J5" s="18"/>
      <c r="K5" s="18"/>
      <c r="L5" s="18"/>
    </row>
    <row r="6" spans="1:13" ht="12.75">
      <c r="A6" s="16">
        <v>1</v>
      </c>
      <c r="B6" s="20" t="s">
        <v>138</v>
      </c>
      <c r="C6" s="20" t="s">
        <v>44</v>
      </c>
      <c r="G6" s="18" t="s">
        <v>117</v>
      </c>
      <c r="H6" s="18"/>
      <c r="I6" s="19" t="s">
        <v>118</v>
      </c>
      <c r="J6" s="18"/>
      <c r="K6" s="18" t="s">
        <v>119</v>
      </c>
      <c r="L6" s="18"/>
      <c r="M6" s="16" t="s">
        <v>20</v>
      </c>
    </row>
    <row r="7" spans="2:12" ht="12.75">
      <c r="B7" s="11"/>
      <c r="C7" s="8"/>
      <c r="D7" s="11"/>
      <c r="E7" s="11"/>
      <c r="F7" s="11"/>
      <c r="G7" s="11"/>
      <c r="H7" s="11"/>
      <c r="I7" s="21"/>
      <c r="J7" s="11"/>
      <c r="K7" s="11"/>
      <c r="L7" s="11"/>
    </row>
    <row r="8" spans="2:13" ht="12.75">
      <c r="B8" s="8" t="s">
        <v>54</v>
      </c>
      <c r="C8" s="8" t="s">
        <v>165</v>
      </c>
      <c r="D8" s="11" t="s">
        <v>16</v>
      </c>
      <c r="E8" s="11" t="s">
        <v>15</v>
      </c>
      <c r="F8"/>
      <c r="G8" s="50">
        <v>5.3</v>
      </c>
      <c r="H8" s="50"/>
      <c r="I8" s="50">
        <v>3.7</v>
      </c>
      <c r="J8" s="50"/>
      <c r="K8" s="50">
        <v>2.7</v>
      </c>
      <c r="L8"/>
      <c r="M8" s="44">
        <f>AVERAGE(K8,I8,G8)</f>
        <v>3.9</v>
      </c>
    </row>
    <row r="9" spans="2:13" ht="12.75">
      <c r="B9" s="8"/>
      <c r="C9" s="8"/>
      <c r="D9" s="11"/>
      <c r="E9" s="11"/>
      <c r="F9"/>
      <c r="G9"/>
      <c r="H9"/>
      <c r="I9"/>
      <c r="J9"/>
      <c r="K9"/>
      <c r="L9"/>
      <c r="M9" s="44"/>
    </row>
    <row r="10" spans="2:13" ht="12.75">
      <c r="B10" s="8" t="s">
        <v>176</v>
      </c>
      <c r="C10" s="8" t="s">
        <v>165</v>
      </c>
      <c r="D10" s="11" t="s">
        <v>16</v>
      </c>
      <c r="E10" s="11" t="s">
        <v>15</v>
      </c>
      <c r="F10"/>
      <c r="G10"/>
      <c r="H10"/>
      <c r="I10">
        <v>2.5</v>
      </c>
      <c r="J10"/>
      <c r="K10">
        <v>1.5</v>
      </c>
      <c r="L10"/>
      <c r="M10" s="44">
        <f>AVERAGE(K10,I10,G10)</f>
        <v>2</v>
      </c>
    </row>
    <row r="11" spans="2:12" ht="12.75">
      <c r="B11" s="8"/>
      <c r="C11" s="8"/>
      <c r="D11" s="11"/>
      <c r="E11" s="11"/>
      <c r="F11"/>
      <c r="G11"/>
      <c r="H11"/>
      <c r="I11"/>
      <c r="J11"/>
      <c r="K11"/>
      <c r="L11"/>
    </row>
    <row r="12" spans="2:13" ht="12.75">
      <c r="B12" s="8" t="s">
        <v>13</v>
      </c>
      <c r="C12" s="8" t="s">
        <v>165</v>
      </c>
      <c r="D12" s="8" t="s">
        <v>14</v>
      </c>
      <c r="E12" s="8" t="s">
        <v>15</v>
      </c>
      <c r="F12"/>
      <c r="G12">
        <v>0.0076</v>
      </c>
      <c r="H12"/>
      <c r="I12">
        <v>0.0035</v>
      </c>
      <c r="J12"/>
      <c r="K12">
        <v>0.0064</v>
      </c>
      <c r="L12"/>
      <c r="M12" s="42">
        <f>AVERAGE(K12,I12,G12)</f>
        <v>0.005833333333333334</v>
      </c>
    </row>
    <row r="13" spans="2:13" ht="12.75">
      <c r="B13" s="8"/>
      <c r="C13" s="8"/>
      <c r="F13"/>
      <c r="G13"/>
      <c r="H13"/>
      <c r="I13"/>
      <c r="J13"/>
      <c r="K13"/>
      <c r="L13"/>
      <c r="M13" s="42"/>
    </row>
    <row r="14" spans="2:13" ht="12.75">
      <c r="B14" s="8" t="s">
        <v>23</v>
      </c>
      <c r="C14" s="8"/>
      <c r="D14" s="8" t="s">
        <v>26</v>
      </c>
      <c r="F14"/>
      <c r="G14" s="49">
        <v>0.16</v>
      </c>
      <c r="H14" s="49"/>
      <c r="I14" s="49">
        <v>0.17</v>
      </c>
      <c r="J14" s="49"/>
      <c r="K14" s="49">
        <v>0.17</v>
      </c>
      <c r="L14"/>
      <c r="M14" s="5"/>
    </row>
    <row r="15" spans="2:13" ht="12.75">
      <c r="B15" s="8" t="s">
        <v>24</v>
      </c>
      <c r="C15" s="8"/>
      <c r="D15" s="8" t="s">
        <v>26</v>
      </c>
      <c r="F15"/>
      <c r="G15" s="49">
        <v>0.67</v>
      </c>
      <c r="H15" s="49"/>
      <c r="I15" s="49">
        <v>0.54</v>
      </c>
      <c r="J15" s="49"/>
      <c r="K15" s="49">
        <v>0.76</v>
      </c>
      <c r="L15"/>
      <c r="M15" s="5"/>
    </row>
    <row r="16" spans="2:13" ht="12.75">
      <c r="B16" s="8"/>
      <c r="C16" s="8"/>
      <c r="F16"/>
      <c r="G16"/>
      <c r="H16"/>
      <c r="I16"/>
      <c r="J16"/>
      <c r="K16"/>
      <c r="L16"/>
      <c r="M16" s="5"/>
    </row>
    <row r="17" spans="2:13" ht="12.75">
      <c r="B17" s="8" t="s">
        <v>23</v>
      </c>
      <c r="C17" s="8" t="s">
        <v>165</v>
      </c>
      <c r="D17" s="8" t="s">
        <v>16</v>
      </c>
      <c r="E17" s="8" t="s">
        <v>15</v>
      </c>
      <c r="G17" s="5">
        <f>(G14/60)*454*1000*14/(21-G34)*1.517/(G33*0.0283)</f>
        <v>7.822505249677311</v>
      </c>
      <c r="H17" s="5"/>
      <c r="I17" s="5">
        <f>(I14/60)*454*1000*14/(21-I34)*1.517/(I33*0.0283)</f>
        <v>8.614086662364318</v>
      </c>
      <c r="J17" s="5"/>
      <c r="K17" s="5">
        <f>(K14/60)*454*1000*14/(21-K34)*1.517/(K33*0.0283)</f>
        <v>8.4752478039809</v>
      </c>
      <c r="L17" s="5"/>
      <c r="M17" s="5">
        <f>AVERAGE(K17,I17,G17)</f>
        <v>8.30394657200751</v>
      </c>
    </row>
    <row r="18" spans="2:13" ht="12.75">
      <c r="B18" s="8" t="s">
        <v>24</v>
      </c>
      <c r="C18" s="8" t="s">
        <v>165</v>
      </c>
      <c r="D18" s="8" t="s">
        <v>16</v>
      </c>
      <c r="E18" s="8" t="s">
        <v>15</v>
      </c>
      <c r="G18" s="5">
        <f>(G15/60)*454*1000*14/(21-G34)*2.952/(G33*0.0283)</f>
        <v>63.74284683183</v>
      </c>
      <c r="H18" s="5"/>
      <c r="I18" s="5">
        <f>(I15/60)*454*1000*14/(21-I34)*2.952/(I33*0.0283)</f>
        <v>53.24573758866849</v>
      </c>
      <c r="J18" s="5"/>
      <c r="K18" s="5">
        <f>(K15/60)*454*1000*14/(21-K34)*2.952/(K33*0.0283)</f>
        <v>73.73061364607868</v>
      </c>
      <c r="L18" s="5"/>
      <c r="M18" s="5">
        <f>AVERAGE(K18,I18,G18)</f>
        <v>63.57306602219239</v>
      </c>
    </row>
    <row r="19" spans="2:13" ht="12.75">
      <c r="B19" s="8" t="s">
        <v>188</v>
      </c>
      <c r="C19" s="8" t="s">
        <v>165</v>
      </c>
      <c r="D19" s="8" t="s">
        <v>16</v>
      </c>
      <c r="E19" s="8" t="s">
        <v>15</v>
      </c>
      <c r="F19"/>
      <c r="G19" s="5">
        <f>G17+2*G18</f>
        <v>135.30819891333732</v>
      </c>
      <c r="H19" s="5"/>
      <c r="I19" s="5">
        <f>I17+2*I18</f>
        <v>115.1055618397013</v>
      </c>
      <c r="J19" s="5"/>
      <c r="K19" s="5">
        <f>K17+2*K18</f>
        <v>155.93647509613825</v>
      </c>
      <c r="L19" s="5"/>
      <c r="M19" s="5">
        <f>AVERAGE(K19,I19,G19)</f>
        <v>135.4500786163923</v>
      </c>
    </row>
    <row r="20" spans="2:13" ht="12.75">
      <c r="B20" s="8"/>
      <c r="C20" s="8"/>
      <c r="F20"/>
      <c r="G20"/>
      <c r="H20"/>
      <c r="I20"/>
      <c r="J20"/>
      <c r="K20"/>
      <c r="L20"/>
      <c r="M20" s="49"/>
    </row>
    <row r="21" spans="2:13" ht="12.75">
      <c r="B21" s="8" t="s">
        <v>59</v>
      </c>
      <c r="C21" s="8" t="s">
        <v>82</v>
      </c>
      <c r="G21" s="22"/>
      <c r="H21" s="22"/>
      <c r="I21" s="23"/>
      <c r="J21" s="22"/>
      <c r="K21" s="22"/>
      <c r="M21" s="49"/>
    </row>
    <row r="22" spans="2:13" ht="12.75">
      <c r="B22" s="8" t="s">
        <v>60</v>
      </c>
      <c r="C22" s="8"/>
      <c r="D22" s="8" t="s">
        <v>26</v>
      </c>
      <c r="G22" s="22">
        <v>38.6</v>
      </c>
      <c r="H22" s="22"/>
      <c r="I22" s="23">
        <v>39.2</v>
      </c>
      <c r="J22" s="22"/>
      <c r="K22" s="22">
        <v>47.1</v>
      </c>
      <c r="M22" s="49">
        <f>AVERAGE(K22,I22,G22)</f>
        <v>41.63333333333333</v>
      </c>
    </row>
    <row r="23" spans="2:13" ht="12.75">
      <c r="B23" s="8" t="s">
        <v>61</v>
      </c>
      <c r="C23" s="8" t="s">
        <v>165</v>
      </c>
      <c r="D23" s="8" t="s">
        <v>26</v>
      </c>
      <c r="F23" s="8" t="s">
        <v>91</v>
      </c>
      <c r="G23" s="46">
        <v>2.3E-05</v>
      </c>
      <c r="H23" s="8" t="s">
        <v>91</v>
      </c>
      <c r="I23" s="46">
        <v>0.000332</v>
      </c>
      <c r="J23" s="8" t="s">
        <v>91</v>
      </c>
      <c r="K23" s="46">
        <v>0.000117</v>
      </c>
      <c r="L23" s="8"/>
      <c r="M23" s="24"/>
    </row>
    <row r="24" spans="2:13" ht="12.75">
      <c r="B24" s="8" t="s">
        <v>25</v>
      </c>
      <c r="C24" s="8" t="s">
        <v>165</v>
      </c>
      <c r="D24" s="8" t="s">
        <v>18</v>
      </c>
      <c r="F24" s="8" t="s">
        <v>62</v>
      </c>
      <c r="G24" s="61">
        <f>(G22-G23)/G22*100</f>
        <v>99.99994041450778</v>
      </c>
      <c r="H24" s="61" t="s">
        <v>62</v>
      </c>
      <c r="I24" s="61">
        <f>(I22-I23)/I22*100</f>
        <v>99.99915306122449</v>
      </c>
      <c r="J24" s="61" t="s">
        <v>62</v>
      </c>
      <c r="K24" s="61">
        <f>(K22-K23)/K22*100</f>
        <v>99.99975159235667</v>
      </c>
      <c r="L24" s="62" t="s">
        <v>62</v>
      </c>
      <c r="M24" s="42">
        <f>AVERAGE(K24,I24,G24)</f>
        <v>99.99961502269632</v>
      </c>
    </row>
    <row r="25" spans="2:13" ht="12.75">
      <c r="B25" s="8"/>
      <c r="C25" s="8"/>
      <c r="F25"/>
      <c r="G25"/>
      <c r="H25"/>
      <c r="I25"/>
      <c r="J25"/>
      <c r="K25"/>
      <c r="L25"/>
      <c r="M25" s="5"/>
    </row>
    <row r="26" spans="2:13" ht="12.75">
      <c r="B26" s="8"/>
      <c r="C26" s="8"/>
      <c r="G26"/>
      <c r="H26" s="8"/>
      <c r="I26"/>
      <c r="J26" s="8"/>
      <c r="K26"/>
      <c r="L26"/>
      <c r="M26" s="5"/>
    </row>
    <row r="27" spans="2:13" ht="12.75">
      <c r="B27" s="8" t="s">
        <v>59</v>
      </c>
      <c r="C27" s="8" t="s">
        <v>83</v>
      </c>
      <c r="G27" s="22"/>
      <c r="H27" s="22"/>
      <c r="I27" s="23"/>
      <c r="J27" s="22"/>
      <c r="K27" s="22"/>
      <c r="M27" s="43"/>
    </row>
    <row r="28" spans="2:13" ht="12.75">
      <c r="B28" s="8" t="s">
        <v>60</v>
      </c>
      <c r="C28" s="8"/>
      <c r="D28" s="8" t="s">
        <v>65</v>
      </c>
      <c r="G28" s="22">
        <v>354</v>
      </c>
      <c r="H28" s="22"/>
      <c r="I28" s="23">
        <v>320.1</v>
      </c>
      <c r="J28" s="22"/>
      <c r="K28" s="16">
        <v>379.8</v>
      </c>
      <c r="M28" s="51">
        <f>'feed 1'!M18</f>
        <v>0</v>
      </c>
    </row>
    <row r="29" spans="2:13" ht="12.75">
      <c r="B29" s="8" t="s">
        <v>61</v>
      </c>
      <c r="C29" s="8" t="s">
        <v>165</v>
      </c>
      <c r="D29" s="8" t="s">
        <v>65</v>
      </c>
      <c r="F29" s="8" t="s">
        <v>91</v>
      </c>
      <c r="G29" s="46">
        <v>0.000578</v>
      </c>
      <c r="H29" s="8" t="s">
        <v>91</v>
      </c>
      <c r="I29" s="46">
        <v>0.00052</v>
      </c>
      <c r="J29" s="8" t="s">
        <v>91</v>
      </c>
      <c r="K29" s="46">
        <v>0.000408</v>
      </c>
      <c r="L29" s="8"/>
      <c r="M29" s="24"/>
    </row>
    <row r="30" spans="2:13" ht="12.75">
      <c r="B30" s="8" t="s">
        <v>25</v>
      </c>
      <c r="C30" s="8" t="s">
        <v>165</v>
      </c>
      <c r="D30" s="8" t="s">
        <v>18</v>
      </c>
      <c r="F30" s="8" t="s">
        <v>62</v>
      </c>
      <c r="G30" s="58">
        <f>(G28-G29)/G28*100</f>
        <v>99.99983672316384</v>
      </c>
      <c r="H30" s="58" t="s">
        <v>62</v>
      </c>
      <c r="I30" s="58">
        <f>(I28-I29)/I28*100</f>
        <v>99.99983755076539</v>
      </c>
      <c r="J30" s="58" t="s">
        <v>62</v>
      </c>
      <c r="K30" s="58">
        <f>(K28-K29)/K28*100</f>
        <v>99.9998925750395</v>
      </c>
      <c r="L30" s="59" t="s">
        <v>62</v>
      </c>
      <c r="M30" s="60">
        <f>AVERAGE(K30,I30,G30)</f>
        <v>99.9998556163229</v>
      </c>
    </row>
    <row r="31" spans="2:13" ht="12.75">
      <c r="B31" s="8"/>
      <c r="C31" s="8"/>
      <c r="F31"/>
      <c r="G31"/>
      <c r="H31"/>
      <c r="I31"/>
      <c r="J31"/>
      <c r="K31"/>
      <c r="L31"/>
      <c r="M31" s="5"/>
    </row>
    <row r="32" spans="2:13" ht="12.75">
      <c r="B32" s="8" t="s">
        <v>47</v>
      </c>
      <c r="C32" s="8" t="s">
        <v>102</v>
      </c>
      <c r="D32" s="8" t="s">
        <v>165</v>
      </c>
      <c r="F32"/>
      <c r="G32"/>
      <c r="H32"/>
      <c r="I32"/>
      <c r="J32"/>
      <c r="K32"/>
      <c r="L32"/>
      <c r="M32"/>
    </row>
    <row r="33" spans="2:13" ht="12.75">
      <c r="B33" s="8" t="s">
        <v>42</v>
      </c>
      <c r="C33" s="8"/>
      <c r="D33" s="8" t="s">
        <v>17</v>
      </c>
      <c r="F33"/>
      <c r="G33" s="47">
        <v>15867</v>
      </c>
      <c r="H33" s="47"/>
      <c r="I33" s="48">
        <v>14962</v>
      </c>
      <c r="J33" s="48"/>
      <c r="K33" s="48">
        <v>14987</v>
      </c>
      <c r="L33" s="50"/>
      <c r="M33" s="50">
        <f>AVERAGE(K33,I33,G33)</f>
        <v>15272</v>
      </c>
    </row>
    <row r="34" spans="2:13" ht="12.75">
      <c r="B34" s="8" t="s">
        <v>45</v>
      </c>
      <c r="C34" s="8"/>
      <c r="D34" s="8" t="s">
        <v>18</v>
      </c>
      <c r="F34"/>
      <c r="G34" s="47">
        <v>13.68</v>
      </c>
      <c r="H34" s="47"/>
      <c r="I34" s="48">
        <v>13.51</v>
      </c>
      <c r="J34" s="48"/>
      <c r="K34" s="48">
        <v>13.4</v>
      </c>
      <c r="L34" s="5"/>
      <c r="M34" s="5">
        <f>AVERAGE(K34,I34,G34)</f>
        <v>13.530000000000001</v>
      </c>
    </row>
    <row r="35" spans="2:13" ht="12.75">
      <c r="B35" s="8" t="s">
        <v>46</v>
      </c>
      <c r="C35" s="8"/>
      <c r="D35" s="8" t="s">
        <v>18</v>
      </c>
      <c r="F35"/>
      <c r="G35"/>
      <c r="H35"/>
      <c r="I35"/>
      <c r="J35"/>
      <c r="K35"/>
      <c r="L35"/>
      <c r="M35" s="5"/>
    </row>
    <row r="36" spans="2:13" ht="12.75">
      <c r="B36" s="8" t="s">
        <v>41</v>
      </c>
      <c r="C36" s="8"/>
      <c r="D36" s="8" t="s">
        <v>19</v>
      </c>
      <c r="F36"/>
      <c r="G36"/>
      <c r="H36"/>
      <c r="I36"/>
      <c r="J36"/>
      <c r="K36"/>
      <c r="L36"/>
      <c r="M36" s="5"/>
    </row>
    <row r="37" spans="2:13" ht="12.75">
      <c r="B37" s="8"/>
      <c r="C37" s="8"/>
      <c r="G37"/>
      <c r="H37"/>
      <c r="I37"/>
      <c r="J37"/>
      <c r="K37"/>
      <c r="L37"/>
      <c r="M37" s="5"/>
    </row>
    <row r="38" spans="2:13" ht="12.75">
      <c r="B38" s="8"/>
      <c r="C38" s="8"/>
      <c r="F38"/>
      <c r="G38"/>
      <c r="H38"/>
      <c r="I38"/>
      <c r="J38"/>
      <c r="K38"/>
      <c r="L38"/>
      <c r="M38" s="5"/>
    </row>
    <row r="39" spans="2:12" ht="12.75">
      <c r="B39" s="11"/>
      <c r="C39" s="11"/>
      <c r="G39" s="18"/>
      <c r="H39" s="18"/>
      <c r="I39" s="19"/>
      <c r="J39" s="18"/>
      <c r="K39" s="18"/>
      <c r="L39" s="18"/>
    </row>
    <row r="40" spans="2:13" ht="12.75">
      <c r="B40" s="20" t="s">
        <v>139</v>
      </c>
      <c r="C40" s="20" t="s">
        <v>44</v>
      </c>
      <c r="G40" s="18" t="s">
        <v>117</v>
      </c>
      <c r="H40" s="18"/>
      <c r="I40" s="19" t="s">
        <v>118</v>
      </c>
      <c r="J40" s="18"/>
      <c r="K40" s="18" t="s">
        <v>119</v>
      </c>
      <c r="L40" s="18"/>
      <c r="M40" s="16" t="s">
        <v>20</v>
      </c>
    </row>
    <row r="41" spans="2:12" ht="12.75">
      <c r="B41" s="11"/>
      <c r="C41" s="8"/>
      <c r="D41" s="11"/>
      <c r="E41" s="11"/>
      <c r="F41" s="11"/>
      <c r="G41" s="11"/>
      <c r="H41" s="11"/>
      <c r="I41" s="21"/>
      <c r="J41" s="11"/>
      <c r="K41" s="11"/>
      <c r="L41" s="11"/>
    </row>
    <row r="42" spans="2:13" ht="12.75">
      <c r="B42" s="8" t="s">
        <v>54</v>
      </c>
      <c r="C42" s="8" t="s">
        <v>165</v>
      </c>
      <c r="D42" s="11" t="s">
        <v>16</v>
      </c>
      <c r="E42" s="11" t="s">
        <v>15</v>
      </c>
      <c r="F42"/>
      <c r="G42" s="5">
        <v>8.3</v>
      </c>
      <c r="H42" s="5"/>
      <c r="I42" s="5">
        <v>1.9</v>
      </c>
      <c r="J42" s="5"/>
      <c r="K42" s="5">
        <v>0.6</v>
      </c>
      <c r="L42"/>
      <c r="M42" s="44">
        <f>AVERAGE(K42,I42,G42)</f>
        <v>3.6</v>
      </c>
    </row>
    <row r="43" spans="2:13" ht="12.75">
      <c r="B43" s="8" t="s">
        <v>58</v>
      </c>
      <c r="C43" s="8" t="s">
        <v>165</v>
      </c>
      <c r="D43" s="11" t="s">
        <v>16</v>
      </c>
      <c r="E43" s="11" t="s">
        <v>15</v>
      </c>
      <c r="F43"/>
      <c r="G43"/>
      <c r="H43"/>
      <c r="I43"/>
      <c r="J43"/>
      <c r="K43"/>
      <c r="L43"/>
      <c r="M43" s="44"/>
    </row>
    <row r="44" spans="2:13" ht="12.75">
      <c r="B44" s="8"/>
      <c r="C44" s="8"/>
      <c r="D44" s="11"/>
      <c r="E44" s="11"/>
      <c r="F44"/>
      <c r="G44"/>
      <c r="H44"/>
      <c r="I44"/>
      <c r="J44"/>
      <c r="K44"/>
      <c r="L44"/>
      <c r="M44" s="44"/>
    </row>
    <row r="45" spans="2:13" ht="12.75">
      <c r="B45" s="8" t="s">
        <v>176</v>
      </c>
      <c r="C45" s="8" t="s">
        <v>165</v>
      </c>
      <c r="D45" s="11" t="s">
        <v>16</v>
      </c>
      <c r="E45" s="11" t="s">
        <v>15</v>
      </c>
      <c r="F45"/>
      <c r="G45">
        <v>1.8</v>
      </c>
      <c r="H45"/>
      <c r="I45">
        <v>1.5</v>
      </c>
      <c r="J45"/>
      <c r="K45">
        <v>1</v>
      </c>
      <c r="L45"/>
      <c r="M45" s="44">
        <f>AVERAGE(K45,I45,G45)</f>
        <v>1.4333333333333333</v>
      </c>
    </row>
    <row r="46" spans="2:12" ht="12.75">
      <c r="B46" s="8"/>
      <c r="C46" s="8"/>
      <c r="D46" s="11"/>
      <c r="E46" s="11"/>
      <c r="F46"/>
      <c r="G46"/>
      <c r="H46"/>
      <c r="I46"/>
      <c r="J46"/>
      <c r="K46"/>
      <c r="L46"/>
    </row>
    <row r="47" spans="2:13" ht="12.75">
      <c r="B47" s="8" t="s">
        <v>13</v>
      </c>
      <c r="C47" s="8" t="s">
        <v>165</v>
      </c>
      <c r="D47" s="8" t="s">
        <v>14</v>
      </c>
      <c r="E47" s="8" t="s">
        <v>15</v>
      </c>
      <c r="F47"/>
      <c r="G47">
        <v>0.0059</v>
      </c>
      <c r="H47"/>
      <c r="I47">
        <v>0.0054</v>
      </c>
      <c r="J47"/>
      <c r="K47">
        <v>0.0059</v>
      </c>
      <c r="L47"/>
      <c r="M47" s="42">
        <f>AVERAGE(K47,I47,G47)</f>
        <v>0.005733333333333333</v>
      </c>
    </row>
    <row r="48" spans="2:13" ht="12.75">
      <c r="B48" s="8"/>
      <c r="C48" s="8"/>
      <c r="F48"/>
      <c r="G48"/>
      <c r="H48"/>
      <c r="I48"/>
      <c r="J48"/>
      <c r="K48"/>
      <c r="L48"/>
      <c r="M48" s="42"/>
    </row>
    <row r="49" spans="2:13" ht="12.75">
      <c r="B49" s="8" t="s">
        <v>23</v>
      </c>
      <c r="C49" s="8"/>
      <c r="D49" s="8" t="s">
        <v>26</v>
      </c>
      <c r="F49"/>
      <c r="G49" s="49">
        <v>0.62</v>
      </c>
      <c r="H49" s="49"/>
      <c r="I49" s="49">
        <v>0.54</v>
      </c>
      <c r="J49" s="49"/>
      <c r="K49" s="49">
        <v>0.47</v>
      </c>
      <c r="L49"/>
      <c r="M49" s="5"/>
    </row>
    <row r="50" spans="2:13" ht="12.75">
      <c r="B50" s="8" t="s">
        <v>24</v>
      </c>
      <c r="C50" s="8"/>
      <c r="D50" s="8" t="s">
        <v>26</v>
      </c>
      <c r="F50"/>
      <c r="G50" s="49">
        <v>1.66</v>
      </c>
      <c r="H50" s="49"/>
      <c r="I50" s="49">
        <v>2.77</v>
      </c>
      <c r="J50" s="49"/>
      <c r="K50" s="49">
        <v>2.29</v>
      </c>
      <c r="L50"/>
      <c r="M50" s="5"/>
    </row>
    <row r="51" spans="2:13" ht="12.75">
      <c r="B51" s="8"/>
      <c r="C51" s="8"/>
      <c r="F51"/>
      <c r="G51"/>
      <c r="H51"/>
      <c r="I51"/>
      <c r="J51"/>
      <c r="K51"/>
      <c r="L51"/>
      <c r="M51" s="5"/>
    </row>
    <row r="52" spans="2:13" ht="12.75">
      <c r="B52" s="8" t="s">
        <v>23</v>
      </c>
      <c r="C52" s="8" t="s">
        <v>165</v>
      </c>
      <c r="D52" s="8" t="s">
        <v>16</v>
      </c>
      <c r="E52" s="8" t="s">
        <v>15</v>
      </c>
      <c r="G52" s="50">
        <f>(G49/60)*454*1000*14/(21-G69)*1.517/(G68*0.0283)</f>
        <v>30.312207842499586</v>
      </c>
      <c r="H52" s="50"/>
      <c r="I52" s="50">
        <f>(I49/60)*454*1000*14/(21-I69)*1.517/(I68*0.0283)</f>
        <v>27.362392927510196</v>
      </c>
      <c r="J52" s="50"/>
      <c r="K52" s="50">
        <f>(K49/60)*454*1000*14/(21-K69)*1.517/(K68*0.0283)</f>
        <v>23.431567458064837</v>
      </c>
      <c r="L52" s="50"/>
      <c r="M52" s="50">
        <f>AVERAGE(K52,I52,G52)</f>
        <v>27.035389409358206</v>
      </c>
    </row>
    <row r="53" spans="2:13" ht="12.75">
      <c r="B53" s="8" t="s">
        <v>24</v>
      </c>
      <c r="C53" s="8" t="s">
        <v>165</v>
      </c>
      <c r="D53" s="8" t="s">
        <v>16</v>
      </c>
      <c r="E53" s="8" t="s">
        <v>15</v>
      </c>
      <c r="G53" s="50">
        <f>(G50/60)*454*1000*14/(21-G69)*2.952/(G68*0.0283)</f>
        <v>157.93003841916087</v>
      </c>
      <c r="H53" s="50"/>
      <c r="I53" s="50">
        <f>(I50/60)*454*1000*14/(21-I69)*2.952/(I68*0.0283)</f>
        <v>273.13091318631797</v>
      </c>
      <c r="J53" s="50"/>
      <c r="K53" s="50">
        <f>(K50/60)*454*1000*14/(21-K69)*2.952/(K68*0.0283)</f>
        <v>222.16198059147385</v>
      </c>
      <c r="L53" s="50"/>
      <c r="M53" s="50">
        <f>AVERAGE(K53,I53,G53)</f>
        <v>217.74097739898423</v>
      </c>
    </row>
    <row r="54" spans="2:13" ht="12.75">
      <c r="B54" s="8" t="s">
        <v>188</v>
      </c>
      <c r="C54" s="8" t="s">
        <v>165</v>
      </c>
      <c r="D54" s="8" t="s">
        <v>16</v>
      </c>
      <c r="E54" s="8" t="s">
        <v>15</v>
      </c>
      <c r="F54"/>
      <c r="G54" s="50">
        <f>G52+2*G53</f>
        <v>346.1722846808213</v>
      </c>
      <c r="H54" s="50"/>
      <c r="I54" s="50">
        <f>I52+2*I53</f>
        <v>573.6242193001461</v>
      </c>
      <c r="J54" s="50"/>
      <c r="K54" s="50">
        <f>K52+2*K53</f>
        <v>467.7555286410125</v>
      </c>
      <c r="L54" s="50"/>
      <c r="M54" s="50">
        <f>AVERAGE(K54,I54,G54)</f>
        <v>462.5173442073267</v>
      </c>
    </row>
    <row r="55" spans="2:13" ht="12.75">
      <c r="B55" s="8"/>
      <c r="C55" s="8"/>
      <c r="F55"/>
      <c r="G55"/>
      <c r="H55"/>
      <c r="I55"/>
      <c r="J55"/>
      <c r="K55"/>
      <c r="L55"/>
      <c r="M55" s="49"/>
    </row>
    <row r="56" spans="2:13" ht="12.75">
      <c r="B56" s="8" t="s">
        <v>59</v>
      </c>
      <c r="C56" s="8" t="s">
        <v>82</v>
      </c>
      <c r="G56" s="22"/>
      <c r="H56" s="22"/>
      <c r="I56" s="23"/>
      <c r="J56" s="22"/>
      <c r="K56" s="22"/>
      <c r="M56" s="49"/>
    </row>
    <row r="57" spans="2:13" ht="12.75">
      <c r="B57" s="8" t="s">
        <v>60</v>
      </c>
      <c r="C57" s="8"/>
      <c r="D57" s="8" t="s">
        <v>26</v>
      </c>
      <c r="G57" s="22">
        <v>69.8</v>
      </c>
      <c r="H57" s="22"/>
      <c r="I57" s="23">
        <v>80.1</v>
      </c>
      <c r="J57" s="22"/>
      <c r="K57" s="22">
        <v>79.6</v>
      </c>
      <c r="M57" s="49">
        <f>AVERAGE(K57,I57,G57)</f>
        <v>76.5</v>
      </c>
    </row>
    <row r="58" spans="2:13" ht="12.75">
      <c r="B58" s="8" t="s">
        <v>61</v>
      </c>
      <c r="C58" s="8" t="s">
        <v>165</v>
      </c>
      <c r="D58" s="8" t="s">
        <v>26</v>
      </c>
      <c r="F58" s="8" t="s">
        <v>91</v>
      </c>
      <c r="G58" s="46">
        <v>0.00592</v>
      </c>
      <c r="H58" s="8" t="s">
        <v>91</v>
      </c>
      <c r="I58" s="46">
        <v>0.00776</v>
      </c>
      <c r="J58" s="8" t="s">
        <v>91</v>
      </c>
      <c r="K58" s="46">
        <v>0.000354</v>
      </c>
      <c r="L58" s="8"/>
      <c r="M58" s="24"/>
    </row>
    <row r="59" spans="2:13" ht="12.75">
      <c r="B59" s="8" t="s">
        <v>25</v>
      </c>
      <c r="C59" s="8" t="s">
        <v>165</v>
      </c>
      <c r="D59" s="8" t="s">
        <v>18</v>
      </c>
      <c r="F59" s="8" t="s">
        <v>62</v>
      </c>
      <c r="G59" s="61">
        <f>(G57-G58)/G57*100</f>
        <v>99.99151862464183</v>
      </c>
      <c r="H59" s="61" t="s">
        <v>62</v>
      </c>
      <c r="I59" s="61">
        <f>(I57-I58)/I57*100</f>
        <v>99.99031210986267</v>
      </c>
      <c r="J59" s="61" t="s">
        <v>62</v>
      </c>
      <c r="K59" s="61">
        <f>(K57-K58)/K57*100</f>
        <v>99.99955527638191</v>
      </c>
      <c r="L59" s="62" t="s">
        <v>62</v>
      </c>
      <c r="M59" s="42">
        <f>AVERAGE(K59,I59,G59)</f>
        <v>99.99379533696214</v>
      </c>
    </row>
    <row r="60" spans="2:13" ht="12.75">
      <c r="B60" s="8"/>
      <c r="C60" s="8"/>
      <c r="F60"/>
      <c r="G60"/>
      <c r="H60"/>
      <c r="I60"/>
      <c r="J60"/>
      <c r="K60"/>
      <c r="L60"/>
      <c r="M60" s="5"/>
    </row>
    <row r="61" spans="2:13" ht="12.75">
      <c r="B61" s="8"/>
      <c r="C61" s="8"/>
      <c r="G61"/>
      <c r="H61" s="8"/>
      <c r="I61"/>
      <c r="J61" s="8"/>
      <c r="K61"/>
      <c r="L61"/>
      <c r="M61" s="5"/>
    </row>
    <row r="62" spans="2:13" ht="12.75">
      <c r="B62" s="8" t="s">
        <v>59</v>
      </c>
      <c r="C62" s="8" t="s">
        <v>83</v>
      </c>
      <c r="G62" s="22"/>
      <c r="H62" s="22"/>
      <c r="I62" s="23"/>
      <c r="J62" s="22"/>
      <c r="K62" s="22"/>
      <c r="M62" s="43"/>
    </row>
    <row r="63" spans="2:13" ht="12.75">
      <c r="B63" s="8" t="s">
        <v>60</v>
      </c>
      <c r="C63" s="8"/>
      <c r="D63" s="8" t="s">
        <v>65</v>
      </c>
      <c r="G63" s="22">
        <v>452.9</v>
      </c>
      <c r="H63" s="22"/>
      <c r="I63" s="23">
        <v>568.6</v>
      </c>
      <c r="J63" s="22"/>
      <c r="K63" s="16">
        <v>521.1</v>
      </c>
      <c r="M63" s="51">
        <f>'feed 1'!M82</f>
        <v>0</v>
      </c>
    </row>
    <row r="64" spans="2:13" ht="12.75">
      <c r="B64" s="8" t="s">
        <v>61</v>
      </c>
      <c r="C64" s="8" t="s">
        <v>165</v>
      </c>
      <c r="D64" s="8" t="s">
        <v>65</v>
      </c>
      <c r="F64" s="8" t="s">
        <v>91</v>
      </c>
      <c r="G64" s="46">
        <v>0.00221</v>
      </c>
      <c r="H64" s="8" t="s">
        <v>91</v>
      </c>
      <c r="I64" s="46">
        <v>0.022</v>
      </c>
      <c r="J64" s="8" t="s">
        <v>91</v>
      </c>
      <c r="K64" s="46">
        <v>0.00212</v>
      </c>
      <c r="L64" s="8"/>
      <c r="M64" s="24"/>
    </row>
    <row r="65" spans="2:13" ht="12.75">
      <c r="B65" s="8" t="s">
        <v>25</v>
      </c>
      <c r="C65" s="8" t="s">
        <v>165</v>
      </c>
      <c r="D65" s="8" t="s">
        <v>18</v>
      </c>
      <c r="F65" s="8" t="s">
        <v>62</v>
      </c>
      <c r="G65" s="61">
        <f>(G63-G64)/G63*100</f>
        <v>99.9995120335615</v>
      </c>
      <c r="H65" s="61" t="s">
        <v>62</v>
      </c>
      <c r="I65" s="61">
        <f>(I63-I64)/I63*100</f>
        <v>99.99613084769608</v>
      </c>
      <c r="J65" s="61" t="s">
        <v>62</v>
      </c>
      <c r="K65" s="61">
        <f>(K63-K64)/K63*100</f>
        <v>99.99959316829784</v>
      </c>
      <c r="L65" s="62" t="s">
        <v>62</v>
      </c>
      <c r="M65" s="42">
        <f>AVERAGE(K65,I65,G65)</f>
        <v>99.99841201651846</v>
      </c>
    </row>
    <row r="66" spans="2:13" ht="12.75">
      <c r="B66" s="8"/>
      <c r="C66" s="8"/>
      <c r="F66"/>
      <c r="G66"/>
      <c r="H66"/>
      <c r="I66"/>
      <c r="J66"/>
      <c r="K66"/>
      <c r="L66"/>
      <c r="M66" s="5"/>
    </row>
    <row r="67" spans="2:13" ht="12.75">
      <c r="B67" s="8" t="s">
        <v>47</v>
      </c>
      <c r="C67" s="8" t="s">
        <v>52</v>
      </c>
      <c r="D67" s="8" t="s">
        <v>165</v>
      </c>
      <c r="F67"/>
      <c r="G67"/>
      <c r="H67"/>
      <c r="I67"/>
      <c r="J67"/>
      <c r="K67"/>
      <c r="L67"/>
      <c r="M67"/>
    </row>
    <row r="68" spans="2:13" ht="12.75">
      <c r="B68" s="8" t="s">
        <v>42</v>
      </c>
      <c r="C68" s="8"/>
      <c r="D68" s="8" t="s">
        <v>17</v>
      </c>
      <c r="F68"/>
      <c r="G68" s="47">
        <v>15867</v>
      </c>
      <c r="H68" s="47"/>
      <c r="I68" s="48">
        <v>14962</v>
      </c>
      <c r="J68" s="48"/>
      <c r="K68" s="48">
        <v>14987</v>
      </c>
      <c r="L68" s="50"/>
      <c r="M68" s="50">
        <f>AVERAGE(K68,I68,G68)</f>
        <v>15272</v>
      </c>
    </row>
    <row r="69" spans="2:13" ht="12.75">
      <c r="B69" s="8" t="s">
        <v>45</v>
      </c>
      <c r="C69" s="8"/>
      <c r="D69" s="8" t="s">
        <v>18</v>
      </c>
      <c r="F69"/>
      <c r="G69" s="47">
        <v>13.68</v>
      </c>
      <c r="H69" s="47"/>
      <c r="I69" s="48">
        <v>13.51</v>
      </c>
      <c r="J69" s="48"/>
      <c r="K69" s="48">
        <v>13.4</v>
      </c>
      <c r="L69" s="5"/>
      <c r="M69" s="5">
        <f>AVERAGE(K69,I69,G69)</f>
        <v>13.530000000000001</v>
      </c>
    </row>
    <row r="70" spans="2:13" ht="12.75">
      <c r="B70" s="8" t="s">
        <v>46</v>
      </c>
      <c r="C70" s="8"/>
      <c r="D70" s="8" t="s">
        <v>18</v>
      </c>
      <c r="F70"/>
      <c r="G70"/>
      <c r="H70"/>
      <c r="I70"/>
      <c r="J70"/>
      <c r="K70"/>
      <c r="L70"/>
      <c r="M70" s="5"/>
    </row>
    <row r="71" spans="2:13" ht="12.75">
      <c r="B71" s="8" t="s">
        <v>41</v>
      </c>
      <c r="C71" s="8"/>
      <c r="D71" s="8" t="s">
        <v>19</v>
      </c>
      <c r="F71"/>
      <c r="G71"/>
      <c r="H71"/>
      <c r="I71"/>
      <c r="J71"/>
      <c r="K71"/>
      <c r="L71"/>
      <c r="M71" s="5"/>
    </row>
    <row r="72" spans="2:13" ht="12.75">
      <c r="B72" s="8"/>
      <c r="C72" s="8"/>
      <c r="G72"/>
      <c r="H72"/>
      <c r="I72"/>
      <c r="J72"/>
      <c r="K72"/>
      <c r="L72"/>
      <c r="M72" s="5"/>
    </row>
    <row r="73" spans="2:13" ht="12.75">
      <c r="B73" s="20" t="s">
        <v>140</v>
      </c>
      <c r="C73" s="20" t="s">
        <v>44</v>
      </c>
      <c r="G73" s="18" t="s">
        <v>117</v>
      </c>
      <c r="H73" s="18"/>
      <c r="I73" s="19" t="s">
        <v>118</v>
      </c>
      <c r="J73" s="18"/>
      <c r="K73" s="18" t="s">
        <v>119</v>
      </c>
      <c r="L73" s="18"/>
      <c r="M73" s="16" t="s">
        <v>20</v>
      </c>
    </row>
    <row r="74" spans="2:12" ht="12.75">
      <c r="B74" s="11"/>
      <c r="C74" s="8"/>
      <c r="D74" s="11"/>
      <c r="E74" s="11"/>
      <c r="F74" s="11"/>
      <c r="G74" s="11"/>
      <c r="H74" s="11"/>
      <c r="I74" s="21"/>
      <c r="J74" s="11"/>
      <c r="K74" s="11"/>
      <c r="L74" s="11"/>
    </row>
    <row r="75" spans="2:13" ht="12.75">
      <c r="B75" s="8" t="s">
        <v>54</v>
      </c>
      <c r="C75" s="8" t="s">
        <v>165</v>
      </c>
      <c r="D75" s="11" t="s">
        <v>16</v>
      </c>
      <c r="E75" s="11" t="s">
        <v>15</v>
      </c>
      <c r="F75"/>
      <c r="G75" s="5">
        <v>12.9</v>
      </c>
      <c r="H75" s="5"/>
      <c r="I75" s="5">
        <v>9.3</v>
      </c>
      <c r="J75" s="5"/>
      <c r="K75" s="5">
        <v>4.2</v>
      </c>
      <c r="L75"/>
      <c r="M75" s="44">
        <f>AVERAGE(K75,I75,G75)</f>
        <v>8.799999999999999</v>
      </c>
    </row>
    <row r="76" spans="2:13" ht="12.75">
      <c r="B76" s="8"/>
      <c r="C76" s="8"/>
      <c r="D76" s="11"/>
      <c r="E76" s="11"/>
      <c r="F76"/>
      <c r="G76"/>
      <c r="H76"/>
      <c r="I76"/>
      <c r="J76"/>
      <c r="K76"/>
      <c r="L76"/>
      <c r="M76" s="44"/>
    </row>
    <row r="77" spans="2:13" ht="12.75">
      <c r="B77" s="8" t="s">
        <v>176</v>
      </c>
      <c r="C77" s="8" t="s">
        <v>165</v>
      </c>
      <c r="D77" s="11" t="s">
        <v>16</v>
      </c>
      <c r="E77" s="11" t="s">
        <v>15</v>
      </c>
      <c r="F77"/>
      <c r="G77">
        <v>1</v>
      </c>
      <c r="H77"/>
      <c r="I77">
        <v>1</v>
      </c>
      <c r="J77"/>
      <c r="K77">
        <v>2</v>
      </c>
      <c r="L77"/>
      <c r="M77" s="44">
        <f>AVERAGE(K77,I77,G77)</f>
        <v>1.3333333333333333</v>
      </c>
    </row>
    <row r="78" spans="2:12" ht="13.5" customHeight="1">
      <c r="B78" s="8"/>
      <c r="C78" s="8"/>
      <c r="D78" s="11"/>
      <c r="E78" s="11"/>
      <c r="F78"/>
      <c r="G78"/>
      <c r="H78"/>
      <c r="I78"/>
      <c r="J78"/>
      <c r="K78"/>
      <c r="L78"/>
    </row>
    <row r="79" spans="2:13" ht="12.75">
      <c r="B79" s="8" t="s">
        <v>13</v>
      </c>
      <c r="C79" s="8" t="s">
        <v>165</v>
      </c>
      <c r="D79" s="8" t="s">
        <v>14</v>
      </c>
      <c r="E79" s="8" t="s">
        <v>15</v>
      </c>
      <c r="G79">
        <v>0.0043</v>
      </c>
      <c r="I79">
        <v>0.0031</v>
      </c>
      <c r="K79">
        <v>0.0031</v>
      </c>
      <c r="M79" s="42">
        <f>AVERAGE(K79,I79,G79)</f>
        <v>0.0034999999999999996</v>
      </c>
    </row>
    <row r="80" spans="2:13" ht="12.75">
      <c r="B80" s="8"/>
      <c r="C80" s="8"/>
      <c r="M80" s="42"/>
    </row>
    <row r="81" spans="2:13" ht="12.75">
      <c r="B81" s="8" t="s">
        <v>23</v>
      </c>
      <c r="C81" s="8"/>
      <c r="D81" s="8" t="s">
        <v>26</v>
      </c>
      <c r="E81" s="8"/>
      <c r="G81" s="49">
        <v>0.47</v>
      </c>
      <c r="H81" s="49"/>
      <c r="I81" s="49">
        <v>0.49</v>
      </c>
      <c r="J81" s="49"/>
      <c r="K81" s="49">
        <v>0.43</v>
      </c>
      <c r="M81" s="5"/>
    </row>
    <row r="82" spans="2:13" ht="12.75">
      <c r="B82" s="8" t="s">
        <v>24</v>
      </c>
      <c r="C82" s="8"/>
      <c r="D82" s="8" t="s">
        <v>26</v>
      </c>
      <c r="E82" s="8"/>
      <c r="G82" s="49">
        <v>1.15</v>
      </c>
      <c r="H82" s="49"/>
      <c r="I82" s="49">
        <v>0.96</v>
      </c>
      <c r="J82" s="49"/>
      <c r="K82" s="49">
        <v>1.06</v>
      </c>
      <c r="M82" s="5"/>
    </row>
    <row r="83" spans="2:13" ht="12.75">
      <c r="B83" s="8"/>
      <c r="C83" s="8"/>
      <c r="M83" s="5"/>
    </row>
    <row r="84" spans="1:13" ht="12.75">
      <c r="A84" s="16"/>
      <c r="B84" s="8" t="s">
        <v>23</v>
      </c>
      <c r="C84" s="8" t="s">
        <v>165</v>
      </c>
      <c r="D84" s="8" t="s">
        <v>16</v>
      </c>
      <c r="E84" s="8" t="s">
        <v>15</v>
      </c>
      <c r="F84" s="8"/>
      <c r="G84" s="5">
        <f>(G81/60)*454*1000*14/(21-G101)*1.517/(G100*0.0283)</f>
        <v>15.159202141093706</v>
      </c>
      <c r="H84" s="5"/>
      <c r="I84" s="5">
        <f>(I81/60)*454*1000*14/(21-I101)*1.517/(I100*0.0283)</f>
        <v>16.487790642915854</v>
      </c>
      <c r="J84" s="5"/>
      <c r="K84" s="5">
        <f>(K81/60)*454*1000*14/(21-K101)*1.517/(K100*0.0283)</f>
        <v>14.534194149980367</v>
      </c>
      <c r="L84" s="5"/>
      <c r="M84" s="49">
        <f>AVERAGE(K84,I84,G84)</f>
        <v>15.393728977996643</v>
      </c>
    </row>
    <row r="85" spans="1:13" ht="12.75">
      <c r="A85" s="16"/>
      <c r="B85" s="8" t="s">
        <v>24</v>
      </c>
      <c r="C85" s="8" t="s">
        <v>165</v>
      </c>
      <c r="D85" s="8" t="s">
        <v>16</v>
      </c>
      <c r="E85" s="8" t="s">
        <v>15</v>
      </c>
      <c r="F85" s="8"/>
      <c r="G85" s="5">
        <f>(G82/60)*454*1000*14/(21-G101)*2.952/(G100*0.0283)</f>
        <v>72.17837477185502</v>
      </c>
      <c r="H85" s="5"/>
      <c r="I85" s="5">
        <f>(I82/60)*454*1000*14/(21-I101)*2.952/(I100*0.0283)</f>
        <v>62.859133438408385</v>
      </c>
      <c r="J85" s="5"/>
      <c r="K85" s="5">
        <f>(K82/60)*454*1000*14/(21-K101)*2.952/(K100*0.0283)</f>
        <v>69.72028268551237</v>
      </c>
      <c r="L85" s="5"/>
      <c r="M85" s="49">
        <f>AVERAGE(K85,I85,G85)</f>
        <v>68.25259696525859</v>
      </c>
    </row>
    <row r="86" spans="1:13" ht="12.75">
      <c r="A86" s="16"/>
      <c r="B86" s="8" t="s">
        <v>188</v>
      </c>
      <c r="C86" s="8" t="s">
        <v>165</v>
      </c>
      <c r="D86" s="8" t="s">
        <v>16</v>
      </c>
      <c r="E86" s="8" t="s">
        <v>15</v>
      </c>
      <c r="G86" s="49">
        <f>G84+2*G85</f>
        <v>159.51595168480375</v>
      </c>
      <c r="H86" s="49"/>
      <c r="I86" s="49">
        <f>I84+2*I85</f>
        <v>142.2060575197326</v>
      </c>
      <c r="J86" s="49"/>
      <c r="K86" s="49">
        <f>K84+2*K85</f>
        <v>153.97475952100513</v>
      </c>
      <c r="M86" s="49">
        <f>AVERAGE(K86,I86,G86)</f>
        <v>151.8989229085138</v>
      </c>
    </row>
    <row r="87" spans="2:13" ht="12.75">
      <c r="B87" s="8"/>
      <c r="C87" s="8"/>
      <c r="M87" s="49"/>
    </row>
    <row r="88" spans="2:13" ht="12.75">
      <c r="B88" s="8" t="s">
        <v>59</v>
      </c>
      <c r="C88" s="8" t="s">
        <v>82</v>
      </c>
      <c r="G88" s="22"/>
      <c r="H88" s="22"/>
      <c r="I88" s="23"/>
      <c r="J88" s="22"/>
      <c r="K88" s="22"/>
      <c r="M88" s="49"/>
    </row>
    <row r="89" spans="2:13" ht="12.75">
      <c r="B89" s="8" t="s">
        <v>60</v>
      </c>
      <c r="C89" s="8"/>
      <c r="D89" s="8" t="s">
        <v>26</v>
      </c>
      <c r="G89" s="22">
        <v>45.8</v>
      </c>
      <c r="H89" s="22"/>
      <c r="I89" s="23">
        <v>45.7</v>
      </c>
      <c r="J89" s="22"/>
      <c r="K89" s="22">
        <v>43.7</v>
      </c>
      <c r="M89" s="49"/>
    </row>
    <row r="90" spans="2:13" ht="12.75">
      <c r="B90" s="8" t="s">
        <v>61</v>
      </c>
      <c r="C90" s="8" t="s">
        <v>165</v>
      </c>
      <c r="D90" s="8" t="s">
        <v>26</v>
      </c>
      <c r="F90" s="8" t="s">
        <v>126</v>
      </c>
      <c r="G90" s="46">
        <v>0.000107</v>
      </c>
      <c r="H90" s="8" t="s">
        <v>126</v>
      </c>
      <c r="I90" s="46">
        <v>0.000117</v>
      </c>
      <c r="J90" s="8" t="s">
        <v>126</v>
      </c>
      <c r="K90" s="46">
        <v>0.00013</v>
      </c>
      <c r="L90" s="8"/>
      <c r="M90" s="24"/>
    </row>
    <row r="91" spans="2:13" ht="12.75">
      <c r="B91" s="8" t="s">
        <v>25</v>
      </c>
      <c r="C91" s="8" t="s">
        <v>165</v>
      </c>
      <c r="D91" s="8" t="s">
        <v>18</v>
      </c>
      <c r="F91" s="8" t="s">
        <v>62</v>
      </c>
      <c r="G91" s="61">
        <f>(G89-G90)/G89*100</f>
        <v>99.99976637554585</v>
      </c>
      <c r="H91" s="61" t="s">
        <v>62</v>
      </c>
      <c r="I91" s="61">
        <f>(I89-I90)/I89*100</f>
        <v>99.99974398249452</v>
      </c>
      <c r="J91" s="61" t="s">
        <v>62</v>
      </c>
      <c r="K91" s="61">
        <f>(K89-K90)/K89*100</f>
        <v>99.99970251716248</v>
      </c>
      <c r="L91" s="62"/>
      <c r="M91" s="42"/>
    </row>
    <row r="92" spans="2:13" ht="12.75">
      <c r="B92" s="8"/>
      <c r="C92" s="8"/>
      <c r="F92"/>
      <c r="G92"/>
      <c r="H92"/>
      <c r="I92"/>
      <c r="J92"/>
      <c r="K92"/>
      <c r="L92"/>
      <c r="M92" s="5"/>
    </row>
    <row r="93" spans="2:13" ht="12.75">
      <c r="B93" s="8"/>
      <c r="C93" s="8"/>
      <c r="G93"/>
      <c r="H93" s="8"/>
      <c r="I93"/>
      <c r="J93" s="8"/>
      <c r="K93"/>
      <c r="L93"/>
      <c r="M93" s="5"/>
    </row>
    <row r="94" spans="2:13" ht="12.75">
      <c r="B94" s="8" t="s">
        <v>59</v>
      </c>
      <c r="C94" s="8" t="s">
        <v>83</v>
      </c>
      <c r="G94" s="22"/>
      <c r="H94" s="22"/>
      <c r="I94" s="23"/>
      <c r="J94" s="22"/>
      <c r="K94" s="22"/>
      <c r="M94" s="43"/>
    </row>
    <row r="95" spans="2:13" ht="12.75">
      <c r="B95" s="8" t="s">
        <v>60</v>
      </c>
      <c r="C95" s="8"/>
      <c r="D95" s="8" t="s">
        <v>65</v>
      </c>
      <c r="G95" s="22">
        <v>347.6</v>
      </c>
      <c r="H95" s="22"/>
      <c r="I95" s="23">
        <v>335.9</v>
      </c>
      <c r="J95" s="22"/>
      <c r="K95" s="16">
        <v>352.1</v>
      </c>
      <c r="M95" s="51"/>
    </row>
    <row r="96" spans="2:13" ht="12.75">
      <c r="B96" s="8" t="s">
        <v>61</v>
      </c>
      <c r="C96" s="8" t="s">
        <v>165</v>
      </c>
      <c r="D96" s="8" t="s">
        <v>65</v>
      </c>
      <c r="F96" s="8" t="s">
        <v>91</v>
      </c>
      <c r="G96" s="46">
        <v>0.00086</v>
      </c>
      <c r="H96" s="8" t="s">
        <v>91</v>
      </c>
      <c r="I96" s="46">
        <v>0.000241</v>
      </c>
      <c r="J96" s="8" t="s">
        <v>91</v>
      </c>
      <c r="K96" s="46">
        <v>0.00046</v>
      </c>
      <c r="L96" s="8"/>
      <c r="M96" s="24"/>
    </row>
    <row r="97" spans="2:13" ht="12.75">
      <c r="B97" s="8" t="s">
        <v>25</v>
      </c>
      <c r="C97" s="8" t="s">
        <v>165</v>
      </c>
      <c r="D97" s="8" t="s">
        <v>18</v>
      </c>
      <c r="F97" s="8" t="s">
        <v>62</v>
      </c>
      <c r="G97" s="58">
        <f>(G95-G96)/G95*100</f>
        <v>99.99975258918298</v>
      </c>
      <c r="H97" s="58" t="s">
        <v>62</v>
      </c>
      <c r="I97" s="58">
        <f>(I95-I96)/I95*100</f>
        <v>99.99992825245609</v>
      </c>
      <c r="J97" s="58" t="s">
        <v>62</v>
      </c>
      <c r="K97" s="58">
        <f>(K95-K96)/K95*100</f>
        <v>99.9998693552968</v>
      </c>
      <c r="L97" s="62"/>
      <c r="M97" s="42"/>
    </row>
    <row r="98" spans="2:13" ht="12.75">
      <c r="B98" s="8"/>
      <c r="C98" s="8"/>
      <c r="M98" s="5"/>
    </row>
    <row r="99" spans="2:13" ht="12.75">
      <c r="B99" s="8" t="s">
        <v>47</v>
      </c>
      <c r="C99" s="8" t="s">
        <v>13</v>
      </c>
      <c r="D99" s="8" t="s">
        <v>165</v>
      </c>
      <c r="F99"/>
      <c r="G99"/>
      <c r="H99"/>
      <c r="I99"/>
      <c r="J99"/>
      <c r="K99"/>
      <c r="L99"/>
      <c r="M99"/>
    </row>
    <row r="100" spans="2:13" ht="12.75">
      <c r="B100" s="8" t="s">
        <v>42</v>
      </c>
      <c r="C100" s="8"/>
      <c r="D100" s="8" t="s">
        <v>17</v>
      </c>
      <c r="F100"/>
      <c r="G100" s="47">
        <v>17965</v>
      </c>
      <c r="H100" s="47"/>
      <c r="I100" s="48">
        <v>17579</v>
      </c>
      <c r="J100" s="48"/>
      <c r="K100" s="48">
        <v>17500</v>
      </c>
      <c r="L100"/>
      <c r="M100" s="50">
        <f>AVERAGE(K100,I100,G100)</f>
        <v>17681.333333333332</v>
      </c>
    </row>
    <row r="101" spans="2:13" ht="12.75">
      <c r="B101" s="8" t="s">
        <v>45</v>
      </c>
      <c r="C101" s="8"/>
      <c r="D101" s="8" t="s">
        <v>18</v>
      </c>
      <c r="F101"/>
      <c r="G101" s="47">
        <v>11.2</v>
      </c>
      <c r="H101" s="47"/>
      <c r="I101" s="48">
        <v>11.4</v>
      </c>
      <c r="J101" s="48"/>
      <c r="K101" s="48">
        <v>11.4</v>
      </c>
      <c r="L101"/>
      <c r="M101" s="5">
        <f>AVERAGE(K101,I101,G101)</f>
        <v>11.333333333333334</v>
      </c>
    </row>
    <row r="102" spans="2:13" ht="12.75">
      <c r="B102" s="8" t="s">
        <v>46</v>
      </c>
      <c r="C102" s="8"/>
      <c r="D102" s="8" t="s">
        <v>18</v>
      </c>
      <c r="F102"/>
      <c r="G102"/>
      <c r="H102"/>
      <c r="I102"/>
      <c r="J102"/>
      <c r="K102"/>
      <c r="L102"/>
      <c r="M102" s="5"/>
    </row>
    <row r="103" spans="2:13" ht="12.75">
      <c r="B103" s="8" t="s">
        <v>41</v>
      </c>
      <c r="C103" s="8"/>
      <c r="D103" s="8" t="s">
        <v>19</v>
      </c>
      <c r="F103"/>
      <c r="G103"/>
      <c r="H103"/>
      <c r="I103"/>
      <c r="J103"/>
      <c r="K103"/>
      <c r="L103"/>
      <c r="M103" s="5"/>
    </row>
    <row r="104" spans="2:13" ht="12.75">
      <c r="B104" s="8"/>
      <c r="C104" s="8"/>
      <c r="G104" s="57"/>
      <c r="H104" s="8"/>
      <c r="I104" s="57"/>
      <c r="J104" s="8"/>
      <c r="K104" s="57"/>
      <c r="M104" s="5"/>
    </row>
    <row r="105" spans="2:13" ht="12.75">
      <c r="B105" s="8"/>
      <c r="C105" s="8"/>
      <c r="G105" s="57"/>
      <c r="H105" s="8"/>
      <c r="I105" s="57"/>
      <c r="J105" s="8"/>
      <c r="K105" s="57"/>
      <c r="M105" s="5"/>
    </row>
    <row r="106" spans="2:13" ht="12.75">
      <c r="B106" s="8"/>
      <c r="C106" s="8"/>
      <c r="G106" s="57"/>
      <c r="H106" s="8"/>
      <c r="I106" s="57"/>
      <c r="J106" s="8"/>
      <c r="K106" s="57"/>
      <c r="M106" s="5"/>
    </row>
    <row r="107" spans="2:13" ht="12.75">
      <c r="B107" s="8"/>
      <c r="C107" s="8"/>
      <c r="G107" s="57"/>
      <c r="H107" s="8"/>
      <c r="I107" s="57"/>
      <c r="J107" s="8"/>
      <c r="K107" s="57"/>
      <c r="M107" s="5"/>
    </row>
    <row r="108" spans="2:13" ht="12.75">
      <c r="B108" s="8"/>
      <c r="C108" s="8"/>
      <c r="K108" s="57"/>
      <c r="M108" s="5"/>
    </row>
    <row r="109" spans="2:13" ht="12.75">
      <c r="B109" s="8"/>
      <c r="C109" s="8"/>
      <c r="G109" s="57"/>
      <c r="H109" s="8"/>
      <c r="I109" s="57"/>
      <c r="J109" s="8"/>
      <c r="K109" s="57"/>
      <c r="M109" s="5"/>
    </row>
    <row r="110" spans="2:13" ht="12.75">
      <c r="B110" s="8"/>
      <c r="C110" s="8"/>
      <c r="G110" s="57"/>
      <c r="H110" s="8"/>
      <c r="I110" s="57"/>
      <c r="J110" s="8"/>
      <c r="K110" s="57"/>
      <c r="M110" s="5"/>
    </row>
    <row r="111" spans="2:13" ht="12.75">
      <c r="B111" s="8"/>
      <c r="C111" s="8"/>
      <c r="G111" s="57"/>
      <c r="H111" s="57"/>
      <c r="I111" s="57"/>
      <c r="J111" s="57"/>
      <c r="K111" s="57"/>
      <c r="M111" s="5"/>
    </row>
    <row r="112" spans="2:13" ht="12.75">
      <c r="B112" s="8"/>
      <c r="C112" s="8"/>
      <c r="H112" s="8"/>
      <c r="J112" s="8"/>
      <c r="K112" s="57"/>
      <c r="M112" s="5"/>
    </row>
    <row r="113" spans="2:13" ht="12.75">
      <c r="B113" s="8"/>
      <c r="C113" s="8"/>
      <c r="G113" s="57"/>
      <c r="H113" s="8"/>
      <c r="I113" s="57"/>
      <c r="J113" s="8"/>
      <c r="K113" s="57"/>
      <c r="M113" s="5"/>
    </row>
    <row r="114" spans="2:13" ht="12.75">
      <c r="B114" s="8"/>
      <c r="C114" s="8"/>
      <c r="G114" s="57"/>
      <c r="H114" s="8"/>
      <c r="I114" s="57"/>
      <c r="J114" s="8"/>
      <c r="K114" s="57"/>
      <c r="M114" s="5"/>
    </row>
    <row r="115" spans="2:13" ht="12.75">
      <c r="B115" s="8"/>
      <c r="C115" s="8"/>
      <c r="M115" s="5"/>
    </row>
    <row r="116" spans="2:13" ht="12.75">
      <c r="B116" s="8"/>
      <c r="C116" s="8"/>
      <c r="G116" s="57"/>
      <c r="H116" s="8"/>
      <c r="I116" s="57"/>
      <c r="J116" s="8"/>
      <c r="K116" s="57"/>
      <c r="M116" s="5"/>
    </row>
    <row r="117" spans="2:13" ht="12.75">
      <c r="B117" s="8"/>
      <c r="C117" s="8"/>
      <c r="H117" s="8"/>
      <c r="I117" s="53"/>
      <c r="J117" s="8"/>
      <c r="M117" s="5"/>
    </row>
    <row r="118" spans="2:13" ht="12.75">
      <c r="B118" s="8"/>
      <c r="C118" s="8"/>
      <c r="M118" s="5"/>
    </row>
    <row r="119" spans="2:13" ht="12.75">
      <c r="B119" s="8"/>
      <c r="C119" s="8"/>
      <c r="G119" s="57"/>
      <c r="H119" s="8"/>
      <c r="I119" s="57"/>
      <c r="J119" s="8"/>
      <c r="K119" s="57"/>
      <c r="M119" s="5"/>
    </row>
    <row r="120" spans="2:13" ht="12.75">
      <c r="B120" s="8"/>
      <c r="C120" s="8"/>
      <c r="G120" s="57"/>
      <c r="H120" s="8"/>
      <c r="I120" s="57"/>
      <c r="J120" s="8"/>
      <c r="K120" s="57"/>
      <c r="M120" s="5"/>
    </row>
    <row r="121" spans="2:13" ht="12.75">
      <c r="B121" s="8"/>
      <c r="C121" s="8"/>
      <c r="G121" s="57"/>
      <c r="H121" s="8"/>
      <c r="I121" s="57"/>
      <c r="J121" s="8"/>
      <c r="K121" s="57"/>
      <c r="M121" s="5"/>
    </row>
    <row r="122" spans="2:13" ht="12.75">
      <c r="B122" s="8"/>
      <c r="C122" s="8"/>
      <c r="K122" s="57"/>
      <c r="M122" s="5"/>
    </row>
    <row r="123" spans="2:13" ht="12.75">
      <c r="B123" s="8"/>
      <c r="C123" s="8"/>
      <c r="K123" s="57"/>
      <c r="M123" s="5"/>
    </row>
    <row r="124" spans="2:13" ht="12.75">
      <c r="B124" s="8"/>
      <c r="C124" s="8"/>
      <c r="K124" s="57"/>
      <c r="M124" s="5"/>
    </row>
    <row r="125" spans="2:3" ht="12.75">
      <c r="B125" s="8"/>
      <c r="C125" s="8"/>
    </row>
    <row r="126" spans="2:3" ht="12.75">
      <c r="B126" s="8"/>
      <c r="C126" s="8"/>
    </row>
    <row r="127" spans="2:13" ht="12.75">
      <c r="B127" s="8"/>
      <c r="C127" s="8"/>
      <c r="M127" s="5"/>
    </row>
    <row r="128" spans="2:13" ht="12.75">
      <c r="B128" s="8"/>
      <c r="C128" s="8"/>
      <c r="M128" s="5"/>
    </row>
    <row r="129" spans="2:13" ht="12.75">
      <c r="B129" s="8"/>
      <c r="C129" s="8"/>
      <c r="M129" s="5"/>
    </row>
    <row r="130" spans="2:13" ht="12.75">
      <c r="B130" s="8"/>
      <c r="C130" s="8"/>
      <c r="M130" s="5"/>
    </row>
    <row r="131" spans="2:3" ht="12.75">
      <c r="B131" s="8"/>
      <c r="C131" s="8"/>
    </row>
    <row r="132" spans="2:3" ht="12.75">
      <c r="B132" s="8"/>
      <c r="C132" s="8"/>
    </row>
    <row r="133" spans="2:13" ht="12.75">
      <c r="B133" s="8"/>
      <c r="C133" s="8"/>
      <c r="M133" s="5"/>
    </row>
    <row r="134" spans="2:13" ht="12.75">
      <c r="B134" s="8"/>
      <c r="C134" s="8"/>
      <c r="M134" s="5"/>
    </row>
    <row r="135" spans="2:13" ht="12.75">
      <c r="B135" s="8"/>
      <c r="C135" s="8"/>
      <c r="M135" s="5"/>
    </row>
    <row r="136" spans="2:13" ht="12.75">
      <c r="B136" s="8"/>
      <c r="C136" s="8"/>
      <c r="M136" s="5"/>
    </row>
    <row r="137" spans="2:13" ht="12.75">
      <c r="B137" s="8"/>
      <c r="C137" s="8"/>
      <c r="M137" s="5"/>
    </row>
    <row r="138" spans="2:13" ht="12.75">
      <c r="B138" s="8"/>
      <c r="C138" s="8"/>
      <c r="G138" s="5"/>
      <c r="H138" s="8"/>
      <c r="I138" s="5"/>
      <c r="J138" s="8"/>
      <c r="K138" s="5"/>
      <c r="M138" s="5"/>
    </row>
    <row r="139" spans="2:13" ht="12.75">
      <c r="B139" s="8"/>
      <c r="C139" s="8"/>
      <c r="G139" s="5"/>
      <c r="H139" s="8"/>
      <c r="I139" s="5"/>
      <c r="J139" s="8"/>
      <c r="K139" s="5"/>
      <c r="M139" s="5"/>
    </row>
    <row r="140" spans="2:13" ht="12.75">
      <c r="B140" s="8"/>
      <c r="C140" s="8"/>
      <c r="G140" s="5"/>
      <c r="H140" s="8"/>
      <c r="I140" s="5"/>
      <c r="J140" s="8"/>
      <c r="K140" s="5"/>
      <c r="M140" s="5"/>
    </row>
    <row r="141" spans="2:13" ht="12.75">
      <c r="B141" s="8"/>
      <c r="C141" s="8"/>
      <c r="G141" s="5"/>
      <c r="H141" s="8"/>
      <c r="I141" s="5"/>
      <c r="J141" s="8"/>
      <c r="K141" s="5"/>
      <c r="M141" s="5"/>
    </row>
    <row r="142" spans="2:13" ht="12.75">
      <c r="B142" s="8"/>
      <c r="C142" s="8"/>
      <c r="G142" s="5"/>
      <c r="H142" s="8"/>
      <c r="I142" s="5"/>
      <c r="J142" s="8"/>
      <c r="K142" s="5"/>
      <c r="M142" s="5"/>
    </row>
    <row r="143" spans="2:13" ht="12.75">
      <c r="B143" s="8"/>
      <c r="C143" s="8"/>
      <c r="G143" s="5"/>
      <c r="I143" s="5"/>
      <c r="K143" s="5"/>
      <c r="M143" s="5"/>
    </row>
    <row r="144" spans="2:13" ht="12.75">
      <c r="B144" s="8"/>
      <c r="C144" s="8"/>
      <c r="G144" s="5"/>
      <c r="H144" s="8"/>
      <c r="I144" s="5"/>
      <c r="J144" s="8"/>
      <c r="K144" s="5"/>
      <c r="M144" s="5"/>
    </row>
    <row r="145" spans="2:13" ht="12.75">
      <c r="B145" s="8"/>
      <c r="C145" s="8"/>
      <c r="G145" s="5"/>
      <c r="H145" s="8"/>
      <c r="I145" s="5"/>
      <c r="J145" s="8"/>
      <c r="K145" s="5"/>
      <c r="M145" s="5"/>
    </row>
    <row r="146" spans="2:13" ht="12.75">
      <c r="B146" s="8"/>
      <c r="C146" s="8"/>
      <c r="G146" s="5"/>
      <c r="I146" s="5"/>
      <c r="K146" s="5"/>
      <c r="M146" s="5"/>
    </row>
    <row r="147" spans="2:13" ht="12.75">
      <c r="B147" s="8"/>
      <c r="C147" s="8"/>
      <c r="G147" s="5"/>
      <c r="H147" s="8"/>
      <c r="I147" s="5"/>
      <c r="J147" s="8"/>
      <c r="K147" s="5"/>
      <c r="M147" s="5"/>
    </row>
    <row r="148" spans="2:13" ht="12.75">
      <c r="B148" s="8"/>
      <c r="C148" s="8"/>
      <c r="G148" s="5"/>
      <c r="H148" s="8"/>
      <c r="I148" s="5"/>
      <c r="J148" s="8"/>
      <c r="K148" s="5"/>
      <c r="M148" s="5"/>
    </row>
    <row r="149" spans="2:13" ht="12.75">
      <c r="B149" s="8"/>
      <c r="C149" s="8"/>
      <c r="G149" s="5"/>
      <c r="H149" s="8"/>
      <c r="I149" s="5"/>
      <c r="J149" s="8"/>
      <c r="K149" s="5"/>
      <c r="M149" s="5"/>
    </row>
    <row r="150" spans="2:13" ht="12.75">
      <c r="B150" s="8"/>
      <c r="C150" s="8"/>
      <c r="G150" s="5"/>
      <c r="I150" s="5"/>
      <c r="K150" s="5"/>
      <c r="M150" s="5"/>
    </row>
    <row r="151" spans="2:13" ht="12.75">
      <c r="B151" s="8"/>
      <c r="C151" s="8"/>
      <c r="G151" s="5"/>
      <c r="H151" s="8"/>
      <c r="I151" s="5"/>
      <c r="J151" s="8"/>
      <c r="K151" s="5"/>
      <c r="L151"/>
      <c r="M151" s="5"/>
    </row>
    <row r="152" spans="2:13" ht="12.75">
      <c r="B152" s="8"/>
      <c r="C152" s="8"/>
      <c r="G152" s="5"/>
      <c r="H152" s="8"/>
      <c r="I152" s="5"/>
      <c r="J152" s="8"/>
      <c r="K152" s="5"/>
      <c r="L152"/>
      <c r="M152" s="5"/>
    </row>
    <row r="153" spans="2:13" ht="12.75">
      <c r="B153" s="8"/>
      <c r="C153" s="8"/>
      <c r="F153"/>
      <c r="G153" s="5"/>
      <c r="H153"/>
      <c r="I153" s="5"/>
      <c r="J153"/>
      <c r="K153" s="5"/>
      <c r="L153"/>
      <c r="M153" s="5"/>
    </row>
    <row r="154" spans="2:13" ht="12.75">
      <c r="B154" s="8"/>
      <c r="C154" s="8"/>
      <c r="G154" s="5"/>
      <c r="H154" s="8"/>
      <c r="I154" s="5"/>
      <c r="J154" s="8"/>
      <c r="K154" s="5"/>
      <c r="L154"/>
      <c r="M154" s="5"/>
    </row>
    <row r="155" spans="2:13" ht="12.75">
      <c r="B155" s="8"/>
      <c r="C155" s="8"/>
      <c r="G155" s="5"/>
      <c r="H155" s="8"/>
      <c r="I155" s="5"/>
      <c r="J155" s="8"/>
      <c r="K155" s="5"/>
      <c r="L155"/>
      <c r="M155" s="5"/>
    </row>
    <row r="156" spans="2:13" ht="12.75">
      <c r="B156" s="8"/>
      <c r="C156" s="8"/>
      <c r="G156" s="5"/>
      <c r="H156" s="8"/>
      <c r="I156" s="5"/>
      <c r="J156" s="8"/>
      <c r="K156" s="5"/>
      <c r="L156"/>
      <c r="M156" s="5"/>
    </row>
    <row r="157" spans="2:13" ht="12.75">
      <c r="B157" s="8"/>
      <c r="C157" s="8"/>
      <c r="F157"/>
      <c r="G157" s="5"/>
      <c r="H157"/>
      <c r="I157" s="5"/>
      <c r="J157"/>
      <c r="K157" s="5"/>
      <c r="L157"/>
      <c r="M157" s="5"/>
    </row>
    <row r="158" spans="2:13" ht="12.75">
      <c r="B158" s="8"/>
      <c r="C158" s="8"/>
      <c r="F158"/>
      <c r="G158" s="5"/>
      <c r="H158"/>
      <c r="I158" s="5"/>
      <c r="J158"/>
      <c r="K158" s="5"/>
      <c r="L158"/>
      <c r="M158" s="5"/>
    </row>
    <row r="159" spans="2:13" ht="12.75">
      <c r="B159" s="8"/>
      <c r="C159" s="8"/>
      <c r="F159"/>
      <c r="G159" s="5"/>
      <c r="H159"/>
      <c r="I159" s="5"/>
      <c r="J159"/>
      <c r="K159" s="5"/>
      <c r="L159"/>
      <c r="M159" s="5"/>
    </row>
    <row r="160" spans="2:13" ht="12.75">
      <c r="B160" s="8"/>
      <c r="C160" s="8"/>
      <c r="F160"/>
      <c r="G160"/>
      <c r="H160"/>
      <c r="I160"/>
      <c r="J160"/>
      <c r="K160"/>
      <c r="L160"/>
      <c r="M160"/>
    </row>
    <row r="161" spans="2:13" ht="12.75">
      <c r="B161"/>
      <c r="C161"/>
      <c r="F161"/>
      <c r="G161" s="5"/>
      <c r="H161" s="5"/>
      <c r="I161" s="5"/>
      <c r="J161" s="5"/>
      <c r="K161" s="5"/>
      <c r="L161" s="5"/>
      <c r="M161" s="5"/>
    </row>
    <row r="162" spans="2:13" ht="12.75">
      <c r="B162"/>
      <c r="C162"/>
      <c r="F162"/>
      <c r="G162" s="5"/>
      <c r="H162" s="5"/>
      <c r="I162" s="5"/>
      <c r="J162" s="5"/>
      <c r="K162" s="5"/>
      <c r="L162" s="5"/>
      <c r="M162" s="5"/>
    </row>
    <row r="163" spans="2:13" ht="12.75">
      <c r="B163"/>
      <c r="C163"/>
      <c r="D163"/>
      <c r="E163"/>
      <c r="F163"/>
      <c r="G163"/>
      <c r="H163"/>
      <c r="I163"/>
      <c r="J163"/>
      <c r="K163"/>
      <c r="L163"/>
      <c r="M163" s="5"/>
    </row>
    <row r="164" spans="2:13" ht="12.75">
      <c r="B164" s="8"/>
      <c r="C164" s="8"/>
      <c r="F164"/>
      <c r="G164"/>
      <c r="H164"/>
      <c r="I164"/>
      <c r="J164"/>
      <c r="K164"/>
      <c r="L164"/>
      <c r="M164" s="42"/>
    </row>
    <row r="165" spans="2:13" ht="12.75">
      <c r="B165" s="8"/>
      <c r="C165" s="8"/>
      <c r="F165"/>
      <c r="G165"/>
      <c r="H165"/>
      <c r="I165"/>
      <c r="J165"/>
      <c r="K165"/>
      <c r="L165"/>
      <c r="M165" s="5"/>
    </row>
    <row r="166" spans="2:13" ht="12.75">
      <c r="B166" s="8"/>
      <c r="C166" s="8"/>
      <c r="F166"/>
      <c r="G166"/>
      <c r="H166"/>
      <c r="I166"/>
      <c r="J166"/>
      <c r="K166"/>
      <c r="L166"/>
      <c r="M166" s="5"/>
    </row>
    <row r="167" spans="2:13" ht="12.75">
      <c r="B167" s="20"/>
      <c r="C167" s="8"/>
      <c r="F167"/>
      <c r="G167"/>
      <c r="H167"/>
      <c r="I167"/>
      <c r="J167"/>
      <c r="K167"/>
      <c r="L167"/>
      <c r="M167" s="5"/>
    </row>
    <row r="168" spans="2:13" ht="12.75">
      <c r="B168" s="8"/>
      <c r="C168" s="8"/>
      <c r="D168" s="11"/>
      <c r="E168" s="11"/>
      <c r="F168"/>
      <c r="G168" s="39"/>
      <c r="H168" s="49"/>
      <c r="I168" s="49"/>
      <c r="J168" s="49"/>
      <c r="K168" s="49"/>
      <c r="L168"/>
      <c r="M168" s="5"/>
    </row>
    <row r="169" spans="2:13" ht="12.75">
      <c r="B169" s="8"/>
      <c r="C169" s="8"/>
      <c r="D169" s="11"/>
      <c r="E169" s="11"/>
      <c r="F169"/>
      <c r="G169"/>
      <c r="H169"/>
      <c r="I169"/>
      <c r="J169"/>
      <c r="K169"/>
      <c r="L169"/>
      <c r="M169" s="5"/>
    </row>
    <row r="170" spans="2:13" ht="12.75">
      <c r="B170" s="8"/>
      <c r="C170" s="8"/>
      <c r="D170" s="11"/>
      <c r="E170" s="11"/>
      <c r="F170"/>
      <c r="G170"/>
      <c r="H170" s="49"/>
      <c r="I170" s="49"/>
      <c r="J170" s="49"/>
      <c r="K170" s="49"/>
      <c r="L170"/>
      <c r="M170" s="5"/>
    </row>
    <row r="171" spans="2:13" ht="12.75">
      <c r="B171" s="8"/>
      <c r="C171" s="8"/>
      <c r="D171" s="11"/>
      <c r="E171" s="11"/>
      <c r="F171"/>
      <c r="G171"/>
      <c r="H171"/>
      <c r="I171"/>
      <c r="J171"/>
      <c r="K171"/>
      <c r="L171"/>
      <c r="M171" s="5"/>
    </row>
    <row r="172" spans="2:13" ht="12.75">
      <c r="B172" s="8"/>
      <c r="C172" s="8"/>
      <c r="F172"/>
      <c r="G172"/>
      <c r="H172" s="22"/>
      <c r="I172" s="23"/>
      <c r="J172" s="22"/>
      <c r="K172" s="22"/>
      <c r="M172" s="43"/>
    </row>
    <row r="173" spans="2:13" ht="12.75">
      <c r="B173" s="8"/>
      <c r="C173" s="8"/>
      <c r="F173"/>
      <c r="G173"/>
      <c r="H173" s="22"/>
      <c r="I173" s="23"/>
      <c r="J173" s="22"/>
      <c r="K173" s="22"/>
      <c r="M173" s="51"/>
    </row>
    <row r="174" spans="2:13" ht="12.75">
      <c r="B174" s="8"/>
      <c r="C174" s="8"/>
      <c r="F174"/>
      <c r="G174" s="42"/>
      <c r="H174" s="8"/>
      <c r="I174" s="46"/>
      <c r="J174" s="8"/>
      <c r="K174" s="46"/>
      <c r="L174" s="8"/>
      <c r="M174" s="24"/>
    </row>
    <row r="175" spans="2:13" ht="12.75">
      <c r="B175" s="8"/>
      <c r="C175" s="8"/>
      <c r="F175"/>
      <c r="G175" s="42"/>
      <c r="H175" s="8"/>
      <c r="I175" s="52"/>
      <c r="J175" s="8"/>
      <c r="K175" s="52"/>
      <c r="L175" s="8"/>
      <c r="M175" s="54"/>
    </row>
    <row r="176" spans="2:13" ht="12.75">
      <c r="B176" s="8"/>
      <c r="C176" s="8"/>
      <c r="F176"/>
      <c r="G176"/>
      <c r="H176"/>
      <c r="I176"/>
      <c r="J176"/>
      <c r="K176"/>
      <c r="L176"/>
      <c r="M176" s="5"/>
    </row>
    <row r="177" spans="2:13" ht="12.75">
      <c r="B177" s="8"/>
      <c r="C177" s="8"/>
      <c r="G177" s="49"/>
      <c r="H177" s="8"/>
      <c r="I177"/>
      <c r="J177" s="8"/>
      <c r="K177"/>
      <c r="L177"/>
      <c r="M177" s="5"/>
    </row>
    <row r="178" spans="2:13" ht="12.75">
      <c r="B178" s="8"/>
      <c r="C178" s="8"/>
      <c r="G178" s="49"/>
      <c r="H178"/>
      <c r="I178"/>
      <c r="J178"/>
      <c r="K178"/>
      <c r="L178"/>
      <c r="M178" s="5"/>
    </row>
    <row r="179" spans="2:13" ht="12.75">
      <c r="B179" s="8"/>
      <c r="C179" s="8"/>
      <c r="F179"/>
      <c r="G179" s="49"/>
      <c r="H179"/>
      <c r="I179"/>
      <c r="J179"/>
      <c r="K179"/>
      <c r="L179"/>
      <c r="M179" s="5"/>
    </row>
    <row r="180" spans="2:13" ht="12.75">
      <c r="B180" s="8"/>
      <c r="C180" s="8"/>
      <c r="F180"/>
      <c r="G180"/>
      <c r="H180"/>
      <c r="I180"/>
      <c r="J180"/>
      <c r="K180"/>
      <c r="L180"/>
      <c r="M180" s="5"/>
    </row>
    <row r="181" spans="2:13" ht="12.75">
      <c r="B181" s="8"/>
      <c r="C181" s="8"/>
      <c r="G181"/>
      <c r="H181"/>
      <c r="I181"/>
      <c r="J181"/>
      <c r="K181"/>
      <c r="L181"/>
      <c r="M181" s="5"/>
    </row>
    <row r="182" spans="2:13" ht="12.75">
      <c r="B182" s="8"/>
      <c r="C182" s="8"/>
      <c r="G182" s="57"/>
      <c r="H182"/>
      <c r="I182"/>
      <c r="J182"/>
      <c r="K182"/>
      <c r="L182"/>
      <c r="M182" s="5"/>
    </row>
    <row r="183" spans="2:13" ht="12.75">
      <c r="B183" s="8"/>
      <c r="C183" s="8"/>
      <c r="G183" s="57"/>
      <c r="H183" s="8"/>
      <c r="I183"/>
      <c r="J183" s="8"/>
      <c r="K183"/>
      <c r="L183"/>
      <c r="M183" s="5"/>
    </row>
    <row r="184" spans="2:13" ht="12.75">
      <c r="B184" s="8"/>
      <c r="C184" s="8"/>
      <c r="G184" s="57"/>
      <c r="H184" s="8"/>
      <c r="I184"/>
      <c r="J184" s="8"/>
      <c r="K184"/>
      <c r="L184"/>
      <c r="M184" s="5"/>
    </row>
    <row r="185" spans="2:13" ht="12.75">
      <c r="B185" s="8"/>
      <c r="C185" s="8"/>
      <c r="G185" s="57"/>
      <c r="H185"/>
      <c r="I185"/>
      <c r="J185"/>
      <c r="K185"/>
      <c r="L185"/>
      <c r="M185" s="5"/>
    </row>
    <row r="186" spans="2:13" ht="12.75">
      <c r="B186" s="8"/>
      <c r="C186" s="8"/>
      <c r="F186"/>
      <c r="G186" s="57"/>
      <c r="H186" s="8"/>
      <c r="I186"/>
      <c r="J186" s="8"/>
      <c r="K186"/>
      <c r="L186"/>
      <c r="M186" s="5"/>
    </row>
    <row r="187" spans="2:13" ht="12.75">
      <c r="B187" s="8"/>
      <c r="C187" s="8"/>
      <c r="G187" s="57"/>
      <c r="H187" s="8"/>
      <c r="I187"/>
      <c r="J187"/>
      <c r="K187"/>
      <c r="L187"/>
      <c r="M187" s="5"/>
    </row>
    <row r="188" spans="2:13" ht="12.75">
      <c r="B188" s="8"/>
      <c r="C188" s="8"/>
      <c r="G188" s="57"/>
      <c r="H188"/>
      <c r="I188"/>
      <c r="J188"/>
      <c r="K188"/>
      <c r="L188"/>
      <c r="M188" s="5"/>
    </row>
    <row r="189" spans="2:13" ht="12.75">
      <c r="B189" s="8"/>
      <c r="C189" s="8"/>
      <c r="F189"/>
      <c r="G189" s="57"/>
      <c r="H189"/>
      <c r="I189"/>
      <c r="J189"/>
      <c r="K189"/>
      <c r="L189"/>
      <c r="M189" s="5"/>
    </row>
    <row r="190" spans="2:13" ht="12.75">
      <c r="B190" s="8"/>
      <c r="C190" s="8"/>
      <c r="G190"/>
      <c r="H190" s="8"/>
      <c r="I190"/>
      <c r="J190" s="8"/>
      <c r="K190"/>
      <c r="L190"/>
      <c r="M190" s="5"/>
    </row>
    <row r="191" spans="2:13" ht="12.75">
      <c r="B191" s="8"/>
      <c r="C191" s="8"/>
      <c r="G191" s="57"/>
      <c r="H191"/>
      <c r="I191" s="53"/>
      <c r="J191"/>
      <c r="K191"/>
      <c r="L191"/>
      <c r="M191" s="5"/>
    </row>
    <row r="192" spans="2:13" ht="12.75">
      <c r="B192" s="8"/>
      <c r="C192" s="8"/>
      <c r="G192" s="57"/>
      <c r="H192"/>
      <c r="I192"/>
      <c r="J192"/>
      <c r="K192"/>
      <c r="L192"/>
      <c r="M192" s="5"/>
    </row>
    <row r="193" spans="2:13" ht="12.75">
      <c r="B193" s="8"/>
      <c r="C193" s="8"/>
      <c r="G193" s="57"/>
      <c r="H193" s="8"/>
      <c r="I193"/>
      <c r="J193" s="8"/>
      <c r="K193"/>
      <c r="L193"/>
      <c r="M193" s="5"/>
    </row>
    <row r="194" spans="2:13" ht="12.75">
      <c r="B194" s="8"/>
      <c r="C194" s="8"/>
      <c r="G194" s="57"/>
      <c r="H194"/>
      <c r="I194"/>
      <c r="J194"/>
      <c r="K194"/>
      <c r="L194"/>
      <c r="M194" s="5"/>
    </row>
    <row r="195" spans="2:13" ht="12.75">
      <c r="B195" s="8"/>
      <c r="C195" s="8"/>
      <c r="G195"/>
      <c r="H195"/>
      <c r="I195"/>
      <c r="J195"/>
      <c r="K195"/>
      <c r="L195"/>
      <c r="M195" s="5"/>
    </row>
    <row r="196" spans="2:13" ht="12.75">
      <c r="B196" s="8"/>
      <c r="C196" s="8"/>
      <c r="F196"/>
      <c r="G196"/>
      <c r="H196" s="8"/>
      <c r="I196"/>
      <c r="J196" s="8"/>
      <c r="K196"/>
      <c r="L196"/>
      <c r="M196" s="5"/>
    </row>
    <row r="197" spans="2:13" ht="12.75">
      <c r="B197" s="8"/>
      <c r="C197" s="8"/>
      <c r="G197" s="57"/>
      <c r="H197"/>
      <c r="I197"/>
      <c r="J197"/>
      <c r="K197"/>
      <c r="L197"/>
      <c r="M197" s="5"/>
    </row>
    <row r="198" spans="2:13" ht="12.75">
      <c r="B198" s="8"/>
      <c r="C198" s="8"/>
      <c r="G198" s="57"/>
      <c r="H198"/>
      <c r="I198"/>
      <c r="J198"/>
      <c r="K198"/>
      <c r="L198"/>
      <c r="M198" s="5"/>
    </row>
    <row r="199" spans="2:13" ht="12.75">
      <c r="B199" s="8"/>
      <c r="C199" s="8"/>
      <c r="G199" s="57"/>
      <c r="H199"/>
      <c r="I199"/>
      <c r="J199"/>
      <c r="K199"/>
      <c r="L199"/>
      <c r="M199"/>
    </row>
    <row r="200" spans="2:13" ht="12.75">
      <c r="B200" s="8"/>
      <c r="C200" s="8"/>
      <c r="F200"/>
      <c r="G200"/>
      <c r="H200"/>
      <c r="I200"/>
      <c r="J200"/>
      <c r="K200"/>
      <c r="L200"/>
      <c r="M200"/>
    </row>
    <row r="201" spans="2:13" ht="12.75">
      <c r="B201" s="8"/>
      <c r="C201" s="8"/>
      <c r="F201"/>
      <c r="G201"/>
      <c r="H201"/>
      <c r="I201"/>
      <c r="J201"/>
      <c r="K201"/>
      <c r="L201"/>
      <c r="M201" s="5"/>
    </row>
    <row r="202" spans="2:13" ht="12.75">
      <c r="B202" s="8"/>
      <c r="C202" s="8"/>
      <c r="F202"/>
      <c r="G202"/>
      <c r="H202"/>
      <c r="I202"/>
      <c r="J202"/>
      <c r="K202"/>
      <c r="L202"/>
      <c r="M202" s="5"/>
    </row>
    <row r="203" spans="2:13" ht="12.75">
      <c r="B203" s="8"/>
      <c r="C203" s="8"/>
      <c r="F203"/>
      <c r="G203"/>
      <c r="H203"/>
      <c r="I203"/>
      <c r="J203"/>
      <c r="K203"/>
      <c r="L203"/>
      <c r="M203" s="5"/>
    </row>
    <row r="204" spans="2:13" ht="12.75">
      <c r="B204" s="8"/>
      <c r="C204" s="8"/>
      <c r="F204"/>
      <c r="G204"/>
      <c r="H204"/>
      <c r="I204"/>
      <c r="J204"/>
      <c r="K204"/>
      <c r="L204"/>
      <c r="M204" s="5"/>
    </row>
    <row r="205" spans="2:13" ht="12.75">
      <c r="B205" s="8"/>
      <c r="C205" s="8"/>
      <c r="F205"/>
      <c r="G205"/>
      <c r="H205"/>
      <c r="I205"/>
      <c r="J205"/>
      <c r="K205"/>
      <c r="L205"/>
      <c r="M205"/>
    </row>
    <row r="206" spans="2:13" ht="12.75">
      <c r="B206" s="8"/>
      <c r="C206" s="8"/>
      <c r="F206"/>
      <c r="G206"/>
      <c r="H206"/>
      <c r="I206"/>
      <c r="J206"/>
      <c r="K206"/>
      <c r="L206"/>
      <c r="M206"/>
    </row>
    <row r="207" spans="2:13" ht="12.75">
      <c r="B207" s="8"/>
      <c r="C207" s="8"/>
      <c r="F207"/>
      <c r="G207"/>
      <c r="H207"/>
      <c r="I207"/>
      <c r="J207"/>
      <c r="K207"/>
      <c r="L207"/>
      <c r="M207" s="5"/>
    </row>
    <row r="208" spans="2:13" ht="12.75">
      <c r="B208" s="8"/>
      <c r="C208" s="8"/>
      <c r="F208"/>
      <c r="G208"/>
      <c r="H208"/>
      <c r="I208"/>
      <c r="J208"/>
      <c r="K208"/>
      <c r="L208"/>
      <c r="M208" s="5"/>
    </row>
    <row r="209" spans="2:13" ht="12.75">
      <c r="B209" s="8"/>
      <c r="C209" s="8"/>
      <c r="F209"/>
      <c r="G209"/>
      <c r="H209"/>
      <c r="I209"/>
      <c r="J209"/>
      <c r="K209"/>
      <c r="L209"/>
      <c r="M209" s="5"/>
    </row>
    <row r="210" spans="2:13" ht="12.75">
      <c r="B210" s="8"/>
      <c r="C210" s="8"/>
      <c r="F210"/>
      <c r="G210"/>
      <c r="H210"/>
      <c r="I210"/>
      <c r="J210"/>
      <c r="K210"/>
      <c r="L210"/>
      <c r="M210" s="5"/>
    </row>
    <row r="211" spans="2:13" ht="12.75">
      <c r="B211" s="8"/>
      <c r="C211" s="8"/>
      <c r="F211"/>
      <c r="G211"/>
      <c r="H211"/>
      <c r="I211"/>
      <c r="J211"/>
      <c r="K211"/>
      <c r="L211"/>
      <c r="M211"/>
    </row>
    <row r="212" spans="2:13" ht="12.75">
      <c r="B212" s="8"/>
      <c r="C212" s="8"/>
      <c r="F212"/>
      <c r="G212"/>
      <c r="H212" s="8"/>
      <c r="I212" s="5"/>
      <c r="J212" s="8"/>
      <c r="K212" s="5"/>
      <c r="L212"/>
      <c r="M212" s="5"/>
    </row>
    <row r="213" spans="2:13" ht="12.75">
      <c r="B213" s="8"/>
      <c r="C213" s="8"/>
      <c r="F213"/>
      <c r="G213"/>
      <c r="H213"/>
      <c r="I213" s="5"/>
      <c r="J213"/>
      <c r="K213" s="5"/>
      <c r="L213"/>
      <c r="M213" s="5"/>
    </row>
    <row r="214" spans="2:13" ht="12.75">
      <c r="B214" s="8"/>
      <c r="C214" s="8"/>
      <c r="F214"/>
      <c r="G214"/>
      <c r="H214"/>
      <c r="I214" s="5"/>
      <c r="J214"/>
      <c r="K214" s="5"/>
      <c r="L214"/>
      <c r="M214" s="5"/>
    </row>
    <row r="215" spans="2:13" ht="12.75">
      <c r="B215" s="8"/>
      <c r="C215" s="8"/>
      <c r="F215"/>
      <c r="G215"/>
      <c r="H215"/>
      <c r="I215" s="5"/>
      <c r="J215"/>
      <c r="K215" s="5"/>
      <c r="L215"/>
      <c r="M215" s="5"/>
    </row>
    <row r="216" spans="2:13" ht="12.75">
      <c r="B216" s="8"/>
      <c r="C216" s="8"/>
      <c r="G216" s="5"/>
      <c r="H216"/>
      <c r="I216" s="5"/>
      <c r="J216"/>
      <c r="K216" s="5"/>
      <c r="L216"/>
      <c r="M216" s="5"/>
    </row>
    <row r="217" spans="2:13" ht="12.75">
      <c r="B217" s="8"/>
      <c r="C217" s="8"/>
      <c r="G217" s="49"/>
      <c r="H217"/>
      <c r="I217" s="5"/>
      <c r="J217"/>
      <c r="K217" s="5"/>
      <c r="L217"/>
      <c r="M217" s="5"/>
    </row>
    <row r="218" spans="2:13" ht="12.75">
      <c r="B218" s="8"/>
      <c r="C218" s="8"/>
      <c r="G218" s="49"/>
      <c r="H218" s="8"/>
      <c r="I218" s="5"/>
      <c r="J218" s="8"/>
      <c r="K218" s="5"/>
      <c r="L218"/>
      <c r="M218" s="5"/>
    </row>
    <row r="219" spans="2:13" ht="12.75">
      <c r="B219" s="8"/>
      <c r="C219" s="8"/>
      <c r="G219" s="49"/>
      <c r="H219" s="8"/>
      <c r="I219" s="5"/>
      <c r="J219" s="8"/>
      <c r="K219" s="5"/>
      <c r="L219"/>
      <c r="M219" s="5"/>
    </row>
    <row r="220" spans="2:13" ht="12.75">
      <c r="B220" s="8"/>
      <c r="C220" s="8"/>
      <c r="G220" s="49"/>
      <c r="H220"/>
      <c r="I220" s="5"/>
      <c r="J220"/>
      <c r="K220" s="5"/>
      <c r="L220"/>
      <c r="M220" s="5"/>
    </row>
    <row r="221" spans="2:13" ht="12.75">
      <c r="B221" s="8"/>
      <c r="C221" s="8"/>
      <c r="F221"/>
      <c r="G221" s="49"/>
      <c r="H221" s="8"/>
      <c r="I221" s="5"/>
      <c r="J221" s="8"/>
      <c r="K221" s="5"/>
      <c r="L221"/>
      <c r="M221" s="5"/>
    </row>
    <row r="222" spans="2:13" ht="12.75">
      <c r="B222" s="8"/>
      <c r="C222" s="8"/>
      <c r="G222" s="49"/>
      <c r="H222" s="8"/>
      <c r="I222" s="5"/>
      <c r="J222"/>
      <c r="K222" s="5"/>
      <c r="L222"/>
      <c r="M222" s="5"/>
    </row>
    <row r="223" spans="2:13" ht="12.75">
      <c r="B223" s="8"/>
      <c r="C223" s="8"/>
      <c r="G223" s="49"/>
      <c r="H223"/>
      <c r="I223" s="5"/>
      <c r="J223"/>
      <c r="K223" s="5"/>
      <c r="L223"/>
      <c r="M223" s="5"/>
    </row>
    <row r="224" spans="2:13" ht="12.75">
      <c r="B224" s="8"/>
      <c r="C224" s="8"/>
      <c r="F224"/>
      <c r="G224" s="49"/>
      <c r="H224"/>
      <c r="I224" s="5"/>
      <c r="J224"/>
      <c r="K224" s="5"/>
      <c r="L224"/>
      <c r="M224" s="5"/>
    </row>
    <row r="225" spans="2:13" ht="12.75">
      <c r="B225" s="8"/>
      <c r="C225" s="8"/>
      <c r="G225" s="49"/>
      <c r="H225" s="8"/>
      <c r="I225" s="5"/>
      <c r="J225" s="8"/>
      <c r="K225" s="5"/>
      <c r="L225"/>
      <c r="M225" s="5"/>
    </row>
    <row r="226" spans="2:13" ht="12.75">
      <c r="B226" s="8"/>
      <c r="C226" s="8"/>
      <c r="G226" s="49"/>
      <c r="H226"/>
      <c r="I226" s="5"/>
      <c r="J226"/>
      <c r="K226" s="5"/>
      <c r="L226"/>
      <c r="M226" s="5"/>
    </row>
    <row r="227" spans="2:13" ht="12.75">
      <c r="B227" s="8"/>
      <c r="C227" s="8"/>
      <c r="G227" s="49"/>
      <c r="H227"/>
      <c r="I227" s="5"/>
      <c r="J227"/>
      <c r="K227" s="5"/>
      <c r="L227"/>
      <c r="M227" s="5"/>
    </row>
    <row r="228" spans="2:13" ht="12.75">
      <c r="B228" s="8"/>
      <c r="C228" s="8"/>
      <c r="G228" s="49"/>
      <c r="H228" s="8"/>
      <c r="I228" s="5"/>
      <c r="J228" s="8"/>
      <c r="K228" s="5"/>
      <c r="L228"/>
      <c r="M228" s="5"/>
    </row>
    <row r="229" spans="2:13" ht="12.75">
      <c r="B229" s="8"/>
      <c r="C229" s="8"/>
      <c r="G229" s="49"/>
      <c r="H229"/>
      <c r="I229" s="5"/>
      <c r="J229"/>
      <c r="K229" s="5"/>
      <c r="L229"/>
      <c r="M229" s="5"/>
    </row>
    <row r="230" spans="2:13" ht="12.75">
      <c r="B230" s="8"/>
      <c r="C230" s="8"/>
      <c r="G230" s="49"/>
      <c r="H230"/>
      <c r="I230" s="5"/>
      <c r="J230"/>
      <c r="K230" s="5"/>
      <c r="L230"/>
      <c r="M230" s="5"/>
    </row>
    <row r="231" spans="2:13" ht="12.75">
      <c r="B231" s="8"/>
      <c r="C231" s="8"/>
      <c r="F231"/>
      <c r="G231" s="49"/>
      <c r="H231" s="8"/>
      <c r="I231" s="5"/>
      <c r="J231" s="8"/>
      <c r="K231" s="5"/>
      <c r="L231"/>
      <c r="M231" s="5"/>
    </row>
    <row r="232" spans="2:13" ht="12.75">
      <c r="B232" s="8"/>
      <c r="C232" s="8"/>
      <c r="G232" s="49"/>
      <c r="H232"/>
      <c r="I232" s="5"/>
      <c r="J232"/>
      <c r="K232" s="5"/>
      <c r="L232"/>
      <c r="M232" s="5"/>
    </row>
    <row r="233" spans="2:13" ht="12.75">
      <c r="B233" s="8"/>
      <c r="C233" s="8"/>
      <c r="G233" s="49"/>
      <c r="H233"/>
      <c r="I233" s="5"/>
      <c r="J233"/>
      <c r="K233" s="5"/>
      <c r="L233"/>
      <c r="M233" s="5"/>
    </row>
    <row r="234" spans="2:13" ht="12.75">
      <c r="B234" s="8"/>
      <c r="C234" s="8"/>
      <c r="G234" s="49"/>
      <c r="H234"/>
      <c r="I234"/>
      <c r="J234"/>
      <c r="K234"/>
      <c r="L234"/>
      <c r="M234"/>
    </row>
    <row r="235" spans="2:13" ht="12.75">
      <c r="B235" s="8"/>
      <c r="C235" s="8"/>
      <c r="F235"/>
      <c r="G235" s="49"/>
      <c r="H235" s="49"/>
      <c r="I235" s="49"/>
      <c r="J235" s="49"/>
      <c r="K235" s="49"/>
      <c r="L235" s="5"/>
      <c r="M235" s="5"/>
    </row>
    <row r="236" spans="2:13" ht="12.75">
      <c r="B236" s="8"/>
      <c r="C236" s="8"/>
      <c r="F236"/>
      <c r="G236" s="49"/>
      <c r="H236" s="5"/>
      <c r="I236" s="5"/>
      <c r="J236" s="5"/>
      <c r="K236" s="5"/>
      <c r="L236" s="5"/>
      <c r="M236" s="5"/>
    </row>
    <row r="237" spans="2:13" ht="12.75">
      <c r="B237" s="8"/>
      <c r="C237" s="8"/>
      <c r="F237"/>
      <c r="G237" s="49"/>
      <c r="H237"/>
      <c r="I237"/>
      <c r="J237"/>
      <c r="K237"/>
      <c r="L237"/>
      <c r="M237"/>
    </row>
    <row r="238" spans="2:7" ht="12.75">
      <c r="B238" s="8"/>
      <c r="C238" s="8"/>
      <c r="F238"/>
      <c r="G238"/>
    </row>
    <row r="239" spans="2:7" ht="12.75">
      <c r="B239"/>
      <c r="C239"/>
      <c r="F239"/>
      <c r="G239" s="5"/>
    </row>
    <row r="240" spans="2:7" ht="12.75">
      <c r="B240"/>
      <c r="C240"/>
      <c r="F240"/>
      <c r="G240" s="5"/>
    </row>
    <row r="241" spans="2:7" ht="12.75">
      <c r="B241"/>
      <c r="C241"/>
      <c r="D241"/>
      <c r="E241"/>
      <c r="F241"/>
      <c r="G241"/>
    </row>
    <row r="247" spans="2:7" ht="12.75">
      <c r="B247" s="8"/>
      <c r="C247" s="8"/>
      <c r="F247"/>
      <c r="G24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86"/>
  <sheetViews>
    <sheetView workbookViewId="0" topLeftCell="B1">
      <selection activeCell="B2" sqref="B2"/>
    </sheetView>
  </sheetViews>
  <sheetFormatPr defaultColWidth="9.140625" defaultRowHeight="12.75"/>
  <cols>
    <col min="1" max="1" width="9.140625" style="0" hidden="1" customWidth="1"/>
    <col min="2" max="2" width="18.7109375" style="0" customWidth="1"/>
    <col min="3" max="3" width="8.7109375" style="0" customWidth="1"/>
    <col min="4" max="4" width="7.57421875" style="0" customWidth="1"/>
    <col min="5" max="5" width="2.57421875" style="0" customWidth="1"/>
    <col min="6" max="6" width="2.421875" style="0" customWidth="1"/>
    <col min="8" max="8" width="3.00390625" style="0" customWidth="1"/>
    <col min="10" max="10" width="4.140625" style="0" customWidth="1"/>
    <col min="12" max="12" width="3.00390625" style="0" customWidth="1"/>
    <col min="13" max="13" width="9.28125" style="0" customWidth="1"/>
    <col min="14" max="14" width="2.14062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6" t="s">
        <v>149</v>
      </c>
    </row>
    <row r="2" ht="12.75">
      <c r="B2" s="6"/>
    </row>
    <row r="4" spans="2:13" ht="12.75">
      <c r="B4" s="6" t="s">
        <v>73</v>
      </c>
      <c r="G4" s="39" t="s">
        <v>117</v>
      </c>
      <c r="H4" s="39"/>
      <c r="I4" s="39" t="s">
        <v>118</v>
      </c>
      <c r="J4" s="39"/>
      <c r="K4" s="39" t="s">
        <v>119</v>
      </c>
      <c r="L4" s="39"/>
      <c r="M4" s="39" t="s">
        <v>20</v>
      </c>
    </row>
    <row r="6" spans="1:24" s="68" customFormat="1" ht="12.75">
      <c r="A6" s="68" t="s">
        <v>73</v>
      </c>
      <c r="B6" s="68" t="s">
        <v>13</v>
      </c>
      <c r="C6" s="68" t="s">
        <v>165</v>
      </c>
      <c r="D6" s="68" t="s">
        <v>14</v>
      </c>
      <c r="E6" s="68" t="s">
        <v>15</v>
      </c>
      <c r="F6" s="69" t="s">
        <v>120</v>
      </c>
      <c r="G6" s="70">
        <v>0.03200031744</v>
      </c>
      <c r="H6" s="70" t="s">
        <v>120</v>
      </c>
      <c r="I6" s="70">
        <v>0.04400043648</v>
      </c>
      <c r="J6" s="70" t="s">
        <v>120</v>
      </c>
      <c r="K6" s="70">
        <v>0.03800037696</v>
      </c>
      <c r="L6" s="70" t="s">
        <v>120</v>
      </c>
      <c r="M6" s="70">
        <f>AVERAGE(G6,I6,K6)</f>
        <v>0.03800037696</v>
      </c>
      <c r="N6" s="70" t="s">
        <v>120</v>
      </c>
      <c r="O6" s="70"/>
      <c r="P6" s="70" t="s">
        <v>120</v>
      </c>
      <c r="Q6" s="70"/>
      <c r="R6" s="70" t="s">
        <v>120</v>
      </c>
      <c r="S6" s="70"/>
      <c r="T6" s="70" t="s">
        <v>120</v>
      </c>
      <c r="U6" s="70"/>
      <c r="V6" s="69" t="s">
        <v>120</v>
      </c>
      <c r="W6" s="69"/>
      <c r="X6" s="68">
        <v>0.03800037696</v>
      </c>
    </row>
    <row r="7" spans="1:24" s="68" customFormat="1" ht="12.75">
      <c r="A7" s="68" t="s">
        <v>73</v>
      </c>
      <c r="B7" s="68" t="s">
        <v>54</v>
      </c>
      <c r="C7" s="68" t="s">
        <v>165</v>
      </c>
      <c r="D7" s="68" t="s">
        <v>16</v>
      </c>
      <c r="E7" s="68" t="s">
        <v>15</v>
      </c>
      <c r="F7" s="69" t="s">
        <v>120</v>
      </c>
      <c r="G7" s="71">
        <v>66.14173228346456</v>
      </c>
      <c r="H7" s="71" t="s">
        <v>120</v>
      </c>
      <c r="I7" s="71">
        <v>25.040650406504</v>
      </c>
      <c r="J7" s="71" t="s">
        <v>120</v>
      </c>
      <c r="K7" s="71">
        <v>0</v>
      </c>
      <c r="L7" s="69" t="s">
        <v>120</v>
      </c>
      <c r="M7" s="71">
        <f>AVERAGE(G7,I7,K7)</f>
        <v>30.394127563322854</v>
      </c>
      <c r="N7" s="69" t="s">
        <v>120</v>
      </c>
      <c r="O7" s="69"/>
      <c r="P7" s="69" t="s">
        <v>120</v>
      </c>
      <c r="Q7" s="69"/>
      <c r="R7" s="69" t="s">
        <v>120</v>
      </c>
      <c r="S7" s="69"/>
      <c r="T7" s="69" t="s">
        <v>120</v>
      </c>
      <c r="U7" s="69"/>
      <c r="V7" s="69" t="s">
        <v>120</v>
      </c>
      <c r="W7" s="69"/>
      <c r="X7" s="68">
        <v>30.394127563322854</v>
      </c>
    </row>
    <row r="8" spans="1:24" s="68" customFormat="1" ht="12.75">
      <c r="A8" s="68" t="s">
        <v>73</v>
      </c>
      <c r="B8" s="68" t="s">
        <v>23</v>
      </c>
      <c r="C8" s="68" t="s">
        <v>165</v>
      </c>
      <c r="D8" s="68" t="s">
        <v>16</v>
      </c>
      <c r="E8" s="68" t="s">
        <v>15</v>
      </c>
      <c r="F8" s="69" t="s">
        <v>120</v>
      </c>
      <c r="G8" s="71">
        <v>65.8119658119658</v>
      </c>
      <c r="H8" s="71" t="s">
        <v>120</v>
      </c>
      <c r="I8" s="71">
        <v>72.69230769230768</v>
      </c>
      <c r="J8" s="71" t="s">
        <v>120</v>
      </c>
      <c r="K8" s="71">
        <v>91.304347826087</v>
      </c>
      <c r="L8" s="69" t="s">
        <v>120</v>
      </c>
      <c r="M8" s="71">
        <f>AVERAGE(G8,I8,K8)</f>
        <v>76.60287377678684</v>
      </c>
      <c r="N8" s="69" t="s">
        <v>120</v>
      </c>
      <c r="O8" s="69"/>
      <c r="P8" s="69" t="s">
        <v>120</v>
      </c>
      <c r="Q8" s="69"/>
      <c r="R8" s="69" t="s">
        <v>120</v>
      </c>
      <c r="S8" s="69"/>
      <c r="T8" s="69" t="s">
        <v>120</v>
      </c>
      <c r="U8" s="69"/>
      <c r="V8" s="69" t="s">
        <v>120</v>
      </c>
      <c r="W8" s="69"/>
      <c r="X8" s="68">
        <v>76.60287377678684</v>
      </c>
    </row>
    <row r="9" spans="2:23" s="68" customFormat="1" ht="12.75">
      <c r="B9" s="72" t="s">
        <v>188</v>
      </c>
      <c r="C9" s="68" t="s">
        <v>165</v>
      </c>
      <c r="D9" s="68" t="s">
        <v>16</v>
      </c>
      <c r="E9" s="68" t="s">
        <v>15</v>
      </c>
      <c r="F9" s="69"/>
      <c r="G9" s="71">
        <f>G8</f>
        <v>65.8119658119658</v>
      </c>
      <c r="H9" s="71"/>
      <c r="I9" s="71">
        <f>I8</f>
        <v>72.69230769230768</v>
      </c>
      <c r="J9" s="71"/>
      <c r="K9" s="71">
        <f>K8</f>
        <v>91.304347826087</v>
      </c>
      <c r="L9" s="69"/>
      <c r="M9" s="71">
        <f>AVERAGE(G9,I9,K9)</f>
        <v>76.60287377678684</v>
      </c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6:23" s="68" customFormat="1" ht="12.75">
      <c r="F10" s="69"/>
      <c r="G10" s="71"/>
      <c r="H10" s="71"/>
      <c r="I10" s="71"/>
      <c r="J10" s="71"/>
      <c r="K10" s="71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2:23" s="68" customFormat="1" ht="12.75">
      <c r="B11" s="68" t="s">
        <v>47</v>
      </c>
      <c r="C11" s="68" t="s">
        <v>121</v>
      </c>
      <c r="D11" s="72" t="s">
        <v>165</v>
      </c>
      <c r="F11" s="69"/>
      <c r="G11" s="71"/>
      <c r="H11" s="71"/>
      <c r="I11" s="71"/>
      <c r="J11" s="71"/>
      <c r="K11" s="71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2:63" s="68" customFormat="1" ht="12.75">
      <c r="B12" s="8" t="s">
        <v>42</v>
      </c>
      <c r="C12" s="8"/>
      <c r="D12" s="8" t="s">
        <v>17</v>
      </c>
      <c r="G12" s="71">
        <v>16400</v>
      </c>
      <c r="H12" s="71"/>
      <c r="I12" s="71">
        <v>16200</v>
      </c>
      <c r="J12" s="71"/>
      <c r="K12" s="71">
        <v>16700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</row>
    <row r="13" spans="2:63" s="68" customFormat="1" ht="12.75">
      <c r="B13" s="8" t="s">
        <v>45</v>
      </c>
      <c r="C13" s="8"/>
      <c r="D13" s="8" t="s">
        <v>18</v>
      </c>
      <c r="G13" s="71">
        <v>9.3</v>
      </c>
      <c r="H13" s="71"/>
      <c r="I13" s="71">
        <v>10.6</v>
      </c>
      <c r="J13" s="71"/>
      <c r="K13" s="71">
        <v>11.8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</row>
    <row r="14" spans="1:63" s="68" customFormat="1" ht="12.75">
      <c r="A14" s="68" t="s">
        <v>73</v>
      </c>
      <c r="B14" s="8" t="s">
        <v>46</v>
      </c>
      <c r="C14" s="8"/>
      <c r="D14" s="8" t="s">
        <v>18</v>
      </c>
      <c r="G14" s="71">
        <v>9.1</v>
      </c>
      <c r="H14" s="71"/>
      <c r="I14" s="71">
        <v>10.3</v>
      </c>
      <c r="J14" s="71"/>
      <c r="K14" s="71">
        <v>9.7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</row>
    <row r="15" spans="2:63" s="68" customFormat="1" ht="12.75">
      <c r="B15" s="8" t="s">
        <v>41</v>
      </c>
      <c r="C15" s="8"/>
      <c r="D15" s="8" t="s">
        <v>19</v>
      </c>
      <c r="G15" s="71">
        <v>113</v>
      </c>
      <c r="H15" s="71"/>
      <c r="I15" s="71">
        <v>119</v>
      </c>
      <c r="J15" s="71"/>
      <c r="K15" s="71">
        <v>118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</row>
    <row r="16" spans="7:63" s="68" customFormat="1" ht="12.75"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</row>
    <row r="17" spans="1:57" s="72" customFormat="1" ht="12.75">
      <c r="A17" s="72" t="s">
        <v>73</v>
      </c>
      <c r="B17" s="72" t="s">
        <v>122</v>
      </c>
      <c r="C17" s="72" t="s">
        <v>25</v>
      </c>
      <c r="D17" s="72" t="s">
        <v>18</v>
      </c>
      <c r="G17" s="73">
        <v>99.9996</v>
      </c>
      <c r="H17" s="73"/>
      <c r="I17" s="73">
        <v>99.9996</v>
      </c>
      <c r="J17" s="73"/>
      <c r="K17" s="73">
        <v>99.9997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</row>
    <row r="18" spans="1:57" s="72" customFormat="1" ht="12.75">
      <c r="A18" s="72" t="s">
        <v>73</v>
      </c>
      <c r="B18" s="72" t="s">
        <v>123</v>
      </c>
      <c r="C18" s="72" t="s">
        <v>25</v>
      </c>
      <c r="D18" s="72" t="s">
        <v>18</v>
      </c>
      <c r="G18" s="73">
        <v>99.9998</v>
      </c>
      <c r="H18" s="73"/>
      <c r="I18" s="73">
        <v>99.9999</v>
      </c>
      <c r="J18" s="73"/>
      <c r="K18" s="73">
        <v>99.99998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</row>
    <row r="19" spans="1:57" s="72" customFormat="1" ht="12.75">
      <c r="A19" s="72" t="s">
        <v>73</v>
      </c>
      <c r="B19" s="72" t="s">
        <v>124</v>
      </c>
      <c r="C19" s="72" t="s">
        <v>25</v>
      </c>
      <c r="D19" s="72" t="s">
        <v>18</v>
      </c>
      <c r="G19" s="73">
        <v>99.998</v>
      </c>
      <c r="H19" s="73"/>
      <c r="I19" s="73">
        <v>99.998</v>
      </c>
      <c r="J19" s="73"/>
      <c r="K19" s="73">
        <v>99.999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</row>
    <row r="20" spans="1:57" s="72" customFormat="1" ht="12.75">
      <c r="A20" s="72" t="s">
        <v>73</v>
      </c>
      <c r="B20" s="72" t="s">
        <v>125</v>
      </c>
      <c r="C20" s="72" t="s">
        <v>25</v>
      </c>
      <c r="D20" s="72" t="s">
        <v>18</v>
      </c>
      <c r="G20" s="73">
        <v>99.99995</v>
      </c>
      <c r="H20" s="73"/>
      <c r="I20" s="73">
        <v>99.99992</v>
      </c>
      <c r="J20" s="73"/>
      <c r="K20" s="73">
        <v>99.99997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</row>
    <row r="21" spans="7:63" s="68" customFormat="1" ht="12.75"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</row>
    <row r="22" spans="2:63" s="68" customFormat="1" ht="12.75">
      <c r="B22" s="74" t="s">
        <v>79</v>
      </c>
      <c r="G22" s="39" t="s">
        <v>117</v>
      </c>
      <c r="H22" s="39"/>
      <c r="I22" s="39" t="s">
        <v>118</v>
      </c>
      <c r="J22" s="39"/>
      <c r="K22" s="39" t="s">
        <v>119</v>
      </c>
      <c r="L22" s="78"/>
      <c r="M22" s="39" t="s">
        <v>20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3" spans="6:23" s="68" customFormat="1" ht="12.75">
      <c r="F23" s="69"/>
      <c r="G23" s="71"/>
      <c r="H23" s="71"/>
      <c r="I23" s="71"/>
      <c r="J23" s="71"/>
      <c r="K23" s="71"/>
      <c r="L23" s="69"/>
      <c r="M23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4" s="68" customFormat="1" ht="12.75">
      <c r="A24" s="68" t="s">
        <v>79</v>
      </c>
      <c r="B24" s="68" t="s">
        <v>13</v>
      </c>
      <c r="C24" s="68" t="s">
        <v>165</v>
      </c>
      <c r="D24" s="68" t="s">
        <v>14</v>
      </c>
      <c r="E24" s="68" t="s">
        <v>15</v>
      </c>
      <c r="F24" s="69" t="s">
        <v>120</v>
      </c>
      <c r="G24" s="70">
        <v>0.00800007936</v>
      </c>
      <c r="H24" s="70" t="s">
        <v>120</v>
      </c>
      <c r="I24" s="70">
        <v>0.00900008928</v>
      </c>
      <c r="J24" s="70" t="s">
        <v>120</v>
      </c>
      <c r="K24" s="70">
        <v>0.01100010912</v>
      </c>
      <c r="L24" s="70" t="s">
        <v>120</v>
      </c>
      <c r="M24" s="70">
        <f>AVERAGE(G24,I24,K24)</f>
        <v>0.009333425920000001</v>
      </c>
      <c r="N24" s="70" t="s">
        <v>120</v>
      </c>
      <c r="O24" s="70"/>
      <c r="P24" s="70" t="s">
        <v>120</v>
      </c>
      <c r="Q24" s="70"/>
      <c r="R24" s="70" t="s">
        <v>120</v>
      </c>
      <c r="S24" s="70"/>
      <c r="T24" s="70" t="s">
        <v>120</v>
      </c>
      <c r="U24" s="70"/>
      <c r="V24" s="69" t="s">
        <v>120</v>
      </c>
      <c r="W24" s="69"/>
      <c r="X24" s="68">
        <v>0.009333425920000001</v>
      </c>
    </row>
    <row r="25" spans="1:24" s="68" customFormat="1" ht="12.75">
      <c r="A25" s="68" t="s">
        <v>79</v>
      </c>
      <c r="B25" s="68" t="s">
        <v>54</v>
      </c>
      <c r="C25" s="68" t="s">
        <v>165</v>
      </c>
      <c r="D25" s="68" t="s">
        <v>16</v>
      </c>
      <c r="E25" s="68" t="s">
        <v>15</v>
      </c>
      <c r="F25" s="69" t="s">
        <v>120</v>
      </c>
      <c r="G25" s="71">
        <v>34.75177304964538</v>
      </c>
      <c r="H25" s="71" t="s">
        <v>120</v>
      </c>
      <c r="I25" s="71">
        <v>12.262773722627736</v>
      </c>
      <c r="J25" s="71" t="s">
        <v>120</v>
      </c>
      <c r="K25" s="71">
        <v>8.2962962962963</v>
      </c>
      <c r="L25" s="69" t="s">
        <v>120</v>
      </c>
      <c r="M25" s="69"/>
      <c r="N25" s="69" t="s">
        <v>120</v>
      </c>
      <c r="O25" s="69"/>
      <c r="P25" s="69" t="s">
        <v>120</v>
      </c>
      <c r="Q25" s="69"/>
      <c r="R25" s="69" t="s">
        <v>120</v>
      </c>
      <c r="S25" s="69"/>
      <c r="T25" s="69" t="s">
        <v>120</v>
      </c>
      <c r="U25" s="69"/>
      <c r="V25" s="69" t="s">
        <v>120</v>
      </c>
      <c r="W25" s="69"/>
      <c r="X25" s="68">
        <v>18.436947689523137</v>
      </c>
    </row>
    <row r="26" spans="1:24" s="68" customFormat="1" ht="12.75">
      <c r="A26" s="68" t="s">
        <v>79</v>
      </c>
      <c r="B26" s="68" t="s">
        <v>23</v>
      </c>
      <c r="C26" s="68" t="s">
        <v>165</v>
      </c>
      <c r="D26" s="68" t="s">
        <v>16</v>
      </c>
      <c r="E26" s="68" t="s">
        <v>15</v>
      </c>
      <c r="F26" s="69" t="s">
        <v>120</v>
      </c>
      <c r="G26" s="71">
        <v>59.57446808510637</v>
      </c>
      <c r="H26" s="71" t="s">
        <v>120</v>
      </c>
      <c r="I26" s="71">
        <v>99.75</v>
      </c>
      <c r="J26" s="71" t="s">
        <v>120</v>
      </c>
      <c r="K26" s="71">
        <v>100</v>
      </c>
      <c r="L26" s="69" t="s">
        <v>120</v>
      </c>
      <c r="M26" s="71">
        <f>AVERAGE(G26,I26,K26)</f>
        <v>86.44148936170211</v>
      </c>
      <c r="N26" s="69" t="s">
        <v>120</v>
      </c>
      <c r="O26" s="69"/>
      <c r="P26" s="69" t="s">
        <v>120</v>
      </c>
      <c r="Q26" s="69"/>
      <c r="R26" s="69" t="s">
        <v>120</v>
      </c>
      <c r="S26" s="69"/>
      <c r="T26" s="69" t="s">
        <v>120</v>
      </c>
      <c r="U26" s="69"/>
      <c r="V26" s="69" t="s">
        <v>120</v>
      </c>
      <c r="W26" s="69"/>
      <c r="X26" s="68">
        <v>86.44148936170212</v>
      </c>
    </row>
    <row r="27" spans="2:23" s="68" customFormat="1" ht="12.75">
      <c r="B27" s="72" t="s">
        <v>188</v>
      </c>
      <c r="C27" s="68" t="s">
        <v>165</v>
      </c>
      <c r="D27" s="68" t="s">
        <v>16</v>
      </c>
      <c r="E27" s="68" t="s">
        <v>15</v>
      </c>
      <c r="F27" s="69"/>
      <c r="G27" s="71">
        <f>G26</f>
        <v>59.57446808510637</v>
      </c>
      <c r="H27" s="71"/>
      <c r="I27" s="71">
        <f>I26</f>
        <v>99.75</v>
      </c>
      <c r="J27" s="71"/>
      <c r="K27" s="71">
        <f>K26</f>
        <v>100</v>
      </c>
      <c r="L27" s="69"/>
      <c r="M27" s="71">
        <f>AVERAGE(G27,I27,K27)</f>
        <v>86.44148936170211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6:23" s="68" customFormat="1" ht="12.75">
      <c r="F28" s="69"/>
      <c r="G28" s="71"/>
      <c r="H28" s="71"/>
      <c r="I28" s="71"/>
      <c r="J28" s="71"/>
      <c r="K28" s="71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2:23" s="68" customFormat="1" ht="12.75">
      <c r="B29" s="68" t="s">
        <v>47</v>
      </c>
      <c r="C29" s="68" t="s">
        <v>121</v>
      </c>
      <c r="D29" s="72" t="s">
        <v>165</v>
      </c>
      <c r="F29" s="69"/>
      <c r="G29" s="71"/>
      <c r="H29" s="71"/>
      <c r="I29" s="71"/>
      <c r="J29" s="71"/>
      <c r="K29" s="71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2:63" s="68" customFormat="1" ht="12.75">
      <c r="B30" s="8" t="s">
        <v>42</v>
      </c>
      <c r="C30" s="8"/>
      <c r="D30" s="8" t="s">
        <v>17</v>
      </c>
      <c r="G30" s="71">
        <v>15900</v>
      </c>
      <c r="H30" s="71"/>
      <c r="I30" s="71">
        <v>15600</v>
      </c>
      <c r="J30" s="71"/>
      <c r="K30" s="71">
        <v>15600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2:63" s="68" customFormat="1" ht="12.75">
      <c r="B31" s="8" t="s">
        <v>45</v>
      </c>
      <c r="C31" s="8"/>
      <c r="D31" s="8" t="s">
        <v>18</v>
      </c>
      <c r="G31" s="71">
        <v>6.9</v>
      </c>
      <c r="H31" s="71"/>
      <c r="I31" s="71">
        <v>13</v>
      </c>
      <c r="J31" s="71"/>
      <c r="K31" s="71">
        <v>11.2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</row>
    <row r="32" spans="1:63" s="68" customFormat="1" ht="12.75">
      <c r="A32" s="68" t="s">
        <v>79</v>
      </c>
      <c r="B32" s="8" t="s">
        <v>46</v>
      </c>
      <c r="C32" s="8"/>
      <c r="D32" s="8" t="s">
        <v>18</v>
      </c>
      <c r="G32" s="71">
        <v>11.9</v>
      </c>
      <c r="H32" s="71"/>
      <c r="I32" s="71">
        <v>10.6</v>
      </c>
      <c r="J32" s="71"/>
      <c r="K32" s="71">
        <v>10.3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</row>
    <row r="33" spans="2:63" s="68" customFormat="1" ht="12.75">
      <c r="B33" s="8" t="s">
        <v>41</v>
      </c>
      <c r="C33" s="8"/>
      <c r="D33" s="8" t="s">
        <v>19</v>
      </c>
      <c r="G33" s="71">
        <v>118</v>
      </c>
      <c r="H33" s="71"/>
      <c r="I33" s="71">
        <v>123</v>
      </c>
      <c r="J33" s="71"/>
      <c r="K33" s="71">
        <v>121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</row>
    <row r="34" spans="7:63" s="68" customFormat="1" ht="12.75"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</row>
    <row r="35" spans="1:57" s="72" customFormat="1" ht="12.75">
      <c r="A35" s="72" t="s">
        <v>79</v>
      </c>
      <c r="B35" s="72" t="s">
        <v>124</v>
      </c>
      <c r="C35" s="72" t="s">
        <v>25</v>
      </c>
      <c r="D35" s="72" t="s">
        <v>18</v>
      </c>
      <c r="G35" s="73">
        <v>99.998</v>
      </c>
      <c r="H35" s="73"/>
      <c r="I35" s="73">
        <v>99.999</v>
      </c>
      <c r="J35" s="73"/>
      <c r="K35" s="73">
        <v>99.999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</row>
    <row r="36" spans="1:57" s="72" customFormat="1" ht="12.75">
      <c r="A36" s="72" t="s">
        <v>79</v>
      </c>
      <c r="B36" s="72" t="s">
        <v>125</v>
      </c>
      <c r="C36" s="72" t="s">
        <v>25</v>
      </c>
      <c r="D36" s="72" t="s">
        <v>18</v>
      </c>
      <c r="G36" s="73">
        <v>99.99992</v>
      </c>
      <c r="H36" s="73"/>
      <c r="I36" s="73">
        <v>99.99992</v>
      </c>
      <c r="J36" s="73"/>
      <c r="K36" s="73">
        <v>99.99998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</row>
    <row r="37" spans="7:63" s="68" customFormat="1" ht="12.75"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</row>
    <row r="38" spans="2:63" s="68" customFormat="1" ht="12.75">
      <c r="B38" s="74" t="s">
        <v>80</v>
      </c>
      <c r="G38" s="39" t="s">
        <v>117</v>
      </c>
      <c r="H38" s="39"/>
      <c r="I38" s="39" t="s">
        <v>118</v>
      </c>
      <c r="J38" s="39"/>
      <c r="K38" s="39" t="s">
        <v>119</v>
      </c>
      <c r="L38" s="78"/>
      <c r="M38" s="39" t="s">
        <v>20</v>
      </c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</row>
    <row r="39" spans="6:23" s="68" customFormat="1" ht="12.75">
      <c r="F39" s="69"/>
      <c r="G39" s="71"/>
      <c r="H39" s="71"/>
      <c r="I39" s="71"/>
      <c r="J39" s="71"/>
      <c r="K39" s="71"/>
      <c r="L39" s="69"/>
      <c r="M39"/>
      <c r="N39" s="69"/>
      <c r="O39" s="69"/>
      <c r="P39" s="69"/>
      <c r="Q39" s="69"/>
      <c r="R39" s="69"/>
      <c r="S39" s="69"/>
      <c r="T39" s="69"/>
      <c r="U39" s="69"/>
      <c r="V39" s="69"/>
      <c r="W39" s="69"/>
    </row>
    <row r="40" spans="1:24" s="68" customFormat="1" ht="12.75">
      <c r="A40" s="68" t="s">
        <v>80</v>
      </c>
      <c r="B40" s="68" t="s">
        <v>13</v>
      </c>
      <c r="C40" s="68" t="s">
        <v>165</v>
      </c>
      <c r="D40" s="68" t="s">
        <v>14</v>
      </c>
      <c r="E40" s="68" t="s">
        <v>15</v>
      </c>
      <c r="F40" s="69" t="s">
        <v>120</v>
      </c>
      <c r="G40" s="70">
        <v>0.0050000496</v>
      </c>
      <c r="H40" s="70" t="s">
        <v>120</v>
      </c>
      <c r="I40" s="70">
        <v>0.00600005952</v>
      </c>
      <c r="J40" s="70" t="s">
        <v>120</v>
      </c>
      <c r="K40" s="70">
        <v>0.00600005952</v>
      </c>
      <c r="L40" s="70" t="s">
        <v>120</v>
      </c>
      <c r="M40" s="70">
        <f>AVERAGE(G40,I40,K40)</f>
        <v>0.00566672288</v>
      </c>
      <c r="N40" s="70" t="s">
        <v>120</v>
      </c>
      <c r="O40" s="70"/>
      <c r="P40" s="70" t="s">
        <v>120</v>
      </c>
      <c r="Q40" s="70"/>
      <c r="R40" s="70" t="s">
        <v>120</v>
      </c>
      <c r="S40" s="70"/>
      <c r="T40" s="70" t="s">
        <v>120</v>
      </c>
      <c r="U40" s="70"/>
      <c r="V40" s="69" t="s">
        <v>120</v>
      </c>
      <c r="W40" s="69"/>
      <c r="X40" s="68">
        <v>0.00566672288</v>
      </c>
    </row>
    <row r="41" spans="1:24" s="68" customFormat="1" ht="12.75">
      <c r="A41" s="68" t="s">
        <v>80</v>
      </c>
      <c r="B41" s="68" t="s">
        <v>54</v>
      </c>
      <c r="C41" s="68" t="s">
        <v>165</v>
      </c>
      <c r="D41" s="68" t="s">
        <v>16</v>
      </c>
      <c r="E41" s="68" t="s">
        <v>15</v>
      </c>
      <c r="F41" s="69" t="s">
        <v>120</v>
      </c>
      <c r="G41" s="71">
        <v>0</v>
      </c>
      <c r="H41" s="71" t="s">
        <v>126</v>
      </c>
      <c r="I41" s="71">
        <v>1.1764705882353</v>
      </c>
      <c r="J41" s="71" t="s">
        <v>120</v>
      </c>
      <c r="K41" s="71">
        <v>0</v>
      </c>
      <c r="L41" s="69" t="s">
        <v>120</v>
      </c>
      <c r="M41" s="69"/>
      <c r="N41" s="69" t="s">
        <v>120</v>
      </c>
      <c r="O41" s="69"/>
      <c r="P41" s="69" t="s">
        <v>120</v>
      </c>
      <c r="Q41" s="69"/>
      <c r="R41" s="69" t="s">
        <v>120</v>
      </c>
      <c r="S41" s="69"/>
      <c r="T41" s="69" t="s">
        <v>120</v>
      </c>
      <c r="U41" s="69"/>
      <c r="V41" s="69" t="s">
        <v>120</v>
      </c>
      <c r="W41" s="69"/>
      <c r="X41" s="68">
        <v>0.3921568627451</v>
      </c>
    </row>
    <row r="42" spans="1:24" s="68" customFormat="1" ht="12.75">
      <c r="A42" s="68" t="s">
        <v>80</v>
      </c>
      <c r="B42" s="68" t="s">
        <v>23</v>
      </c>
      <c r="C42" s="68" t="s">
        <v>165</v>
      </c>
      <c r="D42" s="68" t="s">
        <v>16</v>
      </c>
      <c r="E42" s="68" t="s">
        <v>15</v>
      </c>
      <c r="F42" s="69" t="s">
        <v>120</v>
      </c>
      <c r="G42" s="71">
        <v>33.6</v>
      </c>
      <c r="H42" s="71" t="s">
        <v>120</v>
      </c>
      <c r="I42" s="71">
        <v>49.090909090909</v>
      </c>
      <c r="J42" s="71" t="s">
        <v>120</v>
      </c>
      <c r="K42" s="71">
        <v>44.68085106382978</v>
      </c>
      <c r="L42" s="69" t="s">
        <v>120</v>
      </c>
      <c r="M42" s="71">
        <f>AVERAGE(G42,I42,K42)</f>
        <v>42.457253384912924</v>
      </c>
      <c r="N42" s="69" t="s">
        <v>120</v>
      </c>
      <c r="O42" s="69"/>
      <c r="P42" s="69" t="s">
        <v>120</v>
      </c>
      <c r="Q42" s="69"/>
      <c r="R42" s="69" t="s">
        <v>120</v>
      </c>
      <c r="S42" s="69"/>
      <c r="T42" s="69" t="s">
        <v>120</v>
      </c>
      <c r="U42" s="69"/>
      <c r="V42" s="69" t="s">
        <v>120</v>
      </c>
      <c r="W42" s="69"/>
      <c r="X42" s="68">
        <v>42.457253384912924</v>
      </c>
    </row>
    <row r="43" spans="2:23" s="68" customFormat="1" ht="12.75">
      <c r="B43" s="72" t="s">
        <v>188</v>
      </c>
      <c r="C43" s="68" t="s">
        <v>165</v>
      </c>
      <c r="D43" s="68" t="s">
        <v>16</v>
      </c>
      <c r="E43" s="68" t="s">
        <v>15</v>
      </c>
      <c r="F43" s="69"/>
      <c r="G43" s="71">
        <f>G42</f>
        <v>33.6</v>
      </c>
      <c r="H43" s="71"/>
      <c r="I43" s="71">
        <f>I42</f>
        <v>49.090909090909</v>
      </c>
      <c r="J43" s="71"/>
      <c r="K43" s="71">
        <f>K42</f>
        <v>44.68085106382978</v>
      </c>
      <c r="L43" s="69"/>
      <c r="M43" s="71">
        <f>AVERAGE(G43,I43,K43)</f>
        <v>42.457253384912924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6:23" s="68" customFormat="1" ht="12.75">
      <c r="F44" s="69"/>
      <c r="G44" s="71"/>
      <c r="H44" s="71"/>
      <c r="I44" s="71"/>
      <c r="J44" s="71"/>
      <c r="K44" s="71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2:23" s="68" customFormat="1" ht="12.75">
      <c r="B45" s="68" t="s">
        <v>47</v>
      </c>
      <c r="C45" s="68" t="s">
        <v>127</v>
      </c>
      <c r="D45" s="72" t="s">
        <v>165</v>
      </c>
      <c r="F45" s="69"/>
      <c r="G45" s="71"/>
      <c r="H45" s="71"/>
      <c r="I45" s="71"/>
      <c r="J45" s="71"/>
      <c r="K45" s="71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</row>
    <row r="46" spans="2:63" s="68" customFormat="1" ht="12.75">
      <c r="B46" s="8" t="s">
        <v>42</v>
      </c>
      <c r="C46" s="8"/>
      <c r="D46" s="8" t="s">
        <v>17</v>
      </c>
      <c r="G46" s="71">
        <v>15900</v>
      </c>
      <c r="H46" s="71"/>
      <c r="I46" s="71">
        <v>15900</v>
      </c>
      <c r="J46" s="71"/>
      <c r="K46" s="71">
        <v>15800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</row>
    <row r="47" spans="2:63" s="68" customFormat="1" ht="12.75">
      <c r="B47" s="8" t="s">
        <v>45</v>
      </c>
      <c r="C47" s="8"/>
      <c r="D47" s="8" t="s">
        <v>18</v>
      </c>
      <c r="G47" s="71">
        <v>13.5</v>
      </c>
      <c r="H47" s="71"/>
      <c r="I47" s="71">
        <v>13.3</v>
      </c>
      <c r="J47" s="71"/>
      <c r="K47" s="71">
        <v>11.6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</row>
    <row r="48" spans="1:63" s="68" customFormat="1" ht="12.75">
      <c r="A48" s="68" t="s">
        <v>80</v>
      </c>
      <c r="B48" s="8" t="s">
        <v>46</v>
      </c>
      <c r="C48" s="8"/>
      <c r="D48" s="8" t="s">
        <v>18</v>
      </c>
      <c r="G48" s="71">
        <v>10.3</v>
      </c>
      <c r="H48" s="71"/>
      <c r="I48" s="71">
        <v>10.6</v>
      </c>
      <c r="J48" s="71"/>
      <c r="K48" s="71">
        <v>10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</row>
    <row r="49" spans="2:63" s="68" customFormat="1" ht="12.75">
      <c r="B49" s="8" t="s">
        <v>41</v>
      </c>
      <c r="C49" s="8"/>
      <c r="D49" s="8" t="s">
        <v>19</v>
      </c>
      <c r="G49" s="71">
        <v>116</v>
      </c>
      <c r="H49" s="71"/>
      <c r="I49" s="71">
        <v>119</v>
      </c>
      <c r="J49" s="71"/>
      <c r="K49" s="71">
        <v>119</v>
      </c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</row>
    <row r="50" spans="6:23" s="68" customFormat="1" ht="12.75">
      <c r="F50" s="69"/>
      <c r="G50" s="71"/>
      <c r="H50" s="71"/>
      <c r="I50" s="71"/>
      <c r="J50" s="71"/>
      <c r="K50" s="71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57" s="72" customFormat="1" ht="12.75">
      <c r="A51" s="72" t="s">
        <v>80</v>
      </c>
      <c r="B51" s="72" t="s">
        <v>124</v>
      </c>
      <c r="C51" s="72" t="s">
        <v>25</v>
      </c>
      <c r="D51" s="72" t="s">
        <v>18</v>
      </c>
      <c r="G51" s="73">
        <v>99.9993</v>
      </c>
      <c r="H51" s="73"/>
      <c r="I51" s="73">
        <v>99.9992</v>
      </c>
      <c r="J51" s="73"/>
      <c r="K51" s="73">
        <v>99.9992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</row>
    <row r="52" spans="1:57" s="72" customFormat="1" ht="12.75">
      <c r="A52" s="72" t="s">
        <v>80</v>
      </c>
      <c r="B52" s="72" t="s">
        <v>125</v>
      </c>
      <c r="C52" s="72" t="s">
        <v>25</v>
      </c>
      <c r="D52" s="72" t="s">
        <v>18</v>
      </c>
      <c r="G52" s="73">
        <v>99.9998</v>
      </c>
      <c r="H52" s="73"/>
      <c r="I52" s="73">
        <v>99.9998</v>
      </c>
      <c r="J52" s="73"/>
      <c r="K52" s="73">
        <v>99.9998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</row>
    <row r="53" spans="6:23" s="68" customFormat="1" ht="12.75">
      <c r="F53" s="69"/>
      <c r="G53" s="71"/>
      <c r="H53" s="71"/>
      <c r="I53" s="71"/>
      <c r="J53" s="71"/>
      <c r="K53" s="71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2:23" s="68" customFormat="1" ht="12.75">
      <c r="B54" s="74" t="s">
        <v>113</v>
      </c>
      <c r="F54" s="69"/>
      <c r="G54" s="39" t="s">
        <v>117</v>
      </c>
      <c r="H54" s="39"/>
      <c r="I54" s="39" t="s">
        <v>118</v>
      </c>
      <c r="J54" s="39"/>
      <c r="K54" s="39" t="s">
        <v>119</v>
      </c>
      <c r="L54" s="79"/>
      <c r="M54" s="39" t="s">
        <v>20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</row>
    <row r="55" spans="6:23" s="68" customFormat="1" ht="12.75">
      <c r="F55" s="69"/>
      <c r="G55" s="71"/>
      <c r="H55" s="71"/>
      <c r="I55" s="71"/>
      <c r="J55" s="71"/>
      <c r="K55" s="71"/>
      <c r="L55" s="69"/>
      <c r="M55"/>
      <c r="N55" s="69"/>
      <c r="O55" s="69"/>
      <c r="P55" s="69"/>
      <c r="Q55" s="69"/>
      <c r="R55" s="69"/>
      <c r="S55" s="69"/>
      <c r="T55" s="69"/>
      <c r="U55" s="69"/>
      <c r="V55" s="69"/>
      <c r="W55" s="69"/>
    </row>
    <row r="56" spans="1:24" s="68" customFormat="1" ht="12.75">
      <c r="A56" s="68" t="s">
        <v>113</v>
      </c>
      <c r="B56" s="68" t="s">
        <v>13</v>
      </c>
      <c r="C56" s="68" t="s">
        <v>165</v>
      </c>
      <c r="D56" s="68" t="s">
        <v>14</v>
      </c>
      <c r="E56" s="68" t="s">
        <v>15</v>
      </c>
      <c r="F56" s="69" t="s">
        <v>120</v>
      </c>
      <c r="G56" s="70">
        <v>0.00300002976</v>
      </c>
      <c r="H56" s="70" t="s">
        <v>120</v>
      </c>
      <c r="I56" s="70">
        <v>0.00300002976</v>
      </c>
      <c r="J56" s="70" t="s">
        <v>120</v>
      </c>
      <c r="K56" s="70">
        <v>0.00400003968</v>
      </c>
      <c r="L56" s="70" t="s">
        <v>120</v>
      </c>
      <c r="M56" s="70">
        <f>AVERAGE(G56,I56,K56)</f>
        <v>0.0033333664000000005</v>
      </c>
      <c r="N56" s="70" t="s">
        <v>120</v>
      </c>
      <c r="O56" s="70"/>
      <c r="P56" s="70" t="s">
        <v>120</v>
      </c>
      <c r="Q56" s="70"/>
      <c r="R56" s="70" t="s">
        <v>120</v>
      </c>
      <c r="S56" s="70"/>
      <c r="T56" s="70" t="s">
        <v>120</v>
      </c>
      <c r="U56" s="70"/>
      <c r="V56" s="69" t="s">
        <v>120</v>
      </c>
      <c r="W56" s="69"/>
      <c r="X56" s="68">
        <v>0.0033333664000000005</v>
      </c>
    </row>
    <row r="57" spans="1:24" s="68" customFormat="1" ht="12.75">
      <c r="A57" s="68" t="s">
        <v>113</v>
      </c>
      <c r="B57" s="68" t="s">
        <v>54</v>
      </c>
      <c r="C57" s="68" t="s">
        <v>165</v>
      </c>
      <c r="D57" s="68" t="s">
        <v>16</v>
      </c>
      <c r="E57" s="68" t="s">
        <v>15</v>
      </c>
      <c r="F57" s="69" t="s">
        <v>120</v>
      </c>
      <c r="G57" s="71">
        <v>0</v>
      </c>
      <c r="H57" s="71" t="s">
        <v>120</v>
      </c>
      <c r="I57" s="71">
        <v>0</v>
      </c>
      <c r="J57" s="71" t="s">
        <v>120</v>
      </c>
      <c r="K57" s="71">
        <v>0</v>
      </c>
      <c r="L57" s="69" t="s">
        <v>120</v>
      </c>
      <c r="M57" s="69"/>
      <c r="N57" s="69" t="s">
        <v>120</v>
      </c>
      <c r="O57" s="69"/>
      <c r="P57" s="69" t="s">
        <v>120</v>
      </c>
      <c r="Q57" s="69"/>
      <c r="R57" s="69" t="s">
        <v>120</v>
      </c>
      <c r="S57" s="69"/>
      <c r="T57" s="69" t="s">
        <v>120</v>
      </c>
      <c r="U57" s="69"/>
      <c r="V57" s="69" t="s">
        <v>120</v>
      </c>
      <c r="W57" s="69"/>
      <c r="X57" s="68">
        <v>0</v>
      </c>
    </row>
    <row r="58" spans="1:24" s="68" customFormat="1" ht="12.75">
      <c r="A58" s="68" t="s">
        <v>113</v>
      </c>
      <c r="B58" s="68" t="s">
        <v>23</v>
      </c>
      <c r="C58" s="68" t="s">
        <v>165</v>
      </c>
      <c r="D58" s="68" t="s">
        <v>16</v>
      </c>
      <c r="E58" s="68" t="s">
        <v>15</v>
      </c>
      <c r="F58" s="69" t="s">
        <v>120</v>
      </c>
      <c r="G58" s="71">
        <v>4.666666666666667</v>
      </c>
      <c r="H58" s="71" t="s">
        <v>120</v>
      </c>
      <c r="I58" s="71">
        <v>7.36842105263158</v>
      </c>
      <c r="J58" s="71" t="s">
        <v>120</v>
      </c>
      <c r="K58" s="71">
        <v>25.454545454545464</v>
      </c>
      <c r="L58" s="69" t="s">
        <v>120</v>
      </c>
      <c r="M58" s="71">
        <f>AVERAGE(G58,I58,K58)</f>
        <v>12.496544391281239</v>
      </c>
      <c r="N58" s="69" t="s">
        <v>120</v>
      </c>
      <c r="O58" s="69"/>
      <c r="P58" s="69" t="s">
        <v>120</v>
      </c>
      <c r="Q58" s="69"/>
      <c r="R58" s="69" t="s">
        <v>120</v>
      </c>
      <c r="S58" s="69"/>
      <c r="T58" s="69" t="s">
        <v>120</v>
      </c>
      <c r="U58" s="69"/>
      <c r="V58" s="69" t="s">
        <v>120</v>
      </c>
      <c r="W58" s="69"/>
      <c r="X58" s="68">
        <v>12.496544391281235</v>
      </c>
    </row>
    <row r="59" spans="2:23" s="68" customFormat="1" ht="12.75">
      <c r="B59" s="72" t="s">
        <v>188</v>
      </c>
      <c r="C59" s="68" t="s">
        <v>165</v>
      </c>
      <c r="D59" s="68" t="s">
        <v>16</v>
      </c>
      <c r="E59" s="68" t="s">
        <v>15</v>
      </c>
      <c r="F59" s="69"/>
      <c r="G59" s="71">
        <f>G58</f>
        <v>4.666666666666667</v>
      </c>
      <c r="H59" s="71"/>
      <c r="I59" s="71">
        <f>I58</f>
        <v>7.36842105263158</v>
      </c>
      <c r="J59" s="71"/>
      <c r="K59" s="71">
        <f>K58</f>
        <v>25.454545454545464</v>
      </c>
      <c r="L59" s="69"/>
      <c r="M59" s="71">
        <f>AVERAGE(G59,I59,K59)</f>
        <v>12.496544391281239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</row>
    <row r="60" spans="6:23" s="68" customFormat="1" ht="12.75">
      <c r="F60" s="69"/>
      <c r="G60" s="71"/>
      <c r="H60" s="71"/>
      <c r="I60" s="71"/>
      <c r="J60" s="71"/>
      <c r="K60" s="71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</row>
    <row r="61" spans="2:23" s="68" customFormat="1" ht="12.75">
      <c r="B61" s="68" t="s">
        <v>47</v>
      </c>
      <c r="C61" s="68" t="s">
        <v>121</v>
      </c>
      <c r="D61" s="72" t="s">
        <v>165</v>
      </c>
      <c r="F61" s="69"/>
      <c r="G61" s="71"/>
      <c r="H61" s="71"/>
      <c r="I61" s="71"/>
      <c r="J61" s="71"/>
      <c r="K61" s="71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</row>
    <row r="62" spans="2:63" s="68" customFormat="1" ht="12.75">
      <c r="B62" s="8" t="s">
        <v>42</v>
      </c>
      <c r="C62" s="8"/>
      <c r="D62" s="8" t="s">
        <v>17</v>
      </c>
      <c r="G62" s="71">
        <v>15500</v>
      </c>
      <c r="H62" s="71"/>
      <c r="I62" s="71">
        <v>16400</v>
      </c>
      <c r="J62" s="71"/>
      <c r="K62" s="71">
        <v>15900</v>
      </c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</row>
    <row r="63" spans="2:63" s="68" customFormat="1" ht="12.75">
      <c r="B63" s="8" t="s">
        <v>45</v>
      </c>
      <c r="C63" s="8"/>
      <c r="D63" s="8" t="s">
        <v>18</v>
      </c>
      <c r="G63" s="71">
        <v>15</v>
      </c>
      <c r="H63" s="71"/>
      <c r="I63" s="71">
        <v>13.4</v>
      </c>
      <c r="J63" s="71"/>
      <c r="K63" s="71">
        <v>18.8</v>
      </c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</row>
    <row r="64" spans="1:63" s="68" customFormat="1" ht="12.75">
      <c r="A64" s="68" t="s">
        <v>113</v>
      </c>
      <c r="B64" s="8" t="s">
        <v>46</v>
      </c>
      <c r="C64" s="8"/>
      <c r="D64" s="8" t="s">
        <v>18</v>
      </c>
      <c r="G64" s="71">
        <v>6.5</v>
      </c>
      <c r="H64" s="71"/>
      <c r="I64" s="71">
        <v>6.7</v>
      </c>
      <c r="J64" s="71"/>
      <c r="K64" s="71">
        <v>6.6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</row>
    <row r="65" spans="2:63" s="68" customFormat="1" ht="12.75">
      <c r="B65" s="8" t="s">
        <v>41</v>
      </c>
      <c r="C65" s="8"/>
      <c r="D65" s="8" t="s">
        <v>19</v>
      </c>
      <c r="G65" s="71">
        <v>100</v>
      </c>
      <c r="H65" s="71"/>
      <c r="I65" s="71">
        <v>119</v>
      </c>
      <c r="J65" s="71"/>
      <c r="K65" s="71">
        <v>104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</row>
    <row r="66" spans="7:63" s="68" customFormat="1" ht="12.75"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</row>
    <row r="67" spans="1:57" s="72" customFormat="1" ht="12.75">
      <c r="A67" s="72" t="s">
        <v>113</v>
      </c>
      <c r="B67" s="72" t="s">
        <v>124</v>
      </c>
      <c r="C67" s="72" t="s">
        <v>25</v>
      </c>
      <c r="D67" s="72" t="s">
        <v>18</v>
      </c>
      <c r="G67" s="73">
        <v>99.9998</v>
      </c>
      <c r="H67" s="73"/>
      <c r="I67" s="73">
        <v>99.9998</v>
      </c>
      <c r="J67" s="73"/>
      <c r="K67" s="73">
        <v>99.999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</row>
    <row r="68" spans="1:57" s="72" customFormat="1" ht="12.75">
      <c r="A68" s="72" t="s">
        <v>113</v>
      </c>
      <c r="B68" s="72" t="s">
        <v>125</v>
      </c>
      <c r="C68" s="72" t="s">
        <v>25</v>
      </c>
      <c r="D68" s="72" t="s">
        <v>18</v>
      </c>
      <c r="G68" s="73">
        <v>99.9998</v>
      </c>
      <c r="H68" s="73"/>
      <c r="I68" s="73">
        <v>99.9998</v>
      </c>
      <c r="J68" s="73"/>
      <c r="K68" s="73">
        <v>99.99999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</row>
    <row r="69" spans="7:63" s="68" customFormat="1" ht="12.75"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</row>
    <row r="70" spans="2:63" s="68" customFormat="1" ht="12.75">
      <c r="B70" s="74" t="s">
        <v>115</v>
      </c>
      <c r="G70" s="39" t="s">
        <v>117</v>
      </c>
      <c r="H70" s="39"/>
      <c r="I70" s="39" t="s">
        <v>118</v>
      </c>
      <c r="J70" s="39"/>
      <c r="K70" s="39" t="s">
        <v>119</v>
      </c>
      <c r="L70" s="78"/>
      <c r="M70" s="39" t="s">
        <v>20</v>
      </c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</row>
    <row r="71" spans="6:23" s="68" customFormat="1" ht="12.75">
      <c r="F71" s="69"/>
      <c r="G71" s="71"/>
      <c r="H71" s="71"/>
      <c r="I71" s="71"/>
      <c r="J71" s="71"/>
      <c r="K71" s="71"/>
      <c r="L71" s="69"/>
      <c r="M71"/>
      <c r="N71" s="69"/>
      <c r="O71" s="69"/>
      <c r="P71" s="69"/>
      <c r="Q71" s="69"/>
      <c r="R71" s="69"/>
      <c r="S71" s="69"/>
      <c r="T71" s="69"/>
      <c r="U71" s="69"/>
      <c r="V71" s="69"/>
      <c r="W71" s="69"/>
    </row>
    <row r="72" spans="1:24" s="68" customFormat="1" ht="12.75">
      <c r="A72" s="68" t="s">
        <v>115</v>
      </c>
      <c r="B72" s="68" t="s">
        <v>13</v>
      </c>
      <c r="C72" s="68" t="s">
        <v>165</v>
      </c>
      <c r="D72" s="68" t="s">
        <v>14</v>
      </c>
      <c r="E72" s="68" t="s">
        <v>15</v>
      </c>
      <c r="F72" s="69" t="s">
        <v>120</v>
      </c>
      <c r="G72" s="70">
        <v>0.03600035712</v>
      </c>
      <c r="H72" s="70" t="s">
        <v>120</v>
      </c>
      <c r="I72" s="70">
        <v>0.02800027776</v>
      </c>
      <c r="J72" s="70" t="s">
        <v>120</v>
      </c>
      <c r="K72" s="70">
        <v>0.0400003968</v>
      </c>
      <c r="L72" s="70" t="s">
        <v>120</v>
      </c>
      <c r="M72" s="70">
        <f>AVERAGE(G72,I72,K72)</f>
        <v>0.034667010559999996</v>
      </c>
      <c r="N72" s="70" t="s">
        <v>120</v>
      </c>
      <c r="O72" s="70"/>
      <c r="P72" s="70" t="s">
        <v>120</v>
      </c>
      <c r="Q72" s="70"/>
      <c r="R72" s="70" t="s">
        <v>120</v>
      </c>
      <c r="S72" s="70"/>
      <c r="T72" s="70" t="s">
        <v>120</v>
      </c>
      <c r="U72" s="70"/>
      <c r="V72" s="69" t="s">
        <v>120</v>
      </c>
      <c r="W72" s="69"/>
      <c r="X72" s="68">
        <v>0.034667010559999996</v>
      </c>
    </row>
    <row r="73" spans="1:24" s="68" customFormat="1" ht="12.75">
      <c r="A73" s="68" t="s">
        <v>115</v>
      </c>
      <c r="B73" s="68" t="s">
        <v>54</v>
      </c>
      <c r="C73" s="68" t="s">
        <v>165</v>
      </c>
      <c r="D73" s="68" t="s">
        <v>16</v>
      </c>
      <c r="E73" s="68" t="s">
        <v>15</v>
      </c>
      <c r="F73" s="69" t="s">
        <v>120</v>
      </c>
      <c r="G73" s="71">
        <v>0</v>
      </c>
      <c r="H73" s="71" t="s">
        <v>120</v>
      </c>
      <c r="I73" s="71">
        <v>16.106194690265482</v>
      </c>
      <c r="J73" s="71" t="s">
        <v>126</v>
      </c>
      <c r="K73" s="71">
        <v>1.238938053097345</v>
      </c>
      <c r="L73" s="69" t="s">
        <v>120</v>
      </c>
      <c r="M73" s="71">
        <f>AVERAGE(G73,I73,K73)</f>
        <v>5.781710914454276</v>
      </c>
      <c r="N73" s="69" t="s">
        <v>120</v>
      </c>
      <c r="O73" s="69"/>
      <c r="P73" s="69" t="s">
        <v>120</v>
      </c>
      <c r="Q73" s="69"/>
      <c r="R73" s="69" t="s">
        <v>120</v>
      </c>
      <c r="S73" s="69"/>
      <c r="T73" s="69" t="s">
        <v>120</v>
      </c>
      <c r="U73" s="69"/>
      <c r="V73" s="69" t="s">
        <v>120</v>
      </c>
      <c r="W73" s="69"/>
      <c r="X73" s="68">
        <v>5.781710914454276</v>
      </c>
    </row>
    <row r="74" spans="1:24" s="68" customFormat="1" ht="12.75">
      <c r="A74" s="68" t="s">
        <v>115</v>
      </c>
      <c r="B74" s="68" t="s">
        <v>23</v>
      </c>
      <c r="C74" s="68" t="s">
        <v>165</v>
      </c>
      <c r="D74" s="68" t="s">
        <v>16</v>
      </c>
      <c r="E74" s="68" t="s">
        <v>15</v>
      </c>
      <c r="F74" s="69" t="s">
        <v>120</v>
      </c>
      <c r="G74" s="71">
        <v>199.0196078431372</v>
      </c>
      <c r="H74" s="71" t="s">
        <v>120</v>
      </c>
      <c r="I74" s="71">
        <v>79.33333333333334</v>
      </c>
      <c r="J74" s="71" t="s">
        <v>120</v>
      </c>
      <c r="K74" s="71">
        <v>99.22330097087378</v>
      </c>
      <c r="L74" s="69" t="s">
        <v>120</v>
      </c>
      <c r="M74" s="71">
        <f>AVERAGE(G74,I74,K74)</f>
        <v>125.8587473824481</v>
      </c>
      <c r="N74" s="69" t="s">
        <v>120</v>
      </c>
      <c r="O74" s="69"/>
      <c r="P74" s="69" t="s">
        <v>120</v>
      </c>
      <c r="Q74" s="69"/>
      <c r="R74" s="69" t="s">
        <v>120</v>
      </c>
      <c r="S74" s="69"/>
      <c r="T74" s="69" t="s">
        <v>120</v>
      </c>
      <c r="U74" s="69"/>
      <c r="V74" s="69" t="s">
        <v>120</v>
      </c>
      <c r="W74" s="69"/>
      <c r="X74" s="68">
        <v>125.85874738244813</v>
      </c>
    </row>
    <row r="75" spans="2:23" s="68" customFormat="1" ht="12.75">
      <c r="B75" s="72" t="s">
        <v>188</v>
      </c>
      <c r="C75" s="68" t="s">
        <v>165</v>
      </c>
      <c r="D75" s="68" t="s">
        <v>16</v>
      </c>
      <c r="E75" s="68" t="s">
        <v>15</v>
      </c>
      <c r="F75" s="69"/>
      <c r="G75" s="71">
        <f>G74</f>
        <v>199.0196078431372</v>
      </c>
      <c r="H75" s="71"/>
      <c r="I75" s="71">
        <f>I74</f>
        <v>79.33333333333334</v>
      </c>
      <c r="J75" s="71"/>
      <c r="K75" s="71">
        <f>K74</f>
        <v>99.22330097087378</v>
      </c>
      <c r="L75" s="69"/>
      <c r="M75" s="71">
        <f>AVERAGE(G75,I75,K75)</f>
        <v>125.8587473824481</v>
      </c>
      <c r="N75" s="69"/>
      <c r="O75" s="69"/>
      <c r="P75" s="69"/>
      <c r="Q75" s="69"/>
      <c r="R75" s="69"/>
      <c r="S75" s="69"/>
      <c r="T75" s="69"/>
      <c r="U75" s="69"/>
      <c r="V75" s="69"/>
      <c r="W75" s="69"/>
    </row>
    <row r="76" spans="6:23" s="68" customFormat="1" ht="12.75">
      <c r="F76" s="69"/>
      <c r="G76" s="71"/>
      <c r="H76" s="71"/>
      <c r="I76" s="71"/>
      <c r="J76" s="71"/>
      <c r="K76" s="71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</row>
    <row r="77" spans="2:23" s="68" customFormat="1" ht="12.75">
      <c r="B77" s="68" t="s">
        <v>47</v>
      </c>
      <c r="C77" s="68" t="s">
        <v>121</v>
      </c>
      <c r="D77" s="72" t="s">
        <v>165</v>
      </c>
      <c r="F77" s="69"/>
      <c r="G77" s="71"/>
      <c r="H77" s="71"/>
      <c r="I77" s="71"/>
      <c r="J77" s="71"/>
      <c r="K77" s="71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</row>
    <row r="78" spans="2:63" s="68" customFormat="1" ht="12.75">
      <c r="B78" s="8" t="s">
        <v>42</v>
      </c>
      <c r="C78" s="8"/>
      <c r="D78" s="8" t="s">
        <v>17</v>
      </c>
      <c r="G78" s="71">
        <v>16300</v>
      </c>
      <c r="H78" s="71"/>
      <c r="I78" s="71">
        <v>15800</v>
      </c>
      <c r="J78" s="71"/>
      <c r="K78" s="71">
        <v>15800</v>
      </c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</row>
    <row r="79" spans="2:63" s="68" customFormat="1" ht="12.75">
      <c r="B79" s="8" t="s">
        <v>45</v>
      </c>
      <c r="C79" s="8"/>
      <c r="D79" s="8" t="s">
        <v>18</v>
      </c>
      <c r="G79" s="71">
        <v>10.8</v>
      </c>
      <c r="H79" s="71"/>
      <c r="I79" s="71">
        <v>9</v>
      </c>
      <c r="J79" s="71"/>
      <c r="K79" s="71">
        <v>10.7</v>
      </c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</row>
    <row r="80" spans="1:63" s="68" customFormat="1" ht="12.75">
      <c r="A80" s="68" t="s">
        <v>115</v>
      </c>
      <c r="B80" s="8" t="s">
        <v>46</v>
      </c>
      <c r="C80" s="8"/>
      <c r="D80" s="8" t="s">
        <v>18</v>
      </c>
      <c r="G80" s="71">
        <v>8.5</v>
      </c>
      <c r="H80" s="71"/>
      <c r="I80" s="71">
        <v>8.7</v>
      </c>
      <c r="J80" s="71"/>
      <c r="K80" s="71">
        <v>9.5</v>
      </c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</row>
    <row r="81" spans="2:63" s="68" customFormat="1" ht="12.75">
      <c r="B81" s="8" t="s">
        <v>41</v>
      </c>
      <c r="C81" s="8"/>
      <c r="D81" s="8" t="s">
        <v>19</v>
      </c>
      <c r="G81" s="71">
        <v>110</v>
      </c>
      <c r="H81" s="71"/>
      <c r="I81" s="71">
        <v>113</v>
      </c>
      <c r="J81" s="71"/>
      <c r="K81" s="71">
        <v>114</v>
      </c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</row>
    <row r="83" spans="1:57" s="72" customFormat="1" ht="12.75">
      <c r="A83" s="72" t="s">
        <v>115</v>
      </c>
      <c r="B83" s="72" t="s">
        <v>122</v>
      </c>
      <c r="C83" s="72" t="s">
        <v>25</v>
      </c>
      <c r="D83" s="72" t="s">
        <v>18</v>
      </c>
      <c r="G83" s="73">
        <v>99.9996</v>
      </c>
      <c r="H83" s="73"/>
      <c r="I83" s="73">
        <v>99.9997</v>
      </c>
      <c r="J83" s="73"/>
      <c r="K83" s="73">
        <v>99.998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</row>
    <row r="84" spans="1:57" s="72" customFormat="1" ht="12.75">
      <c r="A84" s="72" t="s">
        <v>115</v>
      </c>
      <c r="B84" s="72" t="s">
        <v>123</v>
      </c>
      <c r="C84" s="72" t="s">
        <v>25</v>
      </c>
      <c r="D84" s="72" t="s">
        <v>18</v>
      </c>
      <c r="G84" s="73">
        <v>99.9996</v>
      </c>
      <c r="H84" s="73"/>
      <c r="I84" s="73">
        <v>99.9998</v>
      </c>
      <c r="J84" s="73"/>
      <c r="K84" s="73">
        <v>99.9997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</row>
    <row r="85" spans="1:57" s="72" customFormat="1" ht="12.75">
      <c r="A85" s="72" t="s">
        <v>115</v>
      </c>
      <c r="B85" s="72" t="s">
        <v>124</v>
      </c>
      <c r="C85" s="72" t="s">
        <v>25</v>
      </c>
      <c r="D85" s="72" t="s">
        <v>18</v>
      </c>
      <c r="G85" s="73">
        <v>99.9991</v>
      </c>
      <c r="H85" s="73"/>
      <c r="I85" s="73">
        <v>99.9994</v>
      </c>
      <c r="J85" s="73"/>
      <c r="K85" s="73">
        <v>99.9993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</row>
    <row r="86" spans="1:57" s="72" customFormat="1" ht="12.75">
      <c r="A86" s="72" t="s">
        <v>115</v>
      </c>
      <c r="B86" s="72" t="s">
        <v>125</v>
      </c>
      <c r="C86" s="72" t="s">
        <v>25</v>
      </c>
      <c r="D86" s="72" t="s">
        <v>18</v>
      </c>
      <c r="G86" s="73">
        <v>99.99997</v>
      </c>
      <c r="H86" s="73"/>
      <c r="I86" s="73">
        <v>99.99999</v>
      </c>
      <c r="J86" s="73"/>
      <c r="K86" s="73">
        <v>99.99999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6"/>
  <sheetViews>
    <sheetView workbookViewId="0" topLeftCell="B1">
      <selection activeCell="B3" sqref="B3"/>
    </sheetView>
  </sheetViews>
  <sheetFormatPr defaultColWidth="9.140625" defaultRowHeight="12.75"/>
  <cols>
    <col min="1" max="1" width="2.28125" style="3" hidden="1" customWidth="1"/>
    <col min="2" max="2" width="21.57421875" style="2" customWidth="1"/>
    <col min="3" max="3" width="6.421875" style="2" customWidth="1"/>
    <col min="4" max="4" width="9.28125" style="2" customWidth="1"/>
    <col min="5" max="5" width="6.421875" style="2" customWidth="1"/>
    <col min="6" max="6" width="2.8515625" style="3" customWidth="1"/>
    <col min="7" max="7" width="10.28125" style="4" customWidth="1"/>
    <col min="8" max="8" width="3.140625" style="4" customWidth="1"/>
    <col min="9" max="9" width="10.7109375" style="3" customWidth="1"/>
    <col min="10" max="10" width="3.140625" style="3" customWidth="1"/>
    <col min="11" max="11" width="9.421875" style="3" customWidth="1"/>
    <col min="12" max="12" width="2.8515625" style="3" customWidth="1"/>
    <col min="13" max="13" width="9.421875" style="3" customWidth="1"/>
    <col min="14" max="14" width="2.8515625" style="3" customWidth="1"/>
    <col min="15" max="15" width="9.00390625" style="3" customWidth="1"/>
    <col min="16" max="16" width="2.7109375" style="3" customWidth="1"/>
    <col min="17" max="17" width="9.00390625" style="3" customWidth="1"/>
    <col min="18" max="18" width="3.00390625" style="3" customWidth="1"/>
    <col min="19" max="19" width="9.421875" style="3" customWidth="1"/>
    <col min="20" max="20" width="3.140625" style="3" customWidth="1"/>
    <col min="21" max="21" width="10.421875" style="3" customWidth="1"/>
    <col min="22" max="16384" width="8.8515625" style="3" customWidth="1"/>
  </cols>
  <sheetData>
    <row r="1" spans="2:20" ht="12.75">
      <c r="B1" s="25" t="s">
        <v>151</v>
      </c>
      <c r="C1" s="25"/>
      <c r="D1" s="9"/>
      <c r="E1" s="9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2:20" ht="12.75">
      <c r="B2" s="9"/>
      <c r="C2" s="9"/>
      <c r="D2" s="9"/>
      <c r="E2" s="9"/>
      <c r="F2" s="26"/>
      <c r="G2" s="27"/>
      <c r="H2" s="27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20" ht="12.75">
      <c r="B3" s="9"/>
      <c r="C3" s="9"/>
      <c r="D3" s="9"/>
      <c r="E3" s="9"/>
      <c r="F3" s="26"/>
      <c r="G3" s="27"/>
      <c r="H3" s="2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2:20" ht="12.75">
      <c r="B4" s="9"/>
      <c r="C4" s="9"/>
      <c r="D4" s="9"/>
      <c r="E4" s="9" t="s">
        <v>63</v>
      </c>
      <c r="F4" s="26"/>
      <c r="G4" s="27"/>
      <c r="H4" s="2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1" ht="12.75">
      <c r="A5" s="3" t="s">
        <v>49</v>
      </c>
      <c r="B5" s="25" t="str">
        <f>'emiss 1'!B6</f>
        <v>714C10</v>
      </c>
      <c r="C5" s="25" t="s">
        <v>48</v>
      </c>
      <c r="D5" s="9"/>
      <c r="E5" s="3"/>
      <c r="F5" s="26"/>
      <c r="G5" s="28" t="s">
        <v>117</v>
      </c>
      <c r="H5" s="28"/>
      <c r="I5" s="28" t="s">
        <v>118</v>
      </c>
      <c r="J5" s="28"/>
      <c r="K5" s="28" t="s">
        <v>119</v>
      </c>
      <c r="L5" s="28"/>
      <c r="M5" s="28" t="s">
        <v>20</v>
      </c>
      <c r="N5" s="26"/>
      <c r="O5" s="28" t="s">
        <v>117</v>
      </c>
      <c r="P5" s="28"/>
      <c r="Q5" s="28" t="s">
        <v>118</v>
      </c>
      <c r="R5" s="28"/>
      <c r="S5" s="28" t="s">
        <v>119</v>
      </c>
      <c r="U5" s="28" t="s">
        <v>20</v>
      </c>
    </row>
    <row r="6" spans="2:20" ht="12.75">
      <c r="B6" s="9"/>
      <c r="C6" s="9"/>
      <c r="D6" s="9"/>
      <c r="E6" s="9"/>
      <c r="F6" s="26"/>
      <c r="G6" s="3"/>
      <c r="H6" s="3"/>
      <c r="N6" s="26"/>
      <c r="O6" s="26"/>
      <c r="P6" s="26"/>
      <c r="Q6" s="38"/>
      <c r="R6" s="26"/>
      <c r="S6" s="26"/>
      <c r="T6" s="26"/>
    </row>
    <row r="7" spans="2:21" ht="12.75">
      <c r="B7" s="9" t="s">
        <v>178</v>
      </c>
      <c r="C7" s="9"/>
      <c r="D7" s="9"/>
      <c r="E7" s="9"/>
      <c r="F7" s="26"/>
      <c r="G7" s="3" t="s">
        <v>181</v>
      </c>
      <c r="H7" s="3"/>
      <c r="I7" s="3" t="s">
        <v>181</v>
      </c>
      <c r="K7" s="3" t="s">
        <v>181</v>
      </c>
      <c r="M7" s="3" t="s">
        <v>181</v>
      </c>
      <c r="O7" s="26" t="s">
        <v>184</v>
      </c>
      <c r="P7" s="26"/>
      <c r="Q7" s="38" t="s">
        <v>184</v>
      </c>
      <c r="R7" s="26"/>
      <c r="S7" s="26" t="s">
        <v>184</v>
      </c>
      <c r="T7" s="26"/>
      <c r="U7" s="3" t="s">
        <v>184</v>
      </c>
    </row>
    <row r="8" spans="2:21" ht="12.75">
      <c r="B8" s="9" t="s">
        <v>179</v>
      </c>
      <c r="C8" s="9"/>
      <c r="D8" s="9"/>
      <c r="E8" s="9"/>
      <c r="F8" s="26"/>
      <c r="G8" s="3" t="s">
        <v>180</v>
      </c>
      <c r="H8" s="3"/>
      <c r="I8" s="3" t="s">
        <v>180</v>
      </c>
      <c r="K8" s="3" t="s">
        <v>180</v>
      </c>
      <c r="M8" s="3" t="s">
        <v>180</v>
      </c>
      <c r="O8" s="26" t="s">
        <v>183</v>
      </c>
      <c r="P8" s="26"/>
      <c r="Q8" s="26" t="s">
        <v>183</v>
      </c>
      <c r="R8" s="26"/>
      <c r="S8" s="26" t="s">
        <v>183</v>
      </c>
      <c r="T8" s="26"/>
      <c r="U8" s="26" t="s">
        <v>183</v>
      </c>
    </row>
    <row r="9" spans="2:21" ht="12.75">
      <c r="B9" s="9" t="s">
        <v>186</v>
      </c>
      <c r="C9" s="9"/>
      <c r="D9" s="9"/>
      <c r="E9" s="9"/>
      <c r="F9" s="26"/>
      <c r="G9" s="3" t="s">
        <v>29</v>
      </c>
      <c r="H9" s="3"/>
      <c r="I9" s="3" t="s">
        <v>29</v>
      </c>
      <c r="K9" s="3" t="s">
        <v>29</v>
      </c>
      <c r="M9" s="3" t="s">
        <v>29</v>
      </c>
      <c r="O9" s="26" t="s">
        <v>183</v>
      </c>
      <c r="P9" s="26"/>
      <c r="Q9" s="38" t="s">
        <v>183</v>
      </c>
      <c r="R9" s="26"/>
      <c r="S9" s="26" t="s">
        <v>183</v>
      </c>
      <c r="T9" s="26"/>
      <c r="U9" s="3" t="s">
        <v>183</v>
      </c>
    </row>
    <row r="10" spans="2:21" s="38" customFormat="1" ht="12.75">
      <c r="B10" s="38" t="s">
        <v>21</v>
      </c>
      <c r="C10" s="9" t="s">
        <v>92</v>
      </c>
      <c r="F10" s="36"/>
      <c r="G10" s="45" t="s">
        <v>94</v>
      </c>
      <c r="H10" s="45"/>
      <c r="I10" s="45" t="s">
        <v>94</v>
      </c>
      <c r="J10" s="45"/>
      <c r="K10" s="45" t="s">
        <v>94</v>
      </c>
      <c r="L10" s="45"/>
      <c r="M10" s="45" t="s">
        <v>94</v>
      </c>
      <c r="O10" s="26" t="s">
        <v>183</v>
      </c>
      <c r="P10" s="26"/>
      <c r="Q10" s="26" t="s">
        <v>183</v>
      </c>
      <c r="R10" s="26"/>
      <c r="S10" s="26" t="s">
        <v>183</v>
      </c>
      <c r="T10" s="26"/>
      <c r="U10" s="26" t="s">
        <v>183</v>
      </c>
    </row>
    <row r="11" spans="2:20" ht="12.75">
      <c r="B11" s="9" t="s">
        <v>50</v>
      </c>
      <c r="C11" s="9"/>
      <c r="D11" s="9" t="s">
        <v>26</v>
      </c>
      <c r="E11" s="9"/>
      <c r="F11"/>
      <c r="G11">
        <v>2950</v>
      </c>
      <c r="H11"/>
      <c r="I11">
        <v>2668</v>
      </c>
      <c r="J11"/>
      <c r="K11">
        <v>3139</v>
      </c>
      <c r="L11"/>
      <c r="M11" s="5">
        <f>AVERAGE(G11,I11,K11)</f>
        <v>2919</v>
      </c>
      <c r="N11" s="31"/>
      <c r="O11" s="31"/>
      <c r="P11" s="31"/>
      <c r="Q11" s="49"/>
      <c r="R11" s="26"/>
      <c r="S11" s="26"/>
      <c r="T11" s="26"/>
    </row>
    <row r="12" spans="2:20" ht="12.75">
      <c r="B12" s="9" t="s">
        <v>189</v>
      </c>
      <c r="C12" s="9"/>
      <c r="D12" s="9" t="s">
        <v>93</v>
      </c>
      <c r="E12" s="9"/>
      <c r="F12"/>
      <c r="G12">
        <v>10903</v>
      </c>
      <c r="H12"/>
      <c r="I12">
        <v>10925</v>
      </c>
      <c r="J12"/>
      <c r="K12">
        <v>10747</v>
      </c>
      <c r="L12"/>
      <c r="M12" s="5">
        <f aca="true" t="shared" si="0" ref="M12:M26">AVERAGE(G12,I12,K12)</f>
        <v>10858.333333333334</v>
      </c>
      <c r="N12" s="31"/>
      <c r="O12" s="31"/>
      <c r="P12" s="31"/>
      <c r="Q12" s="49"/>
      <c r="R12" s="26"/>
      <c r="S12" s="26"/>
      <c r="T12" s="26"/>
    </row>
    <row r="13" spans="2:20" ht="12.75">
      <c r="B13" s="9" t="s">
        <v>182</v>
      </c>
      <c r="C13" s="9"/>
      <c r="D13" s="9" t="s">
        <v>95</v>
      </c>
      <c r="E13" s="9"/>
      <c r="F13"/>
      <c r="G13" s="5">
        <f>G12*G11/1000000</f>
        <v>32.16385</v>
      </c>
      <c r="H13" s="5"/>
      <c r="I13" s="5">
        <f>I12*I11/1000000</f>
        <v>29.1479</v>
      </c>
      <c r="J13" s="5"/>
      <c r="K13" s="5">
        <f>K12*K11/1000000</f>
        <v>33.734833</v>
      </c>
      <c r="L13" s="5"/>
      <c r="M13" s="5">
        <f t="shared" si="0"/>
        <v>31.68219433333333</v>
      </c>
      <c r="N13" s="31"/>
      <c r="O13" s="31"/>
      <c r="P13" s="31"/>
      <c r="Q13" s="49"/>
      <c r="R13" s="26"/>
      <c r="S13" s="26"/>
      <c r="T13" s="26"/>
    </row>
    <row r="14" spans="2:20" ht="12.75">
      <c r="B14" s="9" t="s">
        <v>133</v>
      </c>
      <c r="C14" s="9"/>
      <c r="D14" s="9" t="s">
        <v>18</v>
      </c>
      <c r="E14" s="9"/>
      <c r="F14" s="28"/>
      <c r="G14" s="47">
        <v>5.06</v>
      </c>
      <c r="H14" s="47"/>
      <c r="I14" s="47">
        <v>5.79</v>
      </c>
      <c r="J14" s="47"/>
      <c r="K14" s="48">
        <v>5.24</v>
      </c>
      <c r="L14" s="48"/>
      <c r="M14" s="5">
        <f t="shared" si="0"/>
        <v>5.363333333333333</v>
      </c>
      <c r="N14" s="48"/>
      <c r="O14" s="48"/>
      <c r="P14" s="48"/>
      <c r="Q14" s="49"/>
      <c r="R14" s="26"/>
      <c r="S14" s="26"/>
      <c r="T14" s="26"/>
    </row>
    <row r="15" spans="2:20" ht="12.75">
      <c r="B15" s="9" t="s">
        <v>133</v>
      </c>
      <c r="C15" s="9"/>
      <c r="D15" s="9" t="s">
        <v>26</v>
      </c>
      <c r="E15" s="9"/>
      <c r="F15" s="26"/>
      <c r="G15" s="56">
        <f>G14*G11/100</f>
        <v>149.26999999999998</v>
      </c>
      <c r="H15" s="56"/>
      <c r="I15" s="56">
        <f>I14*I11/100</f>
        <v>154.47719999999998</v>
      </c>
      <c r="J15" s="56"/>
      <c r="K15" s="56">
        <f>K14*K11/100</f>
        <v>164.4836</v>
      </c>
      <c r="L15" s="56"/>
      <c r="M15" s="5">
        <f t="shared" si="0"/>
        <v>156.0769333333333</v>
      </c>
      <c r="N15" s="48"/>
      <c r="O15" s="48"/>
      <c r="P15" s="48"/>
      <c r="Q15" s="49"/>
      <c r="R15" s="26"/>
      <c r="S15" s="26"/>
      <c r="T15" s="26"/>
    </row>
    <row r="16" spans="2:20" ht="12.75">
      <c r="B16" s="9" t="s">
        <v>22</v>
      </c>
      <c r="C16" s="9"/>
      <c r="D16" s="9" t="s">
        <v>18</v>
      </c>
      <c r="E16" s="9"/>
      <c r="F16" s="26"/>
      <c r="G16" s="47">
        <v>0.041</v>
      </c>
      <c r="H16" s="47"/>
      <c r="I16" s="17">
        <v>0.036</v>
      </c>
      <c r="J16" s="48"/>
      <c r="K16" s="17">
        <v>0.038</v>
      </c>
      <c r="L16" s="17"/>
      <c r="M16" s="53">
        <f t="shared" si="0"/>
        <v>0.03833333333333333</v>
      </c>
      <c r="N16" s="48"/>
      <c r="O16" s="48"/>
      <c r="P16" s="48"/>
      <c r="Q16" s="49"/>
      <c r="R16" s="26"/>
      <c r="S16" s="26"/>
      <c r="T16" s="26"/>
    </row>
    <row r="17" spans="2:20" ht="12.75">
      <c r="B17" s="9" t="s">
        <v>22</v>
      </c>
      <c r="C17" s="9"/>
      <c r="D17" s="9" t="s">
        <v>26</v>
      </c>
      <c r="E17" s="9"/>
      <c r="F17" s="26"/>
      <c r="G17" s="63">
        <f>G16*G11/100</f>
        <v>1.2095</v>
      </c>
      <c r="H17" s="63"/>
      <c r="I17" s="63">
        <f>I16*I11/100</f>
        <v>0.9604799999999999</v>
      </c>
      <c r="J17" s="63"/>
      <c r="K17" s="63">
        <f>K16*K11/100</f>
        <v>1.19282</v>
      </c>
      <c r="L17" s="63"/>
      <c r="M17" s="5">
        <f t="shared" si="0"/>
        <v>1.1209333333333333</v>
      </c>
      <c r="N17" s="48"/>
      <c r="O17" s="48"/>
      <c r="P17" s="48"/>
      <c r="Q17" s="49"/>
      <c r="R17" s="26"/>
      <c r="S17" s="26"/>
      <c r="T17" s="26"/>
    </row>
    <row r="18" spans="2:20" ht="12.75">
      <c r="B18" s="9"/>
      <c r="C18" s="9"/>
      <c r="D18" s="9"/>
      <c r="E18" s="9"/>
      <c r="F18" s="26"/>
      <c r="G18" s="47"/>
      <c r="H18" s="47"/>
      <c r="I18" s="48"/>
      <c r="J18" s="48"/>
      <c r="K18" s="48"/>
      <c r="L18" s="48"/>
      <c r="M18" s="5"/>
      <c r="N18" s="48"/>
      <c r="O18" s="48"/>
      <c r="P18" s="48"/>
      <c r="Q18" s="49"/>
      <c r="R18" s="26"/>
      <c r="S18" s="26"/>
      <c r="T18" s="26"/>
    </row>
    <row r="19" spans="2:20" ht="12.75">
      <c r="B19" s="9" t="s">
        <v>100</v>
      </c>
      <c r="C19" s="9"/>
      <c r="D19" s="9" t="s">
        <v>17</v>
      </c>
      <c r="E19" s="9"/>
      <c r="F19" s="26"/>
      <c r="G19" s="47">
        <v>15867</v>
      </c>
      <c r="H19" s="47"/>
      <c r="I19" s="48">
        <v>14962</v>
      </c>
      <c r="J19" s="48"/>
      <c r="K19" s="48">
        <v>14987</v>
      </c>
      <c r="L19" s="48"/>
      <c r="M19" s="50">
        <f t="shared" si="0"/>
        <v>15272</v>
      </c>
      <c r="N19" s="48"/>
      <c r="O19" s="48"/>
      <c r="P19" s="48"/>
      <c r="Q19" s="49"/>
      <c r="R19" s="26"/>
      <c r="S19" s="26"/>
      <c r="T19" s="26"/>
    </row>
    <row r="20" spans="2:20" ht="12.75">
      <c r="B20" s="9" t="s">
        <v>177</v>
      </c>
      <c r="C20" s="9"/>
      <c r="D20" s="9" t="s">
        <v>18</v>
      </c>
      <c r="E20" s="9"/>
      <c r="F20" s="26"/>
      <c r="G20" s="47">
        <v>13.68</v>
      </c>
      <c r="H20" s="47"/>
      <c r="I20" s="48">
        <v>13.51</v>
      </c>
      <c r="J20" s="48"/>
      <c r="K20" s="48">
        <v>13.4</v>
      </c>
      <c r="L20" s="48"/>
      <c r="M20" s="5">
        <f t="shared" si="0"/>
        <v>13.53</v>
      </c>
      <c r="N20" s="48"/>
      <c r="O20" s="48"/>
      <c r="P20" s="48"/>
      <c r="Q20" s="49"/>
      <c r="R20" s="26"/>
      <c r="S20" s="26"/>
      <c r="T20" s="26"/>
    </row>
    <row r="21" spans="2:20" ht="12.75">
      <c r="B21" s="9"/>
      <c r="C21" s="9"/>
      <c r="D21" s="9"/>
      <c r="E21" s="9"/>
      <c r="F21" s="26"/>
      <c r="G21" s="47"/>
      <c r="H21" s="47"/>
      <c r="I21" s="48"/>
      <c r="J21" s="48"/>
      <c r="K21" s="48"/>
      <c r="L21" s="48"/>
      <c r="M21" s="5"/>
      <c r="N21" s="48"/>
      <c r="O21" s="48"/>
      <c r="P21" s="48"/>
      <c r="Q21" s="49"/>
      <c r="R21" s="26"/>
      <c r="S21" s="26"/>
      <c r="T21" s="26"/>
    </row>
    <row r="22" spans="2:21" ht="12.75">
      <c r="B22" s="9" t="s">
        <v>187</v>
      </c>
      <c r="C22" s="9"/>
      <c r="D22" s="9" t="s">
        <v>95</v>
      </c>
      <c r="E22" s="9"/>
      <c r="F22" s="26"/>
      <c r="G22" s="3"/>
      <c r="H22" s="3"/>
      <c r="N22" s="48"/>
      <c r="O22" s="10">
        <f>G19*60/9000*(21-G20)/21</f>
        <v>36.87188571428572</v>
      </c>
      <c r="P22" s="47"/>
      <c r="Q22" s="10">
        <f>I19*60/9000*(21-I20)/21</f>
        <v>35.57631111111111</v>
      </c>
      <c r="R22" s="48"/>
      <c r="S22" s="10">
        <f>K19*60/9000*(21-K20)/21</f>
        <v>36.15911111111111</v>
      </c>
      <c r="U22" s="5">
        <f>AVERAGE(O22,Q22,S22)</f>
        <v>36.20243597883598</v>
      </c>
    </row>
    <row r="23" spans="2:20" ht="12.75">
      <c r="B23" s="9"/>
      <c r="C23" s="9"/>
      <c r="D23" s="9"/>
      <c r="E23" s="9"/>
      <c r="F23" s="26"/>
      <c r="G23" s="47"/>
      <c r="H23" s="47"/>
      <c r="I23" s="48"/>
      <c r="J23" s="48"/>
      <c r="K23" s="48"/>
      <c r="L23" s="48"/>
      <c r="M23" s="5"/>
      <c r="N23" s="48"/>
      <c r="O23" s="48"/>
      <c r="P23" s="48"/>
      <c r="Q23" s="49"/>
      <c r="R23" s="26"/>
      <c r="S23" s="26"/>
      <c r="T23" s="26"/>
    </row>
    <row r="24" spans="2:20" ht="12.75">
      <c r="B24" s="64" t="s">
        <v>137</v>
      </c>
      <c r="C24" s="9"/>
      <c r="D24" s="9"/>
      <c r="E24" s="9"/>
      <c r="F24" s="26"/>
      <c r="G24" s="47"/>
      <c r="H24" s="47"/>
      <c r="I24" s="48"/>
      <c r="J24" s="48"/>
      <c r="K24" s="48"/>
      <c r="L24" s="48"/>
      <c r="M24" s="5"/>
      <c r="N24" s="48"/>
      <c r="O24" s="48"/>
      <c r="P24" s="48"/>
      <c r="Q24" s="49"/>
      <c r="R24" s="26"/>
      <c r="S24" s="26"/>
      <c r="T24" s="26"/>
    </row>
    <row r="25" spans="2:21" ht="12.75">
      <c r="B25" s="9" t="s">
        <v>22</v>
      </c>
      <c r="C25" s="9"/>
      <c r="D25" s="9" t="s">
        <v>28</v>
      </c>
      <c r="E25" s="9" t="s">
        <v>15</v>
      </c>
      <c r="F25" s="26"/>
      <c r="G25" s="50">
        <f>(G17/60)*454*1000/(G$19*0.0283)*(21-7)/(21-G$20)</f>
        <v>38.980389335385254</v>
      </c>
      <c r="H25" s="50"/>
      <c r="I25" s="50">
        <f>(I17/60)*454*1000/(I$19*0.0283)*(21-7)/(21-I$20)</f>
        <v>32.08212011891768</v>
      </c>
      <c r="J25" s="50"/>
      <c r="K25" s="50">
        <f>(K17/60)*454*1000/(K$19*0.0283)*(21-7)/(21-K$20)</f>
        <v>39.20060911840124</v>
      </c>
      <c r="L25" s="50"/>
      <c r="M25" s="5">
        <f t="shared" si="0"/>
        <v>36.75437285756806</v>
      </c>
      <c r="N25" s="48"/>
      <c r="O25" s="31">
        <f>G25</f>
        <v>38.980389335385254</v>
      </c>
      <c r="P25" s="48"/>
      <c r="Q25" s="31">
        <f>I25</f>
        <v>32.08212011891768</v>
      </c>
      <c r="R25" s="26"/>
      <c r="S25" s="31">
        <f>K25</f>
        <v>39.20060911840124</v>
      </c>
      <c r="T25" s="26"/>
      <c r="U25" s="31">
        <f>M25</f>
        <v>36.75437285756806</v>
      </c>
    </row>
    <row r="26" spans="2:21" ht="12.75">
      <c r="B26" s="9" t="s">
        <v>133</v>
      </c>
      <c r="C26" s="9"/>
      <c r="D26" s="9" t="s">
        <v>101</v>
      </c>
      <c r="E26" s="9" t="s">
        <v>15</v>
      </c>
      <c r="F26" s="26"/>
      <c r="G26" s="65">
        <f>(G15/60)*454*1000000/(G$19*0.0283)*(21-7)/(21-G$20)</f>
        <v>4810750.488708522</v>
      </c>
      <c r="H26" s="65"/>
      <c r="I26" s="65">
        <f>(I15/60)*454*1000000/(I$19*0.0283)*(21-7)/(21-I$20)</f>
        <v>5159874.319125927</v>
      </c>
      <c r="J26" s="65"/>
      <c r="K26" s="65">
        <f>(K15/60)*454*1000000/(K$19*0.0283)*(21-7)/(21-K$20)</f>
        <v>5405557.67843217</v>
      </c>
      <c r="L26" s="65"/>
      <c r="M26" s="65">
        <f t="shared" si="0"/>
        <v>5125394.162088874</v>
      </c>
      <c r="N26" s="48"/>
      <c r="O26" s="86">
        <f>G26</f>
        <v>4810750.488708522</v>
      </c>
      <c r="P26" s="48"/>
      <c r="Q26" s="86">
        <f>I26</f>
        <v>5159874.319125927</v>
      </c>
      <c r="R26" s="26"/>
      <c r="S26" s="86">
        <f>K26</f>
        <v>5405557.67843217</v>
      </c>
      <c r="T26" s="26"/>
      <c r="U26" s="86">
        <f>M26</f>
        <v>5125394.162088874</v>
      </c>
    </row>
    <row r="27" spans="2:20" ht="12.75">
      <c r="B27" s="9"/>
      <c r="C27" s="9"/>
      <c r="D27" s="9"/>
      <c r="E27" s="9"/>
      <c r="F27" s="26"/>
      <c r="G27" s="47"/>
      <c r="H27" s="47"/>
      <c r="I27" s="48"/>
      <c r="J27" s="48"/>
      <c r="K27" s="48"/>
      <c r="L27" s="48"/>
      <c r="M27" s="5"/>
      <c r="N27" s="48"/>
      <c r="O27" s="48"/>
      <c r="P27" s="48"/>
      <c r="Q27" s="49"/>
      <c r="R27" s="26"/>
      <c r="S27" s="26"/>
      <c r="T27" s="26"/>
    </row>
    <row r="28" spans="2:20" ht="12.75">
      <c r="B28" s="9"/>
      <c r="C28" s="9"/>
      <c r="D28" s="9"/>
      <c r="E28" s="9"/>
      <c r="F28" s="26"/>
      <c r="G28" s="47"/>
      <c r="H28" s="47"/>
      <c r="I28" s="48"/>
      <c r="J28" s="48"/>
      <c r="K28" s="48"/>
      <c r="L28" s="48"/>
      <c r="M28" s="5"/>
      <c r="N28" s="48"/>
      <c r="O28" s="48"/>
      <c r="P28" s="48"/>
      <c r="Q28" s="49"/>
      <c r="R28" s="26"/>
      <c r="S28" s="26"/>
      <c r="T28" s="26"/>
    </row>
    <row r="29" spans="2:21" ht="12.75">
      <c r="B29" s="25" t="s">
        <v>139</v>
      </c>
      <c r="C29" s="9" t="str">
        <f>cond!C20</f>
        <v>Max heat, Cl, ash</v>
      </c>
      <c r="D29" s="9"/>
      <c r="E29" s="9"/>
      <c r="F29" s="26"/>
      <c r="G29" s="28" t="s">
        <v>117</v>
      </c>
      <c r="H29" s="28"/>
      <c r="I29" s="28" t="s">
        <v>118</v>
      </c>
      <c r="J29" s="28"/>
      <c r="K29" s="28" t="s">
        <v>119</v>
      </c>
      <c r="L29" s="28"/>
      <c r="M29" s="28" t="s">
        <v>20</v>
      </c>
      <c r="N29" s="48"/>
      <c r="O29" s="28" t="s">
        <v>117</v>
      </c>
      <c r="P29" s="28"/>
      <c r="Q29" s="28" t="s">
        <v>118</v>
      </c>
      <c r="R29" s="28"/>
      <c r="S29" s="28" t="s">
        <v>119</v>
      </c>
      <c r="T29" s="28"/>
      <c r="U29" s="28" t="s">
        <v>20</v>
      </c>
    </row>
    <row r="30" spans="2:20" ht="12.75">
      <c r="B30" s="9"/>
      <c r="C30" s="9"/>
      <c r="D30" s="9"/>
      <c r="E30" s="9"/>
      <c r="F30" s="26"/>
      <c r="N30" s="48"/>
      <c r="O30" s="48"/>
      <c r="P30" s="48"/>
      <c r="Q30" s="49"/>
      <c r="R30" s="26"/>
      <c r="S30" s="26"/>
      <c r="T30" s="26"/>
    </row>
    <row r="31" spans="2:21" ht="12.75">
      <c r="B31" s="9" t="s">
        <v>178</v>
      </c>
      <c r="C31" s="9"/>
      <c r="D31" s="9"/>
      <c r="E31" s="9"/>
      <c r="F31" s="26"/>
      <c r="G31" s="3" t="s">
        <v>181</v>
      </c>
      <c r="H31" s="3"/>
      <c r="I31" s="3" t="s">
        <v>181</v>
      </c>
      <c r="K31" s="3" t="s">
        <v>181</v>
      </c>
      <c r="M31" s="3" t="s">
        <v>181</v>
      </c>
      <c r="N31" s="48"/>
      <c r="O31" s="48" t="s">
        <v>184</v>
      </c>
      <c r="P31" s="48"/>
      <c r="Q31" s="48" t="s">
        <v>184</v>
      </c>
      <c r="R31" s="26"/>
      <c r="S31" s="48" t="s">
        <v>184</v>
      </c>
      <c r="T31" s="26"/>
      <c r="U31" s="48" t="s">
        <v>184</v>
      </c>
    </row>
    <row r="32" spans="2:21" ht="12.75">
      <c r="B32" s="9" t="s">
        <v>179</v>
      </c>
      <c r="C32" s="9"/>
      <c r="D32" s="9"/>
      <c r="E32" s="9"/>
      <c r="F32" s="26"/>
      <c r="G32" s="3" t="s">
        <v>180</v>
      </c>
      <c r="H32" s="3"/>
      <c r="I32" s="3" t="s">
        <v>180</v>
      </c>
      <c r="K32" s="3" t="s">
        <v>180</v>
      </c>
      <c r="M32" s="3" t="s">
        <v>180</v>
      </c>
      <c r="N32" s="48"/>
      <c r="O32" s="48" t="s">
        <v>183</v>
      </c>
      <c r="P32" s="48"/>
      <c r="Q32" s="48" t="s">
        <v>183</v>
      </c>
      <c r="R32" s="26"/>
      <c r="S32" s="48" t="s">
        <v>183</v>
      </c>
      <c r="T32" s="26"/>
      <c r="U32" s="48" t="s">
        <v>183</v>
      </c>
    </row>
    <row r="33" spans="2:21" ht="12.75">
      <c r="B33" s="9" t="s">
        <v>186</v>
      </c>
      <c r="C33" s="9"/>
      <c r="D33" s="9"/>
      <c r="E33" s="9"/>
      <c r="F33" s="26"/>
      <c r="G33" s="3" t="s">
        <v>29</v>
      </c>
      <c r="H33" s="3"/>
      <c r="I33" s="3" t="s">
        <v>29</v>
      </c>
      <c r="K33" s="3" t="s">
        <v>29</v>
      </c>
      <c r="M33" s="3" t="s">
        <v>29</v>
      </c>
      <c r="N33" s="48"/>
      <c r="O33" s="48" t="s">
        <v>183</v>
      </c>
      <c r="P33" s="48"/>
      <c r="Q33" s="48" t="s">
        <v>183</v>
      </c>
      <c r="R33" s="26"/>
      <c r="S33" s="48" t="s">
        <v>183</v>
      </c>
      <c r="T33" s="26"/>
      <c r="U33" s="48" t="s">
        <v>183</v>
      </c>
    </row>
    <row r="34" spans="2:21" ht="12.75">
      <c r="B34" s="38" t="s">
        <v>21</v>
      </c>
      <c r="C34" s="3"/>
      <c r="D34" s="38"/>
      <c r="E34" s="38"/>
      <c r="F34" s="36"/>
      <c r="G34" s="45" t="s">
        <v>94</v>
      </c>
      <c r="H34" s="45"/>
      <c r="I34" s="45" t="s">
        <v>94</v>
      </c>
      <c r="J34" s="45"/>
      <c r="K34" s="45" t="s">
        <v>94</v>
      </c>
      <c r="L34" s="45"/>
      <c r="M34" s="45" t="s">
        <v>94</v>
      </c>
      <c r="N34" s="48"/>
      <c r="O34" s="48" t="s">
        <v>183</v>
      </c>
      <c r="P34" s="48"/>
      <c r="Q34" s="48" t="s">
        <v>183</v>
      </c>
      <c r="R34" s="26"/>
      <c r="S34" s="48" t="s">
        <v>183</v>
      </c>
      <c r="T34" s="26"/>
      <c r="U34" s="48" t="s">
        <v>183</v>
      </c>
    </row>
    <row r="35" spans="2:20" ht="12.75">
      <c r="B35" s="9" t="s">
        <v>50</v>
      </c>
      <c r="C35" s="9"/>
      <c r="D35" s="9" t="s">
        <v>26</v>
      </c>
      <c r="E35" s="9"/>
      <c r="F35"/>
      <c r="G35">
        <v>4080</v>
      </c>
      <c r="H35"/>
      <c r="I35">
        <v>4944</v>
      </c>
      <c r="J35"/>
      <c r="K35">
        <v>4653</v>
      </c>
      <c r="L35"/>
      <c r="M35" s="50">
        <f>AVERAGE(G35,I35,K35)</f>
        <v>4559</v>
      </c>
      <c r="N35" s="48"/>
      <c r="O35" s="48"/>
      <c r="P35" s="48"/>
      <c r="Q35" s="49"/>
      <c r="R35" s="26"/>
      <c r="S35" s="26"/>
      <c r="T35" s="26"/>
    </row>
    <row r="36" spans="2:20" ht="12.75">
      <c r="B36" s="9" t="s">
        <v>189</v>
      </c>
      <c r="C36" s="9"/>
      <c r="D36" s="9" t="s">
        <v>93</v>
      </c>
      <c r="E36" s="9"/>
      <c r="F36"/>
      <c r="G36">
        <v>10892</v>
      </c>
      <c r="H36"/>
      <c r="I36">
        <v>10799</v>
      </c>
      <c r="J36"/>
      <c r="K36">
        <v>10461</v>
      </c>
      <c r="L36"/>
      <c r="M36" s="50">
        <f aca="true" t="shared" si="1" ref="M36:M41">AVERAGE(G36,I36,K36)</f>
        <v>10717.333333333334</v>
      </c>
      <c r="N36" s="48"/>
      <c r="O36" s="48"/>
      <c r="P36" s="48"/>
      <c r="Q36" s="49"/>
      <c r="R36" s="26"/>
      <c r="S36" s="26"/>
      <c r="T36" s="26"/>
    </row>
    <row r="37" spans="2:20" ht="12.75">
      <c r="B37" s="9" t="s">
        <v>182</v>
      </c>
      <c r="C37" s="9"/>
      <c r="D37" s="9" t="s">
        <v>95</v>
      </c>
      <c r="E37" s="9"/>
      <c r="F37"/>
      <c r="G37" s="5">
        <f>G36*G35/1000000</f>
        <v>44.43936</v>
      </c>
      <c r="H37" s="5"/>
      <c r="I37" s="5">
        <f>I36*I35/1000000</f>
        <v>53.390256</v>
      </c>
      <c r="J37" s="5"/>
      <c r="K37" s="5">
        <f>K36*K35/1000000</f>
        <v>48.675033</v>
      </c>
      <c r="L37" s="5"/>
      <c r="M37" s="50">
        <f t="shared" si="1"/>
        <v>48.834883</v>
      </c>
      <c r="N37" s="48"/>
      <c r="O37" s="48"/>
      <c r="P37" s="48"/>
      <c r="Q37" s="49"/>
      <c r="R37" s="26"/>
      <c r="S37" s="26"/>
      <c r="T37" s="26"/>
    </row>
    <row r="38" spans="2:20" ht="12.75">
      <c r="B38" s="9" t="s">
        <v>133</v>
      </c>
      <c r="C38" s="9"/>
      <c r="D38" s="9" t="s">
        <v>18</v>
      </c>
      <c r="E38" s="9"/>
      <c r="F38" s="28"/>
      <c r="G38" s="47">
        <v>5.51</v>
      </c>
      <c r="H38" s="47"/>
      <c r="I38" s="47">
        <v>5.03</v>
      </c>
      <c r="J38" s="47"/>
      <c r="K38" s="48">
        <v>5.76</v>
      </c>
      <c r="L38" s="48"/>
      <c r="M38" s="50">
        <f t="shared" si="1"/>
        <v>5.433333333333333</v>
      </c>
      <c r="N38" s="48"/>
      <c r="O38" s="48"/>
      <c r="P38" s="48"/>
      <c r="Q38" s="49"/>
      <c r="R38" s="26"/>
      <c r="S38" s="26"/>
      <c r="T38" s="26"/>
    </row>
    <row r="39" spans="2:20" ht="12.75">
      <c r="B39" s="9" t="s">
        <v>133</v>
      </c>
      <c r="C39" s="9"/>
      <c r="D39" s="9" t="s">
        <v>26</v>
      </c>
      <c r="E39" s="9"/>
      <c r="F39" s="26"/>
      <c r="G39" s="56">
        <f>G38*G35/100</f>
        <v>224.808</v>
      </c>
      <c r="H39" s="56"/>
      <c r="I39" s="56">
        <f>I38*I35/100</f>
        <v>248.6832</v>
      </c>
      <c r="J39" s="56"/>
      <c r="K39" s="56">
        <f>K38*K35/100</f>
        <v>268.01279999999997</v>
      </c>
      <c r="L39" s="56"/>
      <c r="M39" s="50">
        <f t="shared" si="1"/>
        <v>247.16799999999998</v>
      </c>
      <c r="N39" s="48"/>
      <c r="O39" s="48"/>
      <c r="P39" s="48"/>
      <c r="Q39" s="49"/>
      <c r="R39" s="29"/>
      <c r="S39" s="29"/>
      <c r="T39" s="26"/>
    </row>
    <row r="40" spans="2:20" ht="12.75">
      <c r="B40" s="9" t="s">
        <v>22</v>
      </c>
      <c r="C40" s="9"/>
      <c r="D40" s="9" t="s">
        <v>18</v>
      </c>
      <c r="E40" s="9"/>
      <c r="F40" s="26"/>
      <c r="G40" s="47">
        <v>0.036</v>
      </c>
      <c r="H40" s="47"/>
      <c r="I40" s="17">
        <v>0.034</v>
      </c>
      <c r="J40" s="48"/>
      <c r="K40" s="17">
        <v>0.035</v>
      </c>
      <c r="L40" s="17"/>
      <c r="M40" s="5">
        <f t="shared" si="1"/>
        <v>0.035</v>
      </c>
      <c r="N40" s="48"/>
      <c r="O40" s="48"/>
      <c r="P40" s="48"/>
      <c r="Q40" s="49"/>
      <c r="R40" s="10"/>
      <c r="S40" s="10"/>
      <c r="T40" s="26"/>
    </row>
    <row r="41" spans="2:20" ht="12.75">
      <c r="B41" s="9" t="s">
        <v>22</v>
      </c>
      <c r="C41" s="9"/>
      <c r="D41" s="9" t="s">
        <v>26</v>
      </c>
      <c r="E41" s="9"/>
      <c r="F41" s="26"/>
      <c r="G41" s="63">
        <f>G40*G35/100</f>
        <v>1.4687999999999999</v>
      </c>
      <c r="H41" s="63"/>
      <c r="I41" s="63">
        <f>I40*I35/100</f>
        <v>1.68096</v>
      </c>
      <c r="J41" s="63"/>
      <c r="K41" s="63">
        <f>K40*K35/100</f>
        <v>1.6285500000000002</v>
      </c>
      <c r="L41" s="63"/>
      <c r="M41" s="5">
        <f t="shared" si="1"/>
        <v>1.5927699999999998</v>
      </c>
      <c r="N41" s="48"/>
      <c r="O41" s="48"/>
      <c r="P41" s="48"/>
      <c r="Q41" s="49"/>
      <c r="R41" s="10"/>
      <c r="S41" s="10"/>
      <c r="T41" s="26"/>
    </row>
    <row r="42" spans="2:20" ht="12.75">
      <c r="B42" s="9"/>
      <c r="C42" s="9"/>
      <c r="D42" s="9"/>
      <c r="E42" s="9"/>
      <c r="F42" s="26"/>
      <c r="G42" s="63"/>
      <c r="H42" s="63"/>
      <c r="I42" s="63"/>
      <c r="J42" s="63"/>
      <c r="K42" s="63"/>
      <c r="L42" s="63"/>
      <c r="M42" s="5"/>
      <c r="N42" s="48"/>
      <c r="O42" s="48"/>
      <c r="P42" s="48"/>
      <c r="Q42" s="49"/>
      <c r="R42" s="10"/>
      <c r="S42" s="10"/>
      <c r="T42" s="26"/>
    </row>
    <row r="43" spans="2:20" ht="12.75">
      <c r="B43" s="9" t="s">
        <v>100</v>
      </c>
      <c r="C43" s="9"/>
      <c r="D43" s="9" t="s">
        <v>17</v>
      </c>
      <c r="E43" s="9"/>
      <c r="F43" s="26"/>
      <c r="G43" s="47">
        <v>18560</v>
      </c>
      <c r="H43" s="47"/>
      <c r="I43" s="48">
        <v>17112</v>
      </c>
      <c r="J43" s="48"/>
      <c r="K43" s="48">
        <v>17150</v>
      </c>
      <c r="L43" s="48"/>
      <c r="M43" s="50">
        <f>AVERAGE(G43,I43,K43)</f>
        <v>17607.333333333332</v>
      </c>
      <c r="N43" s="48"/>
      <c r="O43" s="48"/>
      <c r="P43" s="48"/>
      <c r="Q43" s="49"/>
      <c r="R43" s="10"/>
      <c r="S43" s="10"/>
      <c r="T43" s="26"/>
    </row>
    <row r="44" spans="2:20" ht="12.75">
      <c r="B44" s="9" t="s">
        <v>177</v>
      </c>
      <c r="C44" s="9"/>
      <c r="D44" s="9" t="s">
        <v>18</v>
      </c>
      <c r="E44" s="9"/>
      <c r="F44" s="26"/>
      <c r="G44" s="47">
        <v>10.55</v>
      </c>
      <c r="H44" s="47"/>
      <c r="I44" s="48">
        <v>10.24</v>
      </c>
      <c r="J44" s="48"/>
      <c r="K44" s="48">
        <v>10.8</v>
      </c>
      <c r="L44" s="48"/>
      <c r="M44" s="5">
        <f>AVERAGE(G44,I44,K44)</f>
        <v>10.53</v>
      </c>
      <c r="N44" s="48"/>
      <c r="O44" s="48"/>
      <c r="P44" s="48"/>
      <c r="Q44" s="49"/>
      <c r="R44" s="10"/>
      <c r="S44" s="10"/>
      <c r="T44" s="26"/>
    </row>
    <row r="45" spans="2:20" ht="12.75">
      <c r="B45" s="9"/>
      <c r="C45" s="9"/>
      <c r="D45" s="9"/>
      <c r="E45" s="9"/>
      <c r="F45" s="26"/>
      <c r="G45" s="47"/>
      <c r="H45" s="47"/>
      <c r="I45" s="48"/>
      <c r="J45" s="48"/>
      <c r="K45" s="48"/>
      <c r="L45" s="48"/>
      <c r="M45" s="5"/>
      <c r="N45" s="48"/>
      <c r="O45" s="48"/>
      <c r="P45" s="48"/>
      <c r="Q45" s="49"/>
      <c r="R45" s="10"/>
      <c r="S45" s="10"/>
      <c r="T45" s="26"/>
    </row>
    <row r="46" spans="2:20" ht="12.75">
      <c r="B46" s="9" t="s">
        <v>187</v>
      </c>
      <c r="C46" s="9"/>
      <c r="D46" s="9" t="s">
        <v>95</v>
      </c>
      <c r="E46" s="9"/>
      <c r="F46" s="26"/>
      <c r="G46" s="10">
        <f>G43*60/9000*(21-G44)/21</f>
        <v>61.57206349206349</v>
      </c>
      <c r="H46" s="47"/>
      <c r="I46" s="10">
        <f>I43*60/9000*(21-I44)/21</f>
        <v>58.452419047619046</v>
      </c>
      <c r="J46" s="48"/>
      <c r="K46" s="10">
        <f>K43*60/9000*(21-K44)/21</f>
        <v>55.533333333333324</v>
      </c>
      <c r="L46" s="10"/>
      <c r="M46" s="5">
        <f>AVERAGE(G46,I46,K46)</f>
        <v>58.519271957671954</v>
      </c>
      <c r="N46" s="48"/>
      <c r="O46" s="48"/>
      <c r="P46" s="48"/>
      <c r="Q46" s="49"/>
      <c r="R46" s="10"/>
      <c r="S46" s="10"/>
      <c r="T46" s="26"/>
    </row>
    <row r="47" spans="2:20" ht="12.75">
      <c r="B47" s="9"/>
      <c r="C47" s="9"/>
      <c r="D47" s="9"/>
      <c r="E47" s="9"/>
      <c r="F47" s="26"/>
      <c r="G47" s="47"/>
      <c r="H47" s="47"/>
      <c r="I47" s="48"/>
      <c r="J47" s="48"/>
      <c r="K47" s="48"/>
      <c r="L47" s="48"/>
      <c r="M47" s="5"/>
      <c r="N47" s="48"/>
      <c r="O47" s="48"/>
      <c r="P47" s="48"/>
      <c r="Q47" s="49"/>
      <c r="R47" s="10"/>
      <c r="S47" s="10"/>
      <c r="T47" s="26"/>
    </row>
    <row r="48" spans="2:20" ht="12.75">
      <c r="B48" s="64" t="s">
        <v>137</v>
      </c>
      <c r="C48" s="9"/>
      <c r="D48" s="9"/>
      <c r="E48" s="9"/>
      <c r="F48" s="26"/>
      <c r="G48" s="47"/>
      <c r="H48" s="47"/>
      <c r="I48" s="48"/>
      <c r="J48" s="48"/>
      <c r="K48" s="48"/>
      <c r="L48" s="48"/>
      <c r="M48" s="5"/>
      <c r="N48" s="48"/>
      <c r="O48" s="48"/>
      <c r="P48" s="48"/>
      <c r="Q48" s="49"/>
      <c r="R48" s="10"/>
      <c r="S48" s="10"/>
      <c r="T48" s="26"/>
    </row>
    <row r="49" spans="2:21" ht="12.75">
      <c r="B49" s="9" t="s">
        <v>22</v>
      </c>
      <c r="C49" s="9"/>
      <c r="D49" s="9" t="s">
        <v>28</v>
      </c>
      <c r="E49" s="9" t="s">
        <v>15</v>
      </c>
      <c r="F49" s="26"/>
      <c r="G49" s="50">
        <f>(G41/60)*454*1000/(G$43*0.0283)*(21-7)/(21-G$44)</f>
        <v>28.34748956865507</v>
      </c>
      <c r="H49" s="50"/>
      <c r="I49" s="50">
        <f>(I41/60)*454*1000/(I$43*0.0283)*(21-7)/(21-I$44)</f>
        <v>34.17358482297485</v>
      </c>
      <c r="J49" s="50"/>
      <c r="K49" s="50">
        <f>(K41/60)*454*1000/(K$43*0.0283)*(21-7)/(21-K$44)</f>
        <v>34.84841286337858</v>
      </c>
      <c r="L49" s="50"/>
      <c r="M49" s="5">
        <f>AVERAGE(G49,I49,K49)</f>
        <v>32.4564957516695</v>
      </c>
      <c r="N49" s="48"/>
      <c r="O49" s="31">
        <f>G49</f>
        <v>28.34748956865507</v>
      </c>
      <c r="P49" s="48"/>
      <c r="Q49" s="31">
        <f>I49</f>
        <v>34.17358482297485</v>
      </c>
      <c r="R49" s="10"/>
      <c r="S49" s="31">
        <f>K49</f>
        <v>34.84841286337858</v>
      </c>
      <c r="T49" s="26"/>
      <c r="U49" s="31">
        <f>M49</f>
        <v>32.4564957516695</v>
      </c>
    </row>
    <row r="50" spans="2:21" ht="12.75">
      <c r="B50" s="9" t="s">
        <v>133</v>
      </c>
      <c r="C50" s="9"/>
      <c r="D50" s="9" t="s">
        <v>101</v>
      </c>
      <c r="E50" s="9" t="s">
        <v>15</v>
      </c>
      <c r="F50" s="26"/>
      <c r="G50" s="65">
        <f>(G39/60)*454*1000000/(G$43*0.0283)*(21-7)/(21-G$44)</f>
        <v>4338740.764535818</v>
      </c>
      <c r="H50" s="65"/>
      <c r="I50" s="65">
        <f>(I39/60)*454*1000000/(I$43*0.0283)*(21-7)/(21-I$44)</f>
        <v>5055680.34292834</v>
      </c>
      <c r="J50" s="65"/>
      <c r="K50" s="65">
        <f>(K39/60)*454*1000000/(K$43*0.0283)*(21-7)/(21-K$44)</f>
        <v>5735053.088373159</v>
      </c>
      <c r="L50" s="65"/>
      <c r="M50" s="65">
        <f>AVERAGE(G50,I50,K50)</f>
        <v>5043158.065279105</v>
      </c>
      <c r="N50" s="48"/>
      <c r="O50" s="30">
        <f>G50</f>
        <v>4338740.764535818</v>
      </c>
      <c r="P50" s="30"/>
      <c r="Q50" s="30">
        <f>I50</f>
        <v>5055680.34292834</v>
      </c>
      <c r="R50" s="55"/>
      <c r="S50" s="30">
        <f>K50</f>
        <v>5735053.088373159</v>
      </c>
      <c r="T50" s="30"/>
      <c r="U50" s="30">
        <f>M50</f>
        <v>5043158.065279105</v>
      </c>
    </row>
    <row r="51" spans="2:20" ht="12.75">
      <c r="B51" s="9"/>
      <c r="C51" s="9"/>
      <c r="D51" s="9"/>
      <c r="E51" s="9"/>
      <c r="F51" s="26"/>
      <c r="G51" s="47"/>
      <c r="H51" s="47"/>
      <c r="I51" s="48"/>
      <c r="J51" s="48"/>
      <c r="K51" s="48"/>
      <c r="L51" s="48"/>
      <c r="M51" s="5"/>
      <c r="N51" s="48"/>
      <c r="O51" s="48"/>
      <c r="P51" s="48"/>
      <c r="Q51" s="49"/>
      <c r="R51" s="10"/>
      <c r="S51" s="10"/>
      <c r="T51" s="26"/>
    </row>
    <row r="52" spans="2:20" ht="12.75">
      <c r="B52" s="9"/>
      <c r="C52" s="9"/>
      <c r="D52" s="9"/>
      <c r="E52" s="9"/>
      <c r="F52" s="26"/>
      <c r="G52" s="47"/>
      <c r="H52" s="47"/>
      <c r="I52" s="48"/>
      <c r="J52" s="48"/>
      <c r="K52" s="48"/>
      <c r="L52" s="48"/>
      <c r="M52" s="5"/>
      <c r="N52" s="48"/>
      <c r="O52" s="48"/>
      <c r="P52" s="48"/>
      <c r="Q52" s="49"/>
      <c r="R52" s="10"/>
      <c r="S52" s="10"/>
      <c r="T52" s="26"/>
    </row>
    <row r="53" spans="2:21" ht="12.75">
      <c r="B53" s="25" t="s">
        <v>140</v>
      </c>
      <c r="C53" s="9" t="str">
        <f>cond!C30</f>
        <v>Max heat w/TDI only</v>
      </c>
      <c r="D53" s="9"/>
      <c r="E53" s="9"/>
      <c r="F53" s="16"/>
      <c r="G53" s="28" t="s">
        <v>117</v>
      </c>
      <c r="H53" s="28"/>
      <c r="I53" s="28" t="s">
        <v>118</v>
      </c>
      <c r="J53" s="28"/>
      <c r="K53" s="28" t="s">
        <v>119</v>
      </c>
      <c r="L53" s="28"/>
      <c r="M53" s="28" t="s">
        <v>20</v>
      </c>
      <c r="N53" s="48"/>
      <c r="O53" s="28" t="s">
        <v>117</v>
      </c>
      <c r="P53" s="28"/>
      <c r="Q53" s="28" t="s">
        <v>118</v>
      </c>
      <c r="R53" s="28"/>
      <c r="S53" s="28" t="s">
        <v>119</v>
      </c>
      <c r="T53" s="28"/>
      <c r="U53" s="28" t="s">
        <v>20</v>
      </c>
    </row>
    <row r="54" spans="2:20" ht="12.75">
      <c r="B54" s="25"/>
      <c r="C54" s="9"/>
      <c r="D54" s="9"/>
      <c r="E54" s="9"/>
      <c r="F54" s="16"/>
      <c r="G54" s="28"/>
      <c r="H54" s="28"/>
      <c r="I54" s="28"/>
      <c r="J54" s="28"/>
      <c r="K54" s="28"/>
      <c r="L54" s="28"/>
      <c r="M54" s="28"/>
      <c r="N54" s="48"/>
      <c r="O54" s="48"/>
      <c r="P54" s="48"/>
      <c r="Q54" s="49"/>
      <c r="R54" s="26"/>
      <c r="S54" s="26"/>
      <c r="T54" s="26"/>
    </row>
    <row r="55" spans="2:21" ht="12.75">
      <c r="B55" s="9" t="s">
        <v>178</v>
      </c>
      <c r="C55" s="9"/>
      <c r="D55" s="9"/>
      <c r="E55" s="9"/>
      <c r="F55" s="26"/>
      <c r="G55" s="3" t="s">
        <v>181</v>
      </c>
      <c r="H55" s="3"/>
      <c r="I55" s="3" t="s">
        <v>181</v>
      </c>
      <c r="K55" s="3" t="s">
        <v>181</v>
      </c>
      <c r="M55" s="3" t="s">
        <v>181</v>
      </c>
      <c r="N55" s="48"/>
      <c r="O55" s="48" t="s">
        <v>184</v>
      </c>
      <c r="P55" s="48"/>
      <c r="Q55" s="48" t="s">
        <v>184</v>
      </c>
      <c r="R55" s="26"/>
      <c r="S55" s="48" t="s">
        <v>184</v>
      </c>
      <c r="T55" s="26"/>
      <c r="U55" s="48" t="s">
        <v>184</v>
      </c>
    </row>
    <row r="56" spans="2:21" ht="12.75">
      <c r="B56" s="9" t="s">
        <v>179</v>
      </c>
      <c r="C56" s="9"/>
      <c r="D56" s="9"/>
      <c r="E56" s="9"/>
      <c r="F56" s="26"/>
      <c r="G56" s="3" t="s">
        <v>180</v>
      </c>
      <c r="H56" s="3"/>
      <c r="I56" s="3" t="s">
        <v>180</v>
      </c>
      <c r="K56" s="3" t="s">
        <v>180</v>
      </c>
      <c r="M56" s="3" t="s">
        <v>180</v>
      </c>
      <c r="N56" s="48"/>
      <c r="O56" s="48" t="s">
        <v>183</v>
      </c>
      <c r="P56" s="48"/>
      <c r="Q56" s="48" t="s">
        <v>183</v>
      </c>
      <c r="R56" s="26"/>
      <c r="S56" s="48" t="s">
        <v>183</v>
      </c>
      <c r="T56" s="26"/>
      <c r="U56" s="48" t="s">
        <v>183</v>
      </c>
    </row>
    <row r="57" spans="2:21" ht="12.75">
      <c r="B57" s="9" t="s">
        <v>186</v>
      </c>
      <c r="C57" s="9"/>
      <c r="D57" s="9"/>
      <c r="E57" s="9"/>
      <c r="F57" s="26"/>
      <c r="G57" s="3" t="s">
        <v>29</v>
      </c>
      <c r="H57" s="3"/>
      <c r="I57" s="3" t="s">
        <v>29</v>
      </c>
      <c r="K57" s="3" t="s">
        <v>29</v>
      </c>
      <c r="M57" s="3" t="s">
        <v>29</v>
      </c>
      <c r="N57" s="48"/>
      <c r="O57" s="48" t="s">
        <v>183</v>
      </c>
      <c r="P57" s="48"/>
      <c r="Q57" s="48" t="s">
        <v>183</v>
      </c>
      <c r="R57" s="26"/>
      <c r="S57" s="48" t="s">
        <v>183</v>
      </c>
      <c r="T57" s="26"/>
      <c r="U57" s="48" t="s">
        <v>183</v>
      </c>
    </row>
    <row r="58" spans="2:21" ht="12.75">
      <c r="B58" s="38" t="s">
        <v>21</v>
      </c>
      <c r="C58" s="9"/>
      <c r="D58" s="38"/>
      <c r="E58" s="38"/>
      <c r="F58" s="36"/>
      <c r="G58" s="45" t="s">
        <v>94</v>
      </c>
      <c r="H58" s="45"/>
      <c r="I58" s="45" t="s">
        <v>94</v>
      </c>
      <c r="J58" s="45"/>
      <c r="K58" s="45" t="s">
        <v>94</v>
      </c>
      <c r="L58" s="45"/>
      <c r="M58" s="45"/>
      <c r="N58" s="48"/>
      <c r="O58" s="48" t="s">
        <v>183</v>
      </c>
      <c r="P58" s="48"/>
      <c r="Q58" s="48" t="s">
        <v>183</v>
      </c>
      <c r="R58" s="26"/>
      <c r="S58" s="48" t="s">
        <v>183</v>
      </c>
      <c r="T58" s="26"/>
      <c r="U58" s="48" t="s">
        <v>183</v>
      </c>
    </row>
    <row r="59" spans="2:20" ht="12.75">
      <c r="B59" s="9" t="s">
        <v>50</v>
      </c>
      <c r="C59" s="9"/>
      <c r="D59" s="9" t="s">
        <v>26</v>
      </c>
      <c r="E59" s="9"/>
      <c r="F59"/>
      <c r="G59">
        <v>4672</v>
      </c>
      <c r="H59"/>
      <c r="I59">
        <v>4666</v>
      </c>
      <c r="J59"/>
      <c r="K59">
        <v>4804</v>
      </c>
      <c r="L59"/>
      <c r="M59" s="50">
        <f aca="true" t="shared" si="2" ref="M59:M65">AVERAGE(G59,I59,K59)</f>
        <v>4714</v>
      </c>
      <c r="N59" s="26"/>
      <c r="O59" s="26"/>
      <c r="P59" s="26"/>
      <c r="Q59" s="26"/>
      <c r="R59" s="26"/>
      <c r="S59" s="26"/>
      <c r="T59" s="26"/>
    </row>
    <row r="60" spans="2:20" ht="12.75">
      <c r="B60" s="9" t="s">
        <v>189</v>
      </c>
      <c r="C60" s="9"/>
      <c r="D60" s="9" t="s">
        <v>93</v>
      </c>
      <c r="E60" s="9"/>
      <c r="F60"/>
      <c r="G60">
        <v>10695</v>
      </c>
      <c r="H60"/>
      <c r="I60" s="26">
        <v>10765</v>
      </c>
      <c r="J60" s="26"/>
      <c r="K60" s="26">
        <v>10921</v>
      </c>
      <c r="L60" s="26"/>
      <c r="M60" s="50">
        <f t="shared" si="2"/>
        <v>10793.666666666666</v>
      </c>
      <c r="O60" s="26"/>
      <c r="P60" s="26"/>
      <c r="Q60" s="26"/>
      <c r="R60" s="26"/>
      <c r="S60" s="26"/>
      <c r="T60" s="26"/>
    </row>
    <row r="61" spans="2:20" ht="12.75">
      <c r="B61" s="9" t="s">
        <v>182</v>
      </c>
      <c r="C61" s="9"/>
      <c r="D61" s="9" t="s">
        <v>95</v>
      </c>
      <c r="E61" s="9"/>
      <c r="F61"/>
      <c r="G61" s="5">
        <f>G60*G59/1000000</f>
        <v>49.96704</v>
      </c>
      <c r="H61" s="5"/>
      <c r="I61" s="5">
        <f>I60*I59/1000000</f>
        <v>50.22949</v>
      </c>
      <c r="J61" s="5"/>
      <c r="K61" s="5">
        <f>K60*K59/1000000</f>
        <v>52.464484</v>
      </c>
      <c r="L61" s="5"/>
      <c r="M61" s="50">
        <f t="shared" si="2"/>
        <v>50.88700466666666</v>
      </c>
      <c r="N61" s="26"/>
      <c r="O61" s="26"/>
      <c r="P61" s="26"/>
      <c r="Q61" s="26"/>
      <c r="R61" s="26"/>
      <c r="S61" s="26"/>
      <c r="T61" s="26"/>
    </row>
    <row r="62" spans="2:20" ht="12.75">
      <c r="B62" s="9" t="s">
        <v>133</v>
      </c>
      <c r="C62" s="9"/>
      <c r="D62" s="9" t="s">
        <v>18</v>
      </c>
      <c r="E62" s="9"/>
      <c r="F62" s="28"/>
      <c r="G62" s="47">
        <v>3.89</v>
      </c>
      <c r="H62" s="47"/>
      <c r="I62" s="47">
        <v>3.84</v>
      </c>
      <c r="J62" s="47"/>
      <c r="K62" s="48">
        <v>3.61</v>
      </c>
      <c r="L62" s="48"/>
      <c r="M62" s="5">
        <f t="shared" si="2"/>
        <v>3.78</v>
      </c>
      <c r="N62" s="26"/>
      <c r="O62" s="26"/>
      <c r="P62" s="26"/>
      <c r="Q62" s="26"/>
      <c r="R62" s="26"/>
      <c r="S62" s="26"/>
      <c r="T62" s="26"/>
    </row>
    <row r="63" spans="2:20" ht="12.75">
      <c r="B63" s="9" t="s">
        <v>133</v>
      </c>
      <c r="C63" s="9"/>
      <c r="D63" s="9" t="s">
        <v>26</v>
      </c>
      <c r="E63" s="9"/>
      <c r="F63" s="26"/>
      <c r="G63" s="56">
        <f>G62*G59/100</f>
        <v>181.7408</v>
      </c>
      <c r="H63" s="56"/>
      <c r="I63" s="56">
        <f>I62*I59/100</f>
        <v>179.1744</v>
      </c>
      <c r="J63" s="56"/>
      <c r="K63" s="56">
        <f>K62*K59/100</f>
        <v>173.4244</v>
      </c>
      <c r="L63" s="56"/>
      <c r="M63" s="50">
        <f t="shared" si="2"/>
        <v>178.1132</v>
      </c>
      <c r="N63" s="26"/>
      <c r="O63" s="26"/>
      <c r="P63" s="26"/>
      <c r="Q63" s="26"/>
      <c r="R63" s="26"/>
      <c r="S63" s="26"/>
      <c r="T63" s="26"/>
    </row>
    <row r="64" spans="2:20" ht="12.75">
      <c r="B64" s="9" t="s">
        <v>22</v>
      </c>
      <c r="C64" s="9"/>
      <c r="D64" s="9" t="s">
        <v>18</v>
      </c>
      <c r="E64" s="9"/>
      <c r="F64" s="26"/>
      <c r="G64" s="47">
        <v>0.024</v>
      </c>
      <c r="H64" s="47"/>
      <c r="I64" s="17">
        <v>0.024</v>
      </c>
      <c r="J64" s="48"/>
      <c r="K64" s="17">
        <v>0.033</v>
      </c>
      <c r="L64" s="17"/>
      <c r="M64" s="53">
        <f t="shared" si="2"/>
        <v>0.027</v>
      </c>
      <c r="N64" s="26"/>
      <c r="O64" s="26"/>
      <c r="P64" s="26"/>
      <c r="Q64" s="29"/>
      <c r="R64" s="29"/>
      <c r="S64" s="26"/>
      <c r="T64" s="26"/>
    </row>
    <row r="65" spans="2:20" ht="12.75">
      <c r="B65" s="9" t="s">
        <v>22</v>
      </c>
      <c r="C65" s="9"/>
      <c r="D65" s="9" t="s">
        <v>26</v>
      </c>
      <c r="E65" s="9"/>
      <c r="F65" s="26"/>
      <c r="G65" s="63">
        <f>G64*G59/100</f>
        <v>1.12128</v>
      </c>
      <c r="H65" s="63"/>
      <c r="I65" s="63">
        <f>I64*I59/100</f>
        <v>1.1198400000000002</v>
      </c>
      <c r="J65" s="63"/>
      <c r="K65" s="63">
        <f>K64*K59/100</f>
        <v>1.58532</v>
      </c>
      <c r="L65" s="63"/>
      <c r="M65" s="5">
        <f t="shared" si="2"/>
        <v>1.2754800000000002</v>
      </c>
      <c r="N65" s="26"/>
      <c r="O65" s="26"/>
      <c r="P65" s="26"/>
      <c r="Q65" s="29"/>
      <c r="R65" s="29"/>
      <c r="S65" s="26"/>
      <c r="T65" s="26"/>
    </row>
    <row r="66" spans="2:20" ht="12.75">
      <c r="B66" s="9"/>
      <c r="C66" s="9"/>
      <c r="D66" s="9"/>
      <c r="E66" s="9"/>
      <c r="F66" s="26"/>
      <c r="G66" s="10"/>
      <c r="H66" s="10"/>
      <c r="I66" s="26"/>
      <c r="J66" s="26"/>
      <c r="K66" s="26"/>
      <c r="L66" s="26"/>
      <c r="M66" s="29"/>
      <c r="N66" s="26"/>
      <c r="O66" s="26"/>
      <c r="P66" s="26"/>
      <c r="Q66" s="29"/>
      <c r="R66" s="29"/>
      <c r="S66" s="26"/>
      <c r="T66" s="26"/>
    </row>
    <row r="67" spans="2:20" ht="12.75">
      <c r="B67" s="9" t="s">
        <v>100</v>
      </c>
      <c r="C67" s="9"/>
      <c r="D67" s="9" t="s">
        <v>17</v>
      </c>
      <c r="E67" s="9"/>
      <c r="F67" s="26"/>
      <c r="G67" s="47">
        <v>17965</v>
      </c>
      <c r="H67" s="47"/>
      <c r="I67" s="48">
        <v>17579</v>
      </c>
      <c r="J67" s="48"/>
      <c r="K67" s="48">
        <v>17500</v>
      </c>
      <c r="L67" s="48"/>
      <c r="M67" s="50">
        <f>AVERAGE(G67,I67,K67)</f>
        <v>17681.333333333332</v>
      </c>
      <c r="N67" s="26"/>
      <c r="O67" s="26"/>
      <c r="P67" s="26"/>
      <c r="Q67" s="29"/>
      <c r="R67" s="29"/>
      <c r="S67" s="26"/>
      <c r="T67" s="26"/>
    </row>
    <row r="68" spans="2:20" ht="12.75">
      <c r="B68" s="9" t="s">
        <v>177</v>
      </c>
      <c r="C68" s="9"/>
      <c r="D68" s="9" t="s">
        <v>18</v>
      </c>
      <c r="E68" s="9"/>
      <c r="F68" s="26"/>
      <c r="G68" s="47">
        <v>11.2</v>
      </c>
      <c r="H68" s="47"/>
      <c r="I68" s="48">
        <v>11.4</v>
      </c>
      <c r="J68" s="48"/>
      <c r="K68" s="48">
        <v>11.4</v>
      </c>
      <c r="L68" s="48"/>
      <c r="M68" s="5">
        <f>AVERAGE(G68,I68,K68)</f>
        <v>11.333333333333334</v>
      </c>
      <c r="N68" s="26"/>
      <c r="O68" s="26"/>
      <c r="P68" s="26"/>
      <c r="Q68" s="29"/>
      <c r="R68" s="29"/>
      <c r="S68" s="26"/>
      <c r="T68" s="26"/>
    </row>
    <row r="69" spans="2:20" ht="12.75">
      <c r="B69" s="9"/>
      <c r="C69" s="9"/>
      <c r="D69" s="9"/>
      <c r="E69" s="9"/>
      <c r="F69" s="26"/>
      <c r="G69" s="47"/>
      <c r="H69" s="47"/>
      <c r="I69" s="48"/>
      <c r="J69" s="48"/>
      <c r="K69" s="48"/>
      <c r="L69" s="48"/>
      <c r="M69" s="5"/>
      <c r="N69" s="26"/>
      <c r="O69" s="26"/>
      <c r="P69" s="26"/>
      <c r="Q69" s="29"/>
      <c r="R69" s="29"/>
      <c r="S69" s="26"/>
      <c r="T69" s="26"/>
    </row>
    <row r="70" spans="2:20" ht="12.75">
      <c r="B70" s="9" t="s">
        <v>187</v>
      </c>
      <c r="C70" s="9"/>
      <c r="D70" s="9" t="s">
        <v>95</v>
      </c>
      <c r="E70" s="9"/>
      <c r="F70" s="26"/>
      <c r="G70" s="10">
        <f>G67*60/9000*(21-G68)/21</f>
        <v>55.891111111111115</v>
      </c>
      <c r="H70" s="47"/>
      <c r="I70" s="10">
        <f>I67*60/9000*(21-I68)/21</f>
        <v>53.57409523809523</v>
      </c>
      <c r="J70" s="48"/>
      <c r="K70" s="10">
        <f>K67*60/9000*(21-K68)/21</f>
        <v>53.333333333333336</v>
      </c>
      <c r="L70" s="10"/>
      <c r="M70" s="5">
        <f>AVERAGE(G70,I70,K70)</f>
        <v>54.26617989417989</v>
      </c>
      <c r="N70" s="26"/>
      <c r="O70" s="26"/>
      <c r="P70" s="26"/>
      <c r="Q70" s="29"/>
      <c r="R70" s="29"/>
      <c r="S70" s="26"/>
      <c r="T70" s="26"/>
    </row>
    <row r="71" spans="2:20" ht="12.75">
      <c r="B71" s="9"/>
      <c r="C71" s="9"/>
      <c r="D71" s="9"/>
      <c r="E71" s="9"/>
      <c r="F71" s="26"/>
      <c r="G71" s="47"/>
      <c r="H71" s="47"/>
      <c r="I71" s="48"/>
      <c r="J71" s="48"/>
      <c r="K71" s="48"/>
      <c r="L71" s="48"/>
      <c r="M71" s="5"/>
      <c r="N71" s="26"/>
      <c r="O71" s="26"/>
      <c r="P71" s="26"/>
      <c r="Q71" s="29"/>
      <c r="R71" s="29"/>
      <c r="S71" s="26"/>
      <c r="T71" s="26"/>
    </row>
    <row r="72" spans="2:20" ht="12.75">
      <c r="B72" s="64" t="s">
        <v>137</v>
      </c>
      <c r="C72" s="9"/>
      <c r="D72" s="9"/>
      <c r="E72" s="9"/>
      <c r="F72" s="26"/>
      <c r="G72" s="47"/>
      <c r="H72" s="47"/>
      <c r="I72" s="48"/>
      <c r="J72" s="48"/>
      <c r="K72" s="48"/>
      <c r="L72" s="48"/>
      <c r="M72" s="5"/>
      <c r="N72" s="26"/>
      <c r="O72" s="26"/>
      <c r="P72" s="26"/>
      <c r="Q72" s="29"/>
      <c r="R72" s="29"/>
      <c r="S72" s="26"/>
      <c r="T72" s="26"/>
    </row>
    <row r="73" spans="2:21" ht="12.75">
      <c r="B73" s="9" t="s">
        <v>22</v>
      </c>
      <c r="C73" s="9"/>
      <c r="D73" s="9" t="s">
        <v>28</v>
      </c>
      <c r="E73" s="9" t="s">
        <v>15</v>
      </c>
      <c r="F73" s="26"/>
      <c r="G73" s="50">
        <f>(G65/60)*454*1000/(G$67*0.0283)*(21-7)/(21-G$68)</f>
        <v>23.84004008017721</v>
      </c>
      <c r="H73" s="50"/>
      <c r="I73" s="50">
        <f>(I65/60)*454*1000/(I$67*0.0283)*(21-7)/(21-I$68)</f>
        <v>24.839152830590585</v>
      </c>
      <c r="J73" s="50"/>
      <c r="K73" s="50">
        <f>(K65/60)*454*1000/(K$67*0.0283)*(21-7)/(21-K$68)</f>
        <v>35.32269729093051</v>
      </c>
      <c r="L73" s="50"/>
      <c r="M73" s="5">
        <f>AVERAGE(G73,I73,K73)</f>
        <v>28.000630067232766</v>
      </c>
      <c r="N73" s="26"/>
      <c r="O73" s="31">
        <f>G73</f>
        <v>23.84004008017721</v>
      </c>
      <c r="P73" s="26"/>
      <c r="Q73" s="31">
        <f>I73</f>
        <v>24.839152830590585</v>
      </c>
      <c r="R73" s="29"/>
      <c r="S73" s="31">
        <f>K73</f>
        <v>35.32269729093051</v>
      </c>
      <c r="T73" s="26"/>
      <c r="U73" s="31">
        <f>M73</f>
        <v>28.000630067232766</v>
      </c>
    </row>
    <row r="74" spans="2:21" ht="12.75">
      <c r="B74" s="9" t="s">
        <v>133</v>
      </c>
      <c r="C74" s="9"/>
      <c r="D74" s="9" t="s">
        <v>101</v>
      </c>
      <c r="E74" s="9" t="s">
        <v>15</v>
      </c>
      <c r="F74" s="26"/>
      <c r="G74" s="65">
        <f>(G63/60)*454*1000000/(G$67*0.0283)*(21-7)/(21-G$68)</f>
        <v>3864073.1629953897</v>
      </c>
      <c r="H74" s="65"/>
      <c r="I74" s="65">
        <f>(I63/60)*454*1000000/(I$67*0.0283)*(21-7)/(21-I$68)</f>
        <v>3974264.4528944925</v>
      </c>
      <c r="J74" s="65"/>
      <c r="K74" s="65">
        <f>(K63/60)*454*1000000/(K$67*0.0283)*(21-7)/(21-K$68)</f>
        <v>3864089.006674519</v>
      </c>
      <c r="L74" s="65"/>
      <c r="M74" s="65">
        <f>AVERAGE(G74,I74,K74)</f>
        <v>3900808.874188134</v>
      </c>
      <c r="N74" s="26"/>
      <c r="O74" s="30">
        <f>G74</f>
        <v>3864073.1629953897</v>
      </c>
      <c r="P74" s="26"/>
      <c r="Q74" s="30">
        <f>I74</f>
        <v>3974264.4528944925</v>
      </c>
      <c r="R74" s="29"/>
      <c r="S74" s="30">
        <f>K74</f>
        <v>3864089.006674519</v>
      </c>
      <c r="T74" s="26"/>
      <c r="U74" s="30">
        <f>M74</f>
        <v>3900808.874188134</v>
      </c>
    </row>
    <row r="75" spans="2:20" ht="12.75">
      <c r="B75" s="9"/>
      <c r="C75" s="9"/>
      <c r="D75" s="9"/>
      <c r="E75" s="9"/>
      <c r="F75" s="26"/>
      <c r="G75" s="27"/>
      <c r="H75" s="27"/>
      <c r="I75" s="26"/>
      <c r="J75" s="26"/>
      <c r="K75" s="26"/>
      <c r="L75" s="26"/>
      <c r="M75" s="29"/>
      <c r="N75" s="26"/>
      <c r="O75" s="26"/>
      <c r="P75" s="26"/>
      <c r="Q75" s="29"/>
      <c r="R75" s="29"/>
      <c r="S75" s="26"/>
      <c r="T75" s="26"/>
    </row>
    <row r="76" spans="2:20" ht="12.75">
      <c r="B76" s="9"/>
      <c r="C76" s="25"/>
      <c r="D76" s="9"/>
      <c r="E76" s="9"/>
      <c r="F76" s="26"/>
      <c r="G76" s="27"/>
      <c r="H76" s="27"/>
      <c r="I76" s="26"/>
      <c r="J76" s="26"/>
      <c r="K76" s="26"/>
      <c r="L76" s="26"/>
      <c r="M76" s="29"/>
      <c r="N76" s="26"/>
      <c r="O76" s="26"/>
      <c r="P76" s="26"/>
      <c r="Q76" s="29"/>
      <c r="R76" s="29"/>
      <c r="S76" s="26"/>
      <c r="T76" s="26"/>
    </row>
    <row r="77" spans="2:20" ht="12.75">
      <c r="B77" s="9"/>
      <c r="C77" s="9"/>
      <c r="D77" s="9"/>
      <c r="E77" s="9"/>
      <c r="F77" s="26"/>
      <c r="G77" s="27"/>
      <c r="H77" s="27"/>
      <c r="I77" s="26"/>
      <c r="J77" s="26"/>
      <c r="K77" s="26"/>
      <c r="L77" s="26"/>
      <c r="M77" s="29"/>
      <c r="N77" s="26"/>
      <c r="O77" s="26"/>
      <c r="P77" s="26"/>
      <c r="Q77" s="29"/>
      <c r="R77" s="29"/>
      <c r="S77" s="26"/>
      <c r="T77" s="26"/>
    </row>
    <row r="78" spans="2:20" ht="12.75">
      <c r="B78" s="9"/>
      <c r="C78" s="9"/>
      <c r="D78" s="9"/>
      <c r="E78" s="9"/>
      <c r="F78" s="26"/>
      <c r="G78" s="27"/>
      <c r="H78" s="27"/>
      <c r="I78" s="26"/>
      <c r="J78" s="26"/>
      <c r="K78" s="26"/>
      <c r="L78" s="26"/>
      <c r="M78" s="29"/>
      <c r="N78" s="26"/>
      <c r="O78" s="26"/>
      <c r="P78" s="26"/>
      <c r="Q78" s="29"/>
      <c r="R78" s="29"/>
      <c r="S78" s="26"/>
      <c r="T78" s="26"/>
    </row>
    <row r="79" spans="2:20" ht="12.75">
      <c r="B79" s="9"/>
      <c r="C79" s="9"/>
      <c r="D79" s="9"/>
      <c r="E79" s="9"/>
      <c r="F79" s="26"/>
      <c r="G79" s="27"/>
      <c r="H79" s="27"/>
      <c r="I79" s="26"/>
      <c r="J79" s="26"/>
      <c r="K79" s="26"/>
      <c r="L79" s="26"/>
      <c r="M79" s="29"/>
      <c r="N79" s="26"/>
      <c r="O79" s="26"/>
      <c r="P79" s="26"/>
      <c r="Q79" s="29"/>
      <c r="R79" s="29"/>
      <c r="S79" s="26"/>
      <c r="T79" s="26"/>
    </row>
    <row r="80" spans="2:20" ht="12.75">
      <c r="B80" s="9"/>
      <c r="C80" s="9"/>
      <c r="D80" s="9"/>
      <c r="E80" s="9"/>
      <c r="F80" s="26"/>
      <c r="G80" s="27"/>
      <c r="H80" s="27"/>
      <c r="I80" s="26"/>
      <c r="J80" s="26"/>
      <c r="K80" s="26"/>
      <c r="L80" s="26"/>
      <c r="M80" s="29"/>
      <c r="N80" s="26"/>
      <c r="O80" s="26"/>
      <c r="P80" s="26"/>
      <c r="Q80" s="29"/>
      <c r="R80" s="29"/>
      <c r="S80" s="26"/>
      <c r="T80" s="26"/>
    </row>
    <row r="81" spans="2:20" ht="12.75">
      <c r="B81" s="9"/>
      <c r="C81" s="9"/>
      <c r="D81" s="9"/>
      <c r="E81" s="9"/>
      <c r="F81" s="26"/>
      <c r="G81" s="27"/>
      <c r="H81" s="27"/>
      <c r="I81" s="26"/>
      <c r="J81" s="26"/>
      <c r="K81" s="26"/>
      <c r="L81" s="26"/>
      <c r="M81" s="29"/>
      <c r="N81" s="26"/>
      <c r="O81" s="26"/>
      <c r="P81" s="26"/>
      <c r="Q81" s="29"/>
      <c r="R81" s="29"/>
      <c r="S81" s="26"/>
      <c r="T81" s="26"/>
    </row>
    <row r="82" spans="2:20" ht="12.75">
      <c r="B82" s="9"/>
      <c r="C82" s="9"/>
      <c r="D82" s="9"/>
      <c r="E82" s="9"/>
      <c r="F82" s="26"/>
      <c r="G82" s="27"/>
      <c r="H82" s="27"/>
      <c r="I82" s="26"/>
      <c r="J82" s="26"/>
      <c r="K82" s="26"/>
      <c r="L82" s="26"/>
      <c r="M82" s="29"/>
      <c r="N82" s="26"/>
      <c r="O82" s="26"/>
      <c r="P82" s="26"/>
      <c r="Q82" s="29"/>
      <c r="R82" s="29"/>
      <c r="S82" s="26"/>
      <c r="T82" s="26"/>
    </row>
    <row r="83" spans="2:20" ht="12.75">
      <c r="B83" s="9"/>
      <c r="C83" s="9"/>
      <c r="D83" s="9"/>
      <c r="E83" s="9"/>
      <c r="F83" s="26"/>
      <c r="G83" s="27"/>
      <c r="H83" s="27"/>
      <c r="I83" s="26"/>
      <c r="J83" s="26"/>
      <c r="K83" s="26"/>
      <c r="L83" s="26"/>
      <c r="M83" s="29"/>
      <c r="N83" s="26"/>
      <c r="O83" s="26"/>
      <c r="P83" s="26"/>
      <c r="Q83" s="29"/>
      <c r="R83" s="29"/>
      <c r="S83" s="26"/>
      <c r="T83" s="26"/>
    </row>
    <row r="84" spans="2:20" ht="12.75">
      <c r="B84" s="9"/>
      <c r="C84" s="9"/>
      <c r="D84" s="9"/>
      <c r="E84" s="9"/>
      <c r="F84" s="26"/>
      <c r="G84" s="27"/>
      <c r="H84" s="27"/>
      <c r="I84" s="26"/>
      <c r="J84" s="26"/>
      <c r="K84" s="26"/>
      <c r="L84" s="26"/>
      <c r="M84" s="29"/>
      <c r="N84" s="26"/>
      <c r="O84" s="26"/>
      <c r="P84" s="26"/>
      <c r="Q84" s="29"/>
      <c r="R84" s="29"/>
      <c r="S84" s="26"/>
      <c r="T84" s="26"/>
    </row>
    <row r="85" spans="2:20" ht="12.75">
      <c r="B85" s="9"/>
      <c r="C85" s="9"/>
      <c r="D85" s="9"/>
      <c r="E85" s="9"/>
      <c r="F85" s="26"/>
      <c r="G85" s="27"/>
      <c r="H85" s="27"/>
      <c r="I85" s="26"/>
      <c r="J85" s="26"/>
      <c r="K85" s="26"/>
      <c r="L85" s="26"/>
      <c r="M85" s="29"/>
      <c r="N85" s="26"/>
      <c r="O85" s="26"/>
      <c r="P85" s="26"/>
      <c r="Q85" s="29"/>
      <c r="R85" s="29"/>
      <c r="S85" s="26"/>
      <c r="T85" s="26"/>
    </row>
    <row r="87" spans="2:18" s="26" customFormat="1" ht="12.75">
      <c r="B87" s="9"/>
      <c r="C87" s="9"/>
      <c r="D87" s="9"/>
      <c r="E87" s="9"/>
      <c r="G87" s="27"/>
      <c r="H87" s="27"/>
      <c r="R87" s="29"/>
    </row>
    <row r="88" spans="2:18" s="26" customFormat="1" ht="12.75">
      <c r="B88" s="9"/>
      <c r="C88" s="9"/>
      <c r="D88" s="9"/>
      <c r="E88" s="9"/>
      <c r="G88" s="27"/>
      <c r="H88" s="27"/>
      <c r="R88" s="29"/>
    </row>
    <row r="92" spans="1:18" ht="12.75">
      <c r="A92" s="3" t="s">
        <v>49</v>
      </c>
      <c r="B92" s="25"/>
      <c r="C92" s="25"/>
      <c r="D92" s="9"/>
      <c r="E92" s="9"/>
      <c r="F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2:18" ht="12.75">
      <c r="B93" s="9"/>
      <c r="C93" s="9"/>
      <c r="D93" s="9"/>
      <c r="E93" s="9"/>
      <c r="F93" s="26"/>
      <c r="G93" s="28"/>
      <c r="H93" s="28"/>
      <c r="I93" s="28"/>
      <c r="J93" s="28"/>
      <c r="K93" s="28"/>
      <c r="L93" s="28"/>
      <c r="M93" s="28"/>
      <c r="N93" s="26"/>
      <c r="O93" s="26"/>
      <c r="P93" s="26"/>
      <c r="Q93" s="38"/>
      <c r="R93" s="26"/>
    </row>
    <row r="94" spans="1:18" ht="12.75">
      <c r="A94" s="38"/>
      <c r="B94" s="38"/>
      <c r="C94" s="38"/>
      <c r="D94" s="38"/>
      <c r="E94" s="38"/>
      <c r="F94" s="36"/>
      <c r="G94" s="45"/>
      <c r="H94" s="45"/>
      <c r="I94" s="45"/>
      <c r="J94" s="45"/>
      <c r="K94" s="45"/>
      <c r="L94" s="45"/>
      <c r="M94" s="45"/>
      <c r="N94" s="38"/>
      <c r="O94" s="38"/>
      <c r="P94" s="38"/>
      <c r="Q94" s="38"/>
      <c r="R94" s="40"/>
    </row>
    <row r="95" spans="2:18" ht="12.75">
      <c r="B95" s="9"/>
      <c r="C95" s="9"/>
      <c r="D95" s="9"/>
      <c r="E95" s="9"/>
      <c r="F95"/>
      <c r="G95"/>
      <c r="H95"/>
      <c r="I95"/>
      <c r="J95"/>
      <c r="K95"/>
      <c r="L95"/>
      <c r="M95" s="50"/>
      <c r="N95" s="31"/>
      <c r="O95" s="31"/>
      <c r="P95" s="31"/>
      <c r="Q95" s="49"/>
      <c r="R95" s="26"/>
    </row>
    <row r="96" spans="2:18" ht="12.75">
      <c r="B96" s="9"/>
      <c r="C96" s="9"/>
      <c r="D96" s="9"/>
      <c r="E96" s="9"/>
      <c r="F96"/>
      <c r="G96"/>
      <c r="H96"/>
      <c r="I96"/>
      <c r="J96"/>
      <c r="K96"/>
      <c r="L96"/>
      <c r="M96" s="49"/>
      <c r="N96" s="31"/>
      <c r="O96" s="31"/>
      <c r="P96" s="31"/>
      <c r="Q96" s="49"/>
      <c r="R96" s="26"/>
    </row>
    <row r="97" spans="2:18" ht="12.75">
      <c r="B97" s="9"/>
      <c r="C97" s="9"/>
      <c r="D97" s="9"/>
      <c r="E97" s="9"/>
      <c r="F97" s="28"/>
      <c r="G97" s="55"/>
      <c r="H97" s="47"/>
      <c r="I97" s="55"/>
      <c r="J97" s="47"/>
      <c r="K97" s="30"/>
      <c r="L97" s="30"/>
      <c r="M97" s="49"/>
      <c r="N97" s="48"/>
      <c r="O97" s="48"/>
      <c r="P97" s="48"/>
      <c r="Q97" s="49"/>
      <c r="R97" s="26"/>
    </row>
    <row r="98" spans="2:18" ht="12.75">
      <c r="B98" s="9"/>
      <c r="C98" s="9"/>
      <c r="D98" s="9"/>
      <c r="E98" s="9"/>
      <c r="F98" s="26"/>
      <c r="G98" s="55"/>
      <c r="H98" s="47"/>
      <c r="I98" s="30"/>
      <c r="J98" s="48"/>
      <c r="K98" s="30"/>
      <c r="L98" s="30"/>
      <c r="M98" s="49"/>
      <c r="N98" s="48"/>
      <c r="O98" s="48"/>
      <c r="P98" s="48"/>
      <c r="Q98" s="49"/>
      <c r="R98" s="26"/>
    </row>
    <row r="99" spans="2:18" ht="12.75">
      <c r="B99" s="9"/>
      <c r="C99" s="9"/>
      <c r="D99" s="9"/>
      <c r="E99" s="9"/>
      <c r="F99" s="26"/>
      <c r="G99" s="55"/>
      <c r="H99" s="47"/>
      <c r="I99" s="30"/>
      <c r="J99" s="48"/>
      <c r="K99" s="30"/>
      <c r="L99" s="30"/>
      <c r="M99" s="49"/>
      <c r="N99" s="48"/>
      <c r="O99" s="48"/>
      <c r="P99" s="48"/>
      <c r="Q99" s="49"/>
      <c r="R99" s="26"/>
    </row>
    <row r="100" spans="2:18" ht="12.75">
      <c r="B100" s="9"/>
      <c r="C100" s="9"/>
      <c r="D100" s="9"/>
      <c r="E100" s="9"/>
      <c r="F100" s="26"/>
      <c r="G100" s="55"/>
      <c r="H100" s="47"/>
      <c r="I100" s="24"/>
      <c r="J100" s="17"/>
      <c r="K100" s="24"/>
      <c r="L100" s="24"/>
      <c r="M100" s="49"/>
      <c r="N100" s="48"/>
      <c r="O100" s="48"/>
      <c r="P100" s="48"/>
      <c r="Q100" s="49"/>
      <c r="R100" s="26"/>
    </row>
    <row r="101" spans="2:18" ht="12.75">
      <c r="B101" s="9"/>
      <c r="C101" s="9"/>
      <c r="D101" s="9"/>
      <c r="E101" s="9"/>
      <c r="F101" s="26"/>
      <c r="G101" s="55"/>
      <c r="H101" s="47"/>
      <c r="I101" s="24"/>
      <c r="J101" s="17"/>
      <c r="K101" s="24"/>
      <c r="L101" s="24"/>
      <c r="M101" s="49"/>
      <c r="N101" s="48"/>
      <c r="O101" s="48"/>
      <c r="P101" s="48"/>
      <c r="Q101" s="49"/>
      <c r="R101" s="26"/>
    </row>
    <row r="102" spans="2:18" ht="12.75">
      <c r="B102" s="9"/>
      <c r="C102" s="9"/>
      <c r="D102" s="9"/>
      <c r="E102" s="9"/>
      <c r="F102" s="16"/>
      <c r="G102" s="55"/>
      <c r="H102" s="47"/>
      <c r="I102" s="24"/>
      <c r="J102" s="17"/>
      <c r="K102" s="24"/>
      <c r="L102" s="24"/>
      <c r="M102" s="49"/>
      <c r="N102" s="48"/>
      <c r="O102" s="48"/>
      <c r="P102" s="48"/>
      <c r="Q102" s="49"/>
      <c r="R102" s="26"/>
    </row>
    <row r="103" spans="2:18" ht="12.75">
      <c r="B103" s="9"/>
      <c r="C103" s="9"/>
      <c r="D103" s="9"/>
      <c r="E103" s="9"/>
      <c r="F103" s="16"/>
      <c r="G103" s="55"/>
      <c r="H103" s="47"/>
      <c r="I103" s="24"/>
      <c r="J103" s="17"/>
      <c r="K103" s="24"/>
      <c r="L103" s="24"/>
      <c r="M103" s="49"/>
      <c r="N103" s="48"/>
      <c r="O103" s="48"/>
      <c r="P103" s="48"/>
      <c r="Q103" s="49"/>
      <c r="R103" s="26"/>
    </row>
    <row r="104" spans="2:18" ht="12.75">
      <c r="B104" s="9"/>
      <c r="C104" s="9"/>
      <c r="D104" s="9"/>
      <c r="E104" s="9"/>
      <c r="F104" s="26"/>
      <c r="G104" s="55"/>
      <c r="H104" s="47"/>
      <c r="I104" s="30"/>
      <c r="J104" s="48"/>
      <c r="K104" s="24"/>
      <c r="L104" s="24"/>
      <c r="M104" s="49"/>
      <c r="N104" s="48"/>
      <c r="O104" s="48"/>
      <c r="P104" s="48"/>
      <c r="Q104" s="49"/>
      <c r="R104" s="26"/>
    </row>
    <row r="105" spans="2:18" ht="12.75">
      <c r="B105" s="9"/>
      <c r="C105" s="9"/>
      <c r="D105" s="9"/>
      <c r="E105" s="9"/>
      <c r="F105" s="16"/>
      <c r="G105" s="55"/>
      <c r="H105" s="47"/>
      <c r="I105" s="55"/>
      <c r="J105" s="47"/>
      <c r="K105" s="24"/>
      <c r="L105" s="24"/>
      <c r="M105" s="49"/>
      <c r="N105" s="48"/>
      <c r="O105" s="48"/>
      <c r="P105" s="48"/>
      <c r="Q105" s="49"/>
      <c r="R105" s="26"/>
    </row>
    <row r="106" spans="2:18" ht="12.75">
      <c r="B106" s="9"/>
      <c r="C106" s="9"/>
      <c r="D106" s="9"/>
      <c r="E106" s="9"/>
      <c r="F106" s="26"/>
      <c r="G106" s="55"/>
      <c r="H106" s="47"/>
      <c r="I106" s="47"/>
      <c r="J106" s="47"/>
      <c r="K106" s="17"/>
      <c r="L106" s="17"/>
      <c r="M106" s="49"/>
      <c r="N106" s="48"/>
      <c r="O106" s="48"/>
      <c r="P106" s="48"/>
      <c r="Q106" s="49"/>
      <c r="R106" s="26"/>
    </row>
    <row r="107" spans="2:18" ht="12.75">
      <c r="B107" s="9"/>
      <c r="C107" s="9"/>
      <c r="D107" s="9"/>
      <c r="E107" s="9"/>
      <c r="F107" s="26"/>
      <c r="G107" s="55"/>
      <c r="H107" s="47"/>
      <c r="I107" s="47"/>
      <c r="J107" s="47"/>
      <c r="K107" s="17"/>
      <c r="L107" s="17"/>
      <c r="M107" s="49"/>
      <c r="N107" s="48"/>
      <c r="O107" s="48"/>
      <c r="P107" s="48"/>
      <c r="Q107" s="49"/>
      <c r="R107" s="26"/>
    </row>
    <row r="108" spans="2:18" ht="12.75">
      <c r="B108" s="9"/>
      <c r="C108" s="9"/>
      <c r="D108" s="9"/>
      <c r="E108" s="9"/>
      <c r="F108" s="26"/>
      <c r="G108" s="55"/>
      <c r="H108" s="47"/>
      <c r="I108" s="47"/>
      <c r="J108" s="47"/>
      <c r="K108" s="17"/>
      <c r="L108" s="17"/>
      <c r="M108" s="49"/>
      <c r="N108" s="48"/>
      <c r="O108" s="48"/>
      <c r="P108" s="48"/>
      <c r="Q108" s="49"/>
      <c r="R108" s="26"/>
    </row>
    <row r="109" spans="2:18" ht="12.75">
      <c r="B109" s="9"/>
      <c r="C109" s="9"/>
      <c r="D109" s="9"/>
      <c r="E109" s="9"/>
      <c r="F109" s="26"/>
      <c r="G109" s="55"/>
      <c r="H109" s="47"/>
      <c r="I109" s="47"/>
      <c r="J109" s="47"/>
      <c r="K109" s="17"/>
      <c r="L109" s="17"/>
      <c r="M109" s="49"/>
      <c r="N109" s="48"/>
      <c r="O109" s="48"/>
      <c r="P109" s="48"/>
      <c r="Q109" s="49"/>
      <c r="R109" s="26"/>
    </row>
    <row r="110" spans="2:18" ht="12.75">
      <c r="B110" s="9"/>
      <c r="C110" s="9"/>
      <c r="D110" s="9"/>
      <c r="E110" s="9"/>
      <c r="F110" s="26"/>
      <c r="G110" s="55"/>
      <c r="H110" s="47"/>
      <c r="I110" s="46"/>
      <c r="J110" s="23"/>
      <c r="K110" s="24"/>
      <c r="L110" s="24"/>
      <c r="M110" s="49"/>
      <c r="N110" s="48"/>
      <c r="O110" s="48"/>
      <c r="P110" s="48"/>
      <c r="Q110" s="49"/>
      <c r="R110" s="26"/>
    </row>
    <row r="111" spans="2:18" ht="12.75">
      <c r="B111" s="9"/>
      <c r="C111" s="9"/>
      <c r="D111" s="9"/>
      <c r="E111" s="9"/>
      <c r="F111" s="26"/>
      <c r="G111" s="55"/>
      <c r="H111" s="47"/>
      <c r="I111" s="23"/>
      <c r="J111" s="48"/>
      <c r="K111" s="17"/>
      <c r="L111" s="17"/>
      <c r="M111" s="49"/>
      <c r="N111" s="48"/>
      <c r="O111" s="48"/>
      <c r="P111" s="48"/>
      <c r="Q111" s="49"/>
      <c r="R111" s="29"/>
    </row>
    <row r="112" spans="2:18" ht="12.75">
      <c r="B112" s="9"/>
      <c r="C112" s="9"/>
      <c r="D112" s="9"/>
      <c r="E112" s="9"/>
      <c r="F112" s="47"/>
      <c r="G112" s="55"/>
      <c r="H112" s="47"/>
      <c r="I112" s="46"/>
      <c r="J112" s="23"/>
      <c r="K112" s="24"/>
      <c r="L112" s="24"/>
      <c r="M112" s="49"/>
      <c r="N112" s="48"/>
      <c r="O112" s="48"/>
      <c r="P112" s="48"/>
      <c r="Q112" s="49"/>
      <c r="R112" s="10"/>
    </row>
    <row r="113" spans="2:18" ht="12.75">
      <c r="B113" s="9"/>
      <c r="C113" s="9"/>
      <c r="D113" s="9"/>
      <c r="E113" s="9"/>
      <c r="F113" s="47"/>
      <c r="G113" s="55"/>
      <c r="H113" s="47"/>
      <c r="I113" s="46"/>
      <c r="J113" s="23"/>
      <c r="K113" s="24"/>
      <c r="L113" s="24"/>
      <c r="M113" s="49"/>
      <c r="N113" s="48"/>
      <c r="O113" s="48"/>
      <c r="P113" s="48"/>
      <c r="Q113" s="49"/>
      <c r="R113" s="10"/>
    </row>
    <row r="114" spans="2:18" ht="12.75">
      <c r="B114" s="9"/>
      <c r="C114" s="35"/>
      <c r="D114" s="9"/>
      <c r="E114" s="9"/>
      <c r="F114" s="47"/>
      <c r="G114" s="55"/>
      <c r="H114" s="47"/>
      <c r="I114" s="46"/>
      <c r="J114" s="23"/>
      <c r="K114" s="24"/>
      <c r="L114" s="24"/>
      <c r="M114" s="49"/>
      <c r="N114" s="48"/>
      <c r="O114" s="48"/>
      <c r="P114" s="48"/>
      <c r="Q114" s="49"/>
      <c r="R114" s="10"/>
    </row>
    <row r="115" spans="2:18" ht="12.75">
      <c r="B115" s="9"/>
      <c r="C115" s="9"/>
      <c r="D115" s="9"/>
      <c r="E115" s="9"/>
      <c r="F115" s="23"/>
      <c r="G115" s="55"/>
      <c r="H115" s="47"/>
      <c r="I115" s="46"/>
      <c r="J115" s="23"/>
      <c r="K115" s="24"/>
      <c r="L115" s="24"/>
      <c r="M115" s="49"/>
      <c r="N115" s="48"/>
      <c r="O115" s="48"/>
      <c r="P115" s="48"/>
      <c r="Q115" s="49"/>
      <c r="R115" s="26"/>
    </row>
    <row r="116" spans="2:18" ht="12.75">
      <c r="B116" s="9"/>
      <c r="C116" s="9"/>
      <c r="D116" s="9"/>
      <c r="E116" s="9"/>
      <c r="F116" s="23"/>
      <c r="G116" s="55"/>
      <c r="H116" s="47"/>
      <c r="I116" s="46"/>
      <c r="J116" s="47"/>
      <c r="K116" s="24"/>
      <c r="L116" s="24"/>
      <c r="M116" s="49"/>
      <c r="N116" s="48"/>
      <c r="O116" s="48"/>
      <c r="P116" s="48"/>
      <c r="Q116" s="49"/>
      <c r="R116" s="26"/>
    </row>
    <row r="117" spans="2:18" ht="12.75">
      <c r="B117" s="9"/>
      <c r="C117" s="9"/>
      <c r="D117" s="9"/>
      <c r="E117" s="9"/>
      <c r="F117" s="26"/>
      <c r="G117" s="55"/>
      <c r="H117" s="47"/>
      <c r="I117" s="23"/>
      <c r="J117" s="48"/>
      <c r="K117" s="17"/>
      <c r="L117" s="17"/>
      <c r="M117" s="49"/>
      <c r="N117" s="48"/>
      <c r="O117" s="48"/>
      <c r="P117" s="48"/>
      <c r="Q117" s="49"/>
      <c r="R117" s="26"/>
    </row>
    <row r="118" spans="2:18" ht="12.75">
      <c r="B118" s="9"/>
      <c r="C118" s="9"/>
      <c r="D118" s="9"/>
      <c r="E118" s="9"/>
      <c r="F118" s="26"/>
      <c r="G118" s="10"/>
      <c r="H118" s="10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2:18" ht="12.75">
      <c r="B119" s="9"/>
      <c r="D119" s="9"/>
      <c r="E119" s="9"/>
      <c r="F119" s="28"/>
      <c r="G119" s="10"/>
      <c r="H119" s="10"/>
      <c r="I119" s="26"/>
      <c r="J119" s="26"/>
      <c r="K119" s="26"/>
      <c r="L119" s="26"/>
      <c r="M119" s="31"/>
      <c r="N119" s="26"/>
      <c r="O119" s="26"/>
      <c r="P119" s="26"/>
      <c r="Q119" s="26"/>
      <c r="R119" s="26"/>
    </row>
    <row r="120" spans="2:18" ht="12.75">
      <c r="B120" s="9"/>
      <c r="D120" s="9"/>
      <c r="E120" s="9"/>
      <c r="F120" s="28"/>
      <c r="G120" s="10"/>
      <c r="H120" s="10"/>
      <c r="I120" s="26"/>
      <c r="J120" s="26"/>
      <c r="K120" s="26"/>
      <c r="L120" s="26"/>
      <c r="M120" s="29"/>
      <c r="N120" s="26"/>
      <c r="O120" s="26"/>
      <c r="P120" s="26"/>
      <c r="Q120" s="26"/>
      <c r="R120" s="26"/>
    </row>
    <row r="121" spans="2:18" ht="12.75">
      <c r="B121" s="9"/>
      <c r="C121" s="9"/>
      <c r="D121" s="9"/>
      <c r="E121" s="9"/>
      <c r="F121" s="28"/>
      <c r="G121" s="10"/>
      <c r="H121" s="10"/>
      <c r="I121" s="26"/>
      <c r="J121" s="26"/>
      <c r="K121" s="26"/>
      <c r="L121" s="26"/>
      <c r="M121" s="29"/>
      <c r="N121" s="26"/>
      <c r="O121" s="26"/>
      <c r="P121" s="26"/>
      <c r="Q121" s="26"/>
      <c r="R121" s="26"/>
    </row>
    <row r="122" spans="2:18" ht="12.75">
      <c r="B122" s="35"/>
      <c r="C122" s="9"/>
      <c r="D122" s="9"/>
      <c r="E122" s="9"/>
      <c r="F122" s="26"/>
      <c r="G122" s="10"/>
      <c r="H122" s="10"/>
      <c r="I122" s="26"/>
      <c r="J122" s="26"/>
      <c r="K122" s="26"/>
      <c r="L122" s="26"/>
      <c r="M122" s="29"/>
      <c r="N122" s="26"/>
      <c r="O122" s="26"/>
      <c r="P122" s="31"/>
      <c r="Q122" s="26"/>
      <c r="R122" s="26"/>
    </row>
    <row r="123" spans="2:18" ht="12.75">
      <c r="B123" s="9"/>
      <c r="C123" s="9"/>
      <c r="D123" s="9"/>
      <c r="E123" s="9"/>
      <c r="F123" s="28"/>
      <c r="G123" s="29"/>
      <c r="H123" s="47"/>
      <c r="I123" s="29"/>
      <c r="J123" s="47"/>
      <c r="K123" s="29"/>
      <c r="L123" s="29"/>
      <c r="M123" s="31"/>
      <c r="N123" s="26"/>
      <c r="O123" s="26"/>
      <c r="P123" s="26"/>
      <c r="Q123" s="29"/>
      <c r="R123" s="29"/>
    </row>
    <row r="124" spans="2:18" ht="12.75">
      <c r="B124" s="9"/>
      <c r="C124" s="9"/>
      <c r="D124" s="9"/>
      <c r="E124" s="9"/>
      <c r="F124" s="26"/>
      <c r="G124" s="29"/>
      <c r="H124" s="47"/>
      <c r="I124" s="29"/>
      <c r="J124" s="48"/>
      <c r="K124" s="29"/>
      <c r="L124" s="29"/>
      <c r="M124" s="29"/>
      <c r="N124" s="26"/>
      <c r="O124" s="26"/>
      <c r="P124" s="26"/>
      <c r="Q124" s="29"/>
      <c r="R124" s="29"/>
    </row>
    <row r="125" spans="2:18" ht="12.75">
      <c r="B125" s="9"/>
      <c r="C125" s="9"/>
      <c r="D125" s="9"/>
      <c r="E125" s="9"/>
      <c r="F125" s="26"/>
      <c r="G125" s="29"/>
      <c r="H125" s="47"/>
      <c r="I125" s="29"/>
      <c r="J125" s="48"/>
      <c r="K125" s="29"/>
      <c r="L125" s="29"/>
      <c r="M125" s="31"/>
      <c r="N125" s="26"/>
      <c r="O125" s="26"/>
      <c r="P125" s="26"/>
      <c r="Q125" s="29"/>
      <c r="R125" s="29"/>
    </row>
    <row r="126" spans="2:18" ht="12.75">
      <c r="B126" s="9"/>
      <c r="C126" s="9"/>
      <c r="D126" s="9"/>
      <c r="E126" s="9"/>
      <c r="F126" s="26"/>
      <c r="G126" s="29"/>
      <c r="H126" s="47"/>
      <c r="I126" s="29"/>
      <c r="J126" s="17"/>
      <c r="K126" s="29"/>
      <c r="L126" s="29"/>
      <c r="M126" s="29"/>
      <c r="N126" s="26"/>
      <c r="O126" s="26"/>
      <c r="P126" s="26"/>
      <c r="Q126" s="29"/>
      <c r="R126" s="29"/>
    </row>
    <row r="127" spans="2:18" ht="12.75">
      <c r="B127" s="9"/>
      <c r="C127" s="9"/>
      <c r="D127" s="9"/>
      <c r="E127" s="9"/>
      <c r="F127" s="26"/>
      <c r="G127" s="29"/>
      <c r="H127" s="47"/>
      <c r="I127" s="29"/>
      <c r="J127" s="17"/>
      <c r="K127" s="29"/>
      <c r="L127" s="29"/>
      <c r="M127" s="29"/>
      <c r="N127" s="26"/>
      <c r="O127" s="26"/>
      <c r="P127" s="26"/>
      <c r="Q127" s="29"/>
      <c r="R127" s="29"/>
    </row>
    <row r="128" spans="2:18" ht="12.75">
      <c r="B128" s="9"/>
      <c r="C128" s="9"/>
      <c r="D128" s="9"/>
      <c r="E128" s="9"/>
      <c r="F128" s="16"/>
      <c r="G128" s="29"/>
      <c r="H128" s="47"/>
      <c r="I128" s="29"/>
      <c r="J128" s="17"/>
      <c r="K128" s="29"/>
      <c r="L128" s="29"/>
      <c r="M128" s="31"/>
      <c r="N128" s="26"/>
      <c r="O128" s="26"/>
      <c r="P128" s="26"/>
      <c r="Q128" s="29"/>
      <c r="R128" s="29"/>
    </row>
    <row r="129" spans="2:18" ht="12.75">
      <c r="B129" s="9"/>
      <c r="C129" s="9"/>
      <c r="D129" s="9"/>
      <c r="E129" s="9"/>
      <c r="F129" s="16"/>
      <c r="G129" s="29"/>
      <c r="H129" s="47"/>
      <c r="I129" s="29"/>
      <c r="J129" s="17"/>
      <c r="K129" s="29"/>
      <c r="L129" s="29"/>
      <c r="M129" s="29"/>
      <c r="N129" s="26"/>
      <c r="O129" s="26"/>
      <c r="P129" s="26"/>
      <c r="Q129" s="29"/>
      <c r="R129" s="29"/>
    </row>
    <row r="130" spans="2:18" ht="12.75">
      <c r="B130" s="9"/>
      <c r="C130" s="9"/>
      <c r="D130" s="9"/>
      <c r="E130" s="9"/>
      <c r="F130" s="26"/>
      <c r="G130" s="29"/>
      <c r="H130" s="47"/>
      <c r="I130" s="29"/>
      <c r="J130" s="48"/>
      <c r="K130" s="29"/>
      <c r="L130" s="29"/>
      <c r="M130" s="31"/>
      <c r="N130" s="26"/>
      <c r="O130" s="26"/>
      <c r="P130" s="26"/>
      <c r="Q130" s="29"/>
      <c r="R130" s="29"/>
    </row>
    <row r="131" spans="2:18" ht="12.75">
      <c r="B131" s="9"/>
      <c r="C131" s="9"/>
      <c r="D131" s="9"/>
      <c r="E131" s="9"/>
      <c r="F131" s="16"/>
      <c r="G131" s="29"/>
      <c r="H131" s="47"/>
      <c r="I131" s="29"/>
      <c r="J131" s="47"/>
      <c r="K131" s="29"/>
      <c r="L131" s="29"/>
      <c r="M131" s="31"/>
      <c r="N131" s="26"/>
      <c r="O131" s="26"/>
      <c r="P131" s="26"/>
      <c r="Q131" s="29"/>
      <c r="R131" s="29"/>
    </row>
    <row r="132" spans="2:18" ht="12.75">
      <c r="B132" s="9"/>
      <c r="C132" s="9"/>
      <c r="D132" s="9"/>
      <c r="E132" s="9"/>
      <c r="F132" s="26"/>
      <c r="G132" s="29"/>
      <c r="H132" s="47"/>
      <c r="I132" s="29"/>
      <c r="J132" s="47"/>
      <c r="K132" s="29"/>
      <c r="L132" s="29"/>
      <c r="M132" s="31"/>
      <c r="N132" s="26"/>
      <c r="O132" s="26"/>
      <c r="P132" s="26"/>
      <c r="Q132" s="29"/>
      <c r="R132" s="29"/>
    </row>
    <row r="133" spans="2:18" ht="12.75">
      <c r="B133" s="9"/>
      <c r="C133" s="9"/>
      <c r="D133" s="9"/>
      <c r="E133" s="9"/>
      <c r="F133" s="26"/>
      <c r="G133" s="29"/>
      <c r="H133" s="47"/>
      <c r="I133" s="29"/>
      <c r="J133" s="47"/>
      <c r="K133" s="29"/>
      <c r="L133" s="29"/>
      <c r="M133" s="31"/>
      <c r="N133" s="26"/>
      <c r="O133" s="26"/>
      <c r="P133" s="26"/>
      <c r="Q133" s="29"/>
      <c r="R133" s="29"/>
    </row>
    <row r="134" spans="2:18" ht="12.75">
      <c r="B134" s="9"/>
      <c r="C134" s="25"/>
      <c r="D134" s="9"/>
      <c r="E134" s="9"/>
      <c r="F134" s="26"/>
      <c r="G134" s="29"/>
      <c r="H134" s="47"/>
      <c r="I134" s="29"/>
      <c r="J134" s="47"/>
      <c r="K134" s="29"/>
      <c r="L134" s="29"/>
      <c r="M134" s="31"/>
      <c r="N134" s="26"/>
      <c r="O134" s="26"/>
      <c r="P134" s="26"/>
      <c r="Q134" s="29"/>
      <c r="R134" s="29"/>
    </row>
    <row r="135" spans="2:18" ht="12.75">
      <c r="B135" s="9"/>
      <c r="C135" s="9"/>
      <c r="D135" s="9"/>
      <c r="E135" s="9"/>
      <c r="F135" s="26"/>
      <c r="G135" s="29"/>
      <c r="H135" s="47"/>
      <c r="I135" s="29"/>
      <c r="J135" s="47"/>
      <c r="K135" s="29"/>
      <c r="L135" s="29"/>
      <c r="M135" s="31"/>
      <c r="N135" s="26"/>
      <c r="O135" s="26"/>
      <c r="P135" s="26"/>
      <c r="Q135" s="29"/>
      <c r="R135" s="29"/>
    </row>
    <row r="136" spans="2:18" ht="12.75">
      <c r="B136" s="9"/>
      <c r="C136" s="9"/>
      <c r="D136" s="9"/>
      <c r="E136" s="9"/>
      <c r="F136" s="26"/>
      <c r="G136" s="29"/>
      <c r="H136" s="47"/>
      <c r="I136" s="29"/>
      <c r="J136" s="23"/>
      <c r="K136" s="29"/>
      <c r="L136" s="29"/>
      <c r="M136" s="29"/>
      <c r="N136" s="26"/>
      <c r="O136" s="26"/>
      <c r="P136" s="26"/>
      <c r="Q136" s="29"/>
      <c r="R136" s="29"/>
    </row>
    <row r="137" spans="2:18" ht="12.75">
      <c r="B137" s="9"/>
      <c r="C137" s="9"/>
      <c r="D137" s="9"/>
      <c r="E137" s="9"/>
      <c r="F137" s="26"/>
      <c r="G137" s="29"/>
      <c r="H137" s="47"/>
      <c r="I137" s="29"/>
      <c r="J137" s="48"/>
      <c r="K137" s="29"/>
      <c r="L137" s="29"/>
      <c r="M137" s="31"/>
      <c r="N137" s="26"/>
      <c r="O137" s="26"/>
      <c r="P137" s="26"/>
      <c r="Q137" s="29"/>
      <c r="R137" s="29"/>
    </row>
    <row r="138" spans="2:18" ht="12.75">
      <c r="B138" s="9"/>
      <c r="C138" s="9"/>
      <c r="D138" s="9"/>
      <c r="E138" s="9"/>
      <c r="F138" s="47"/>
      <c r="G138" s="29"/>
      <c r="H138" s="47"/>
      <c r="I138" s="29"/>
      <c r="J138" s="23"/>
      <c r="K138" s="29"/>
      <c r="L138" s="29"/>
      <c r="M138" s="29"/>
      <c r="N138" s="26"/>
      <c r="O138" s="26"/>
      <c r="P138" s="26"/>
      <c r="Q138" s="29"/>
      <c r="R138" s="29"/>
    </row>
    <row r="139" spans="2:18" ht="12.75">
      <c r="B139" s="9"/>
      <c r="C139" s="9"/>
      <c r="D139" s="9"/>
      <c r="E139" s="9"/>
      <c r="F139" s="47"/>
      <c r="G139" s="29"/>
      <c r="H139" s="47"/>
      <c r="I139" s="29"/>
      <c r="J139" s="23"/>
      <c r="K139" s="29"/>
      <c r="L139" s="29"/>
      <c r="M139" s="29"/>
      <c r="N139" s="26"/>
      <c r="O139" s="26"/>
      <c r="P139" s="26"/>
      <c r="Q139" s="29"/>
      <c r="R139" s="29"/>
    </row>
    <row r="140" spans="2:18" ht="12.75">
      <c r="B140" s="9"/>
      <c r="C140" s="9"/>
      <c r="D140" s="9"/>
      <c r="E140" s="9"/>
      <c r="F140" s="47"/>
      <c r="G140" s="29"/>
      <c r="H140" s="47"/>
      <c r="I140" s="29"/>
      <c r="J140" s="23"/>
      <c r="K140" s="29"/>
      <c r="L140" s="29"/>
      <c r="M140" s="29"/>
      <c r="N140" s="26"/>
      <c r="O140" s="26"/>
      <c r="P140" s="26"/>
      <c r="Q140" s="29"/>
      <c r="R140" s="29"/>
    </row>
    <row r="141" spans="2:18" ht="12.75">
      <c r="B141" s="9"/>
      <c r="C141" s="9"/>
      <c r="D141" s="9"/>
      <c r="E141" s="9"/>
      <c r="F141" s="23"/>
      <c r="G141" s="29"/>
      <c r="H141" s="47"/>
      <c r="I141" s="29"/>
      <c r="J141" s="23"/>
      <c r="K141" s="29"/>
      <c r="L141" s="29"/>
      <c r="M141" s="29"/>
      <c r="N141" s="26"/>
      <c r="O141" s="26"/>
      <c r="P141" s="26"/>
      <c r="Q141" s="29"/>
      <c r="R141" s="29"/>
    </row>
    <row r="142" spans="2:18" ht="12.75">
      <c r="B142" s="9"/>
      <c r="C142" s="9"/>
      <c r="D142" s="9"/>
      <c r="E142" s="9"/>
      <c r="F142" s="23"/>
      <c r="G142" s="29"/>
      <c r="H142" s="47"/>
      <c r="I142" s="29"/>
      <c r="J142" s="47"/>
      <c r="K142" s="29"/>
      <c r="L142" s="29"/>
      <c r="M142" s="29"/>
      <c r="N142" s="26"/>
      <c r="O142" s="26"/>
      <c r="P142" s="26"/>
      <c r="Q142" s="29"/>
      <c r="R142" s="29"/>
    </row>
    <row r="143" spans="2:18" ht="12.75">
      <c r="B143" s="9"/>
      <c r="C143" s="9"/>
      <c r="D143" s="9"/>
      <c r="E143" s="9"/>
      <c r="F143" s="26"/>
      <c r="G143" s="29"/>
      <c r="H143" s="47"/>
      <c r="I143" s="29"/>
      <c r="J143" s="48"/>
      <c r="K143" s="29"/>
      <c r="L143" s="29"/>
      <c r="M143" s="31"/>
      <c r="N143" s="26"/>
      <c r="O143" s="26"/>
      <c r="P143" s="26"/>
      <c r="Q143" s="29"/>
      <c r="R143" s="29"/>
    </row>
    <row r="144" spans="4:5" ht="12.75">
      <c r="D144" s="9"/>
      <c r="E144" s="9"/>
    </row>
    <row r="145" spans="1:18" ht="12.75">
      <c r="A145" s="26"/>
      <c r="B145" s="9"/>
      <c r="C145" s="9"/>
      <c r="D145" s="9"/>
      <c r="E145" s="9"/>
      <c r="F145" s="26"/>
      <c r="G145" s="56"/>
      <c r="H145" s="56"/>
      <c r="I145" s="56"/>
      <c r="J145" s="56"/>
      <c r="K145" s="56"/>
      <c r="L145" s="56"/>
      <c r="M145" s="31"/>
      <c r="N145" s="26"/>
      <c r="O145" s="26"/>
      <c r="P145" s="26"/>
      <c r="Q145" s="26"/>
      <c r="R145" s="29"/>
    </row>
    <row r="146" spans="1:18" ht="12.75">
      <c r="A146" s="26"/>
      <c r="B146" s="9"/>
      <c r="C146" s="9"/>
      <c r="D146" s="9"/>
      <c r="E146" s="9"/>
      <c r="F146" s="26"/>
      <c r="G146" s="56"/>
      <c r="H146" s="56"/>
      <c r="I146" s="56"/>
      <c r="J146" s="56"/>
      <c r="K146" s="56"/>
      <c r="L146" s="56"/>
      <c r="M146" s="31"/>
      <c r="N146" s="26"/>
      <c r="O146" s="26"/>
      <c r="P146" s="26"/>
      <c r="Q146" s="26"/>
      <c r="R146" s="2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11"/>
  <sheetViews>
    <sheetView workbookViewId="0" topLeftCell="B1">
      <selection activeCell="D105" sqref="D105"/>
    </sheetView>
  </sheetViews>
  <sheetFormatPr defaultColWidth="9.140625" defaultRowHeight="12.75"/>
  <cols>
    <col min="1" max="1" width="9.140625" style="72" hidden="1" customWidth="1"/>
    <col min="2" max="2" width="17.57421875" style="72" customWidth="1"/>
    <col min="3" max="3" width="9.140625" style="72" customWidth="1"/>
    <col min="4" max="4" width="11.28125" style="72" customWidth="1"/>
    <col min="5" max="6" width="3.28125" style="72" customWidth="1"/>
    <col min="7" max="7" width="9.00390625" style="72" bestFit="1" customWidth="1"/>
    <col min="8" max="8" width="3.00390625" style="72" customWidth="1"/>
    <col min="9" max="9" width="9.00390625" style="72" bestFit="1" customWidth="1"/>
    <col min="10" max="10" width="2.7109375" style="72" customWidth="1"/>
    <col min="11" max="11" width="10.00390625" style="72" bestFit="1" customWidth="1"/>
    <col min="12" max="12" width="3.421875" style="72" customWidth="1"/>
    <col min="13" max="13" width="11.00390625" style="72" bestFit="1" customWidth="1"/>
    <col min="14" max="14" width="2.8515625" style="72" customWidth="1"/>
    <col min="15" max="15" width="11.00390625" style="72" bestFit="1" customWidth="1"/>
    <col min="16" max="16" width="3.57421875" style="72" customWidth="1"/>
    <col min="17" max="17" width="11.00390625" style="72" bestFit="1" customWidth="1"/>
    <col min="18" max="18" width="3.00390625" style="72" customWidth="1"/>
    <col min="19" max="19" width="9.140625" style="72" customWidth="1"/>
    <col min="20" max="20" width="3.28125" style="72" customWidth="1"/>
    <col min="21" max="21" width="9.140625" style="72" customWidth="1"/>
    <col min="22" max="22" width="3.140625" style="72" customWidth="1"/>
    <col min="23" max="23" width="9.140625" style="72" customWidth="1"/>
    <col min="24" max="24" width="2.57421875" style="72" customWidth="1"/>
    <col min="25" max="25" width="9.140625" style="72" customWidth="1"/>
    <col min="26" max="26" width="2.7109375" style="72" customWidth="1"/>
    <col min="27" max="27" width="9.140625" style="72" customWidth="1"/>
    <col min="28" max="28" width="3.28125" style="72" customWidth="1"/>
    <col min="29" max="29" width="9.140625" style="72" customWidth="1"/>
    <col min="30" max="30" width="3.00390625" style="72" customWidth="1"/>
    <col min="31" max="16384" width="9.140625" style="72" customWidth="1"/>
  </cols>
  <sheetData>
    <row r="1" spans="2:3" ht="12.75">
      <c r="B1" s="15" t="s">
        <v>150</v>
      </c>
      <c r="C1" s="15"/>
    </row>
    <row r="4" spans="2:31" ht="12.75">
      <c r="B4" s="15" t="s">
        <v>73</v>
      </c>
      <c r="C4" s="15"/>
      <c r="G4" s="80" t="s">
        <v>117</v>
      </c>
      <c r="H4" s="80"/>
      <c r="I4" s="80" t="s">
        <v>118</v>
      </c>
      <c r="J4" s="80"/>
      <c r="K4" s="80" t="s">
        <v>119</v>
      </c>
      <c r="L4" s="80"/>
      <c r="M4" s="80" t="s">
        <v>117</v>
      </c>
      <c r="N4" s="80"/>
      <c r="O4" s="80" t="s">
        <v>118</v>
      </c>
      <c r="P4" s="80"/>
      <c r="Q4" s="80" t="s">
        <v>119</v>
      </c>
      <c r="R4" s="80"/>
      <c r="S4" s="80" t="s">
        <v>117</v>
      </c>
      <c r="T4" s="80"/>
      <c r="U4" s="80" t="s">
        <v>118</v>
      </c>
      <c r="V4" s="80"/>
      <c r="W4" s="80" t="s">
        <v>119</v>
      </c>
      <c r="Y4" s="80" t="s">
        <v>117</v>
      </c>
      <c r="Z4" s="80"/>
      <c r="AA4" s="80" t="s">
        <v>118</v>
      </c>
      <c r="AB4" s="80"/>
      <c r="AC4" s="80" t="s">
        <v>119</v>
      </c>
      <c r="AD4" s="80"/>
      <c r="AE4" s="80" t="s">
        <v>20</v>
      </c>
    </row>
    <row r="6" spans="2:31" ht="12.75">
      <c r="B6" s="72" t="s">
        <v>178</v>
      </c>
      <c r="G6" s="72" t="s">
        <v>181</v>
      </c>
      <c r="I6" s="72" t="s">
        <v>181</v>
      </c>
      <c r="K6" s="72" t="s">
        <v>181</v>
      </c>
      <c r="M6" s="72" t="s">
        <v>184</v>
      </c>
      <c r="O6" s="72" t="s">
        <v>184</v>
      </c>
      <c r="Q6" s="72" t="s">
        <v>184</v>
      </c>
      <c r="Y6" s="72" t="s">
        <v>185</v>
      </c>
      <c r="AA6" s="72" t="s">
        <v>185</v>
      </c>
      <c r="AC6" s="72" t="s">
        <v>185</v>
      </c>
      <c r="AE6" s="72" t="s">
        <v>185</v>
      </c>
    </row>
    <row r="7" spans="2:31" ht="12.75">
      <c r="B7" s="72" t="s">
        <v>179</v>
      </c>
      <c r="G7" s="72" t="s">
        <v>180</v>
      </c>
      <c r="I7" s="72" t="s">
        <v>180</v>
      </c>
      <c r="K7" s="72" t="s">
        <v>180</v>
      </c>
      <c r="M7" s="72" t="s">
        <v>180</v>
      </c>
      <c r="O7" s="72" t="s">
        <v>180</v>
      </c>
      <c r="Q7" s="72" t="s">
        <v>180</v>
      </c>
      <c r="Y7" s="72" t="s">
        <v>183</v>
      </c>
      <c r="AA7" s="72" t="s">
        <v>183</v>
      </c>
      <c r="AC7" s="72" t="s">
        <v>183</v>
      </c>
      <c r="AE7" s="72" t="s">
        <v>183</v>
      </c>
    </row>
    <row r="8" spans="2:31" ht="12.75">
      <c r="B8" s="72" t="s">
        <v>186</v>
      </c>
      <c r="S8" s="72" t="s">
        <v>29</v>
      </c>
      <c r="U8" s="72" t="s">
        <v>29</v>
      </c>
      <c r="W8" s="72" t="s">
        <v>29</v>
      </c>
      <c r="Y8" s="72" t="s">
        <v>183</v>
      </c>
      <c r="AA8" s="72" t="s">
        <v>183</v>
      </c>
      <c r="AC8" s="72" t="s">
        <v>183</v>
      </c>
      <c r="AE8" s="72" t="s">
        <v>183</v>
      </c>
    </row>
    <row r="9" spans="2:31" ht="12.75">
      <c r="B9" s="72" t="s">
        <v>152</v>
      </c>
      <c r="G9" s="72" t="s">
        <v>128</v>
      </c>
      <c r="I9" s="72" t="s">
        <v>128</v>
      </c>
      <c r="K9" s="72" t="s">
        <v>128</v>
      </c>
      <c r="M9" s="72" t="s">
        <v>129</v>
      </c>
      <c r="O9" s="72" t="s">
        <v>129</v>
      </c>
      <c r="Q9" s="72" t="s">
        <v>129</v>
      </c>
      <c r="Y9" s="72" t="s">
        <v>183</v>
      </c>
      <c r="AA9" s="72" t="s">
        <v>183</v>
      </c>
      <c r="AC9" s="72" t="s">
        <v>183</v>
      </c>
      <c r="AE9" s="72" t="s">
        <v>183</v>
      </c>
    </row>
    <row r="10" spans="1:17" ht="12.75">
      <c r="A10" s="72" t="s">
        <v>73</v>
      </c>
      <c r="B10" s="72" t="s">
        <v>130</v>
      </c>
      <c r="D10" s="72" t="s">
        <v>26</v>
      </c>
      <c r="G10" s="73">
        <v>3180</v>
      </c>
      <c r="H10" s="73"/>
      <c r="I10" s="73">
        <v>3610</v>
      </c>
      <c r="J10" s="73"/>
      <c r="K10" s="73">
        <v>3330</v>
      </c>
      <c r="L10" s="73"/>
      <c r="M10" s="73">
        <v>295</v>
      </c>
      <c r="N10" s="73"/>
      <c r="O10" s="73">
        <v>340</v>
      </c>
      <c r="P10" s="73"/>
      <c r="Q10" s="73">
        <v>348</v>
      </c>
    </row>
    <row r="11" spans="1:17" ht="12.75">
      <c r="A11" s="72" t="s">
        <v>73</v>
      </c>
      <c r="B11" s="72" t="s">
        <v>131</v>
      </c>
      <c r="D11" s="72" t="s">
        <v>93</v>
      </c>
      <c r="G11" s="73">
        <v>10747</v>
      </c>
      <c r="H11" s="73"/>
      <c r="I11" s="73">
        <v>11026</v>
      </c>
      <c r="J11" s="73"/>
      <c r="K11" s="73">
        <v>11254</v>
      </c>
      <c r="L11" s="73"/>
      <c r="M11" s="73">
        <v>6441</v>
      </c>
      <c r="N11" s="73"/>
      <c r="O11" s="73">
        <v>6878</v>
      </c>
      <c r="P11" s="73"/>
      <c r="Q11" s="73">
        <v>6152</v>
      </c>
    </row>
    <row r="12" spans="1:17" ht="12.75">
      <c r="A12" s="72" t="s">
        <v>73</v>
      </c>
      <c r="B12" s="72" t="s">
        <v>22</v>
      </c>
      <c r="D12" s="72" t="s">
        <v>132</v>
      </c>
      <c r="G12" s="73">
        <v>0.02</v>
      </c>
      <c r="H12" s="73"/>
      <c r="I12" s="73">
        <v>0.04</v>
      </c>
      <c r="J12" s="73"/>
      <c r="K12" s="73">
        <v>0.01</v>
      </c>
      <c r="L12" s="73"/>
      <c r="M12" s="73">
        <v>1.65</v>
      </c>
      <c r="N12" s="73"/>
      <c r="O12" s="73">
        <v>1.02</v>
      </c>
      <c r="P12" s="73"/>
      <c r="Q12" s="73">
        <v>1.82</v>
      </c>
    </row>
    <row r="13" spans="1:17" ht="12.75">
      <c r="A13" s="72" t="s">
        <v>73</v>
      </c>
      <c r="B13" s="72" t="s">
        <v>133</v>
      </c>
      <c r="D13" s="72" t="s">
        <v>134</v>
      </c>
      <c r="G13" s="73">
        <v>114000</v>
      </c>
      <c r="H13" s="73"/>
      <c r="I13" s="73">
        <v>109000</v>
      </c>
      <c r="J13" s="73"/>
      <c r="K13" s="73">
        <v>116000</v>
      </c>
      <c r="L13" s="73"/>
      <c r="M13" s="73">
        <v>609600</v>
      </c>
      <c r="N13" s="73"/>
      <c r="O13" s="73">
        <v>665200</v>
      </c>
      <c r="P13" s="73"/>
      <c r="Q13" s="73">
        <v>664000</v>
      </c>
    </row>
    <row r="14" spans="7:17" ht="12.75"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31" ht="12.75">
      <c r="B15" s="72" t="s">
        <v>135</v>
      </c>
      <c r="G15" s="73">
        <f>'emiss 2'!G12</f>
        <v>16400</v>
      </c>
      <c r="H15" s="73"/>
      <c r="I15" s="73">
        <f>'emiss 2'!I12</f>
        <v>16200</v>
      </c>
      <c r="J15" s="73"/>
      <c r="K15" s="73">
        <f>'emiss 2'!K12</f>
        <v>16700</v>
      </c>
      <c r="L15" s="73"/>
      <c r="M15" s="73">
        <f>G15</f>
        <v>16400</v>
      </c>
      <c r="N15" s="73"/>
      <c r="O15" s="73">
        <f>I15</f>
        <v>16200</v>
      </c>
      <c r="P15" s="73"/>
      <c r="Q15" s="73">
        <f>K15</f>
        <v>16700</v>
      </c>
      <c r="Y15" s="72">
        <f>M15</f>
        <v>16400</v>
      </c>
      <c r="AA15" s="72">
        <f>O15</f>
        <v>16200</v>
      </c>
      <c r="AC15" s="72">
        <f>Q15</f>
        <v>16700</v>
      </c>
      <c r="AE15" s="85">
        <f>AVERAGE(Y15,AA15,AC15)</f>
        <v>16433.333333333332</v>
      </c>
    </row>
    <row r="16" spans="2:31" ht="12.75">
      <c r="B16" s="72" t="s">
        <v>136</v>
      </c>
      <c r="G16" s="73">
        <f>'emiss 2'!G13</f>
        <v>9.3</v>
      </c>
      <c r="H16" s="73"/>
      <c r="I16" s="73">
        <f>'emiss 2'!I13</f>
        <v>10.6</v>
      </c>
      <c r="J16" s="73"/>
      <c r="K16" s="73">
        <f>'emiss 2'!K13</f>
        <v>11.8</v>
      </c>
      <c r="L16" s="73"/>
      <c r="M16" s="73">
        <f>G16</f>
        <v>9.3</v>
      </c>
      <c r="N16" s="73"/>
      <c r="O16" s="75">
        <f>I16</f>
        <v>10.6</v>
      </c>
      <c r="P16" s="73"/>
      <c r="Q16" s="73">
        <f>K16</f>
        <v>11.8</v>
      </c>
      <c r="Y16" s="72">
        <f>M16</f>
        <v>9.3</v>
      </c>
      <c r="AA16" s="72">
        <f>O16</f>
        <v>10.6</v>
      </c>
      <c r="AC16" s="72">
        <f>Q16</f>
        <v>11.8</v>
      </c>
      <c r="AE16" s="75">
        <f>AVERAGE(Y16,AA16,AC16)</f>
        <v>10.566666666666666</v>
      </c>
    </row>
    <row r="17" spans="7:17" ht="12.75"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 ht="12.75">
      <c r="B18" s="72" t="s">
        <v>137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31" ht="12.75">
      <c r="B19" s="72" t="s">
        <v>22</v>
      </c>
      <c r="D19" s="72" t="s">
        <v>28</v>
      </c>
      <c r="E19" s="72" t="s">
        <v>15</v>
      </c>
      <c r="G19" s="75">
        <f>G$10*G12/100*1/60*454*1000/(G$15*0.0283)*(21-7)/(21-G$16)</f>
        <v>12.407195015141237</v>
      </c>
      <c r="H19" s="73"/>
      <c r="I19" s="75">
        <f>I$10*I12/100*1/60*454*1000/(I$15*0.0283)*(21-7)/(21-I$16)</f>
        <v>32.08226649530143</v>
      </c>
      <c r="J19" s="73"/>
      <c r="K19" s="75">
        <f>K$10*K12/100*1/60*454*1000/(K$15*0.0283)*(21-7)/(21-K$16)</f>
        <v>8.113087084396271</v>
      </c>
      <c r="L19" s="73"/>
      <c r="M19" s="75">
        <f>M$10*M12/100*1/60*454*1000/(M$15*0.0283)*(21-7)/(21-M$16)</f>
        <v>94.95600901918232</v>
      </c>
      <c r="N19" s="73"/>
      <c r="O19" s="75">
        <f>O$10*O12/100*1/60*454*1000/(O$15*0.0283)*(21-7)/(21-O$16)</f>
        <v>77.05076191530846</v>
      </c>
      <c r="P19" s="73"/>
      <c r="Q19" s="75">
        <f>Q$10*Q12/100*1/60*454*1000/(Q$15*0.0283)*(21-7)/(21-Q$16)</f>
        <v>154.30945452772443</v>
      </c>
      <c r="S19" s="75">
        <f>G19+M19</f>
        <v>107.36320403432356</v>
      </c>
      <c r="U19" s="75">
        <f>I19+O19</f>
        <v>109.13302841060988</v>
      </c>
      <c r="W19" s="75">
        <f>K19+Q19</f>
        <v>162.4225416121207</v>
      </c>
      <c r="Y19" s="75">
        <f>G19+M19</f>
        <v>107.36320403432356</v>
      </c>
      <c r="AA19" s="75">
        <f>I19+O19</f>
        <v>109.13302841060988</v>
      </c>
      <c r="AC19" s="75">
        <f>K19+Q19</f>
        <v>162.4225416121207</v>
      </c>
      <c r="AE19" s="75">
        <f>AVERAGE(Y19,AA19,AC19)</f>
        <v>126.30625801901806</v>
      </c>
    </row>
    <row r="20" spans="2:31" ht="12.75">
      <c r="B20" s="72" t="s">
        <v>133</v>
      </c>
      <c r="D20" s="72" t="s">
        <v>101</v>
      </c>
      <c r="E20" s="72" t="s">
        <v>15</v>
      </c>
      <c r="G20" s="76">
        <f>G$10*G13/1000000*1/60*454*1000000/(G$15*0.0283)*(21-7)/(21-G$16)</f>
        <v>7072101.158630503</v>
      </c>
      <c r="H20" s="73"/>
      <c r="I20" s="76">
        <f>I$10*I13/1000000*1/60*454*1000000/(I$15*0.0283)*(21-7)/(21-I$16)</f>
        <v>8742417.619969642</v>
      </c>
      <c r="J20" s="73"/>
      <c r="K20" s="76">
        <f>K$10*K13/1000000*1/60*454*1000000/(K$15*0.0283)*(21-7)/(21-K$16)</f>
        <v>9411181.017899675</v>
      </c>
      <c r="L20" s="73"/>
      <c r="M20" s="76">
        <f>M$10*M13/1000000*1/60*454*1000000/(M$15*0.0283)*(21-7)/(21-M$16)</f>
        <v>3508192.9150359724</v>
      </c>
      <c r="N20" s="73"/>
      <c r="O20" s="76">
        <f>O$10*O13/1000000*1/60*454*1000000/(O$15*0.0283)*(21-7)/(21-O$16)</f>
        <v>5024918.316280704</v>
      </c>
      <c r="P20" s="73"/>
      <c r="Q20" s="76">
        <f>Q$10*Q13/1000000*1/60*454*1000000/(Q$15*0.0283)*(21-7)/(21-Q$16)</f>
        <v>5629751.527824671</v>
      </c>
      <c r="S20" s="76">
        <f>G20+M20</f>
        <v>10580294.073666476</v>
      </c>
      <c r="T20" s="76"/>
      <c r="U20" s="76">
        <f>I20+O20</f>
        <v>13767335.936250346</v>
      </c>
      <c r="V20" s="76"/>
      <c r="W20" s="76">
        <f>K20+Q20</f>
        <v>15040932.545724347</v>
      </c>
      <c r="Y20" s="76">
        <f>G20+M20</f>
        <v>10580294.073666476</v>
      </c>
      <c r="AA20" s="76">
        <f>I20+O20</f>
        <v>13767335.936250346</v>
      </c>
      <c r="AC20" s="76">
        <f>K20+Q20</f>
        <v>15040932.545724347</v>
      </c>
      <c r="AE20" s="76">
        <f>AVERAGE(Y20,AA20,AC20)</f>
        <v>13129520.851880388</v>
      </c>
    </row>
    <row r="21" spans="7:31" ht="12.75">
      <c r="G21" s="76"/>
      <c r="H21" s="73"/>
      <c r="I21" s="76"/>
      <c r="J21" s="73"/>
      <c r="K21" s="76"/>
      <c r="L21" s="73"/>
      <c r="M21" s="76"/>
      <c r="N21" s="73"/>
      <c r="O21" s="76"/>
      <c r="P21" s="73"/>
      <c r="Q21" s="76"/>
      <c r="Y21" s="76"/>
      <c r="AA21" s="76"/>
      <c r="AC21" s="76"/>
      <c r="AE21" s="76"/>
    </row>
    <row r="22" spans="2:31" ht="12.75">
      <c r="B22" s="72" t="s">
        <v>182</v>
      </c>
      <c r="D22" s="72" t="s">
        <v>95</v>
      </c>
      <c r="G22" s="75">
        <f>G10*G11/1000000</f>
        <v>34.17546</v>
      </c>
      <c r="H22" s="73"/>
      <c r="I22" s="75">
        <f>I10*I11/1000000</f>
        <v>39.80386</v>
      </c>
      <c r="J22" s="73"/>
      <c r="K22" s="75">
        <f>K10*K11/1000000</f>
        <v>37.47582</v>
      </c>
      <c r="L22" s="73"/>
      <c r="M22" s="75">
        <f>M10*M11/1000000</f>
        <v>1.900095</v>
      </c>
      <c r="N22" s="73"/>
      <c r="O22" s="75">
        <f>O10*O11/1000000</f>
        <v>2.33852</v>
      </c>
      <c r="P22" s="73"/>
      <c r="Q22" s="75">
        <f>Q10*Q11/1000000</f>
        <v>2.140896</v>
      </c>
      <c r="S22" s="75">
        <f>G22+M22</f>
        <v>36.075555</v>
      </c>
      <c r="U22" s="75">
        <f>I22+O22</f>
        <v>42.14238</v>
      </c>
      <c r="W22" s="75">
        <f>K22+Q22</f>
        <v>39.616716</v>
      </c>
      <c r="Y22" s="75">
        <f>G22+M22</f>
        <v>36.075555</v>
      </c>
      <c r="AA22" s="75">
        <f>I22+O22</f>
        <v>42.14238</v>
      </c>
      <c r="AC22" s="75">
        <f>K22+Q22</f>
        <v>39.616716</v>
      </c>
      <c r="AE22" s="75">
        <f>AVERAGE(Y22,AA22,AC22)</f>
        <v>39.278217000000005</v>
      </c>
    </row>
    <row r="23" spans="2:31" ht="12.75">
      <c r="B23" s="72" t="s">
        <v>187</v>
      </c>
      <c r="D23" s="72" t="s">
        <v>95</v>
      </c>
      <c r="G23" s="76"/>
      <c r="H23" s="73"/>
      <c r="I23" s="76"/>
      <c r="J23" s="73"/>
      <c r="K23" s="76"/>
      <c r="L23" s="73"/>
      <c r="M23" s="76"/>
      <c r="N23" s="73"/>
      <c r="O23" s="76"/>
      <c r="P23" s="73"/>
      <c r="Q23" s="76"/>
      <c r="Y23" s="76"/>
      <c r="AA23" s="76"/>
      <c r="AC23" s="76"/>
      <c r="AE23" s="75">
        <f>AE15*60/9000*(21-AE16)/21</f>
        <v>54.42998236331569</v>
      </c>
    </row>
    <row r="25" spans="2:25" ht="12.75">
      <c r="B25" s="15" t="s">
        <v>79</v>
      </c>
      <c r="C25" s="15"/>
      <c r="G25" s="80" t="s">
        <v>117</v>
      </c>
      <c r="H25" s="80"/>
      <c r="I25" s="80" t="s">
        <v>118</v>
      </c>
      <c r="J25" s="80"/>
      <c r="K25" s="80" t="s">
        <v>119</v>
      </c>
      <c r="L25" s="81"/>
      <c r="M25" s="81"/>
      <c r="N25" s="81"/>
      <c r="O25" s="81"/>
      <c r="P25" s="81"/>
      <c r="Q25" s="81"/>
      <c r="R25" s="80"/>
      <c r="S25" s="80" t="s">
        <v>117</v>
      </c>
      <c r="T25" s="80"/>
      <c r="U25" s="80" t="s">
        <v>118</v>
      </c>
      <c r="V25" s="80"/>
      <c r="W25" s="80" t="s">
        <v>119</v>
      </c>
      <c r="X25" s="80"/>
      <c r="Y25" s="80" t="s">
        <v>20</v>
      </c>
    </row>
    <row r="26" spans="2:17" ht="12.75">
      <c r="B26" s="15"/>
      <c r="C26" s="15"/>
      <c r="L26" s="73"/>
      <c r="M26" s="73"/>
      <c r="N26" s="73"/>
      <c r="O26" s="73"/>
      <c r="P26" s="73"/>
      <c r="Q26" s="73"/>
    </row>
    <row r="27" spans="2:25" ht="12.75">
      <c r="B27" s="72" t="s">
        <v>178</v>
      </c>
      <c r="G27" s="72" t="s">
        <v>181</v>
      </c>
      <c r="I27" s="72" t="s">
        <v>181</v>
      </c>
      <c r="K27" s="72" t="s">
        <v>181</v>
      </c>
      <c r="S27" s="72" t="s">
        <v>184</v>
      </c>
      <c r="U27" s="72" t="s">
        <v>184</v>
      </c>
      <c r="W27" s="72" t="s">
        <v>184</v>
      </c>
      <c r="Y27" s="72" t="s">
        <v>184</v>
      </c>
    </row>
    <row r="28" spans="2:25" ht="12.75">
      <c r="B28" s="72" t="s">
        <v>179</v>
      </c>
      <c r="G28" s="72" t="s">
        <v>180</v>
      </c>
      <c r="I28" s="72" t="s">
        <v>180</v>
      </c>
      <c r="K28" s="72" t="s">
        <v>180</v>
      </c>
      <c r="S28" s="72" t="s">
        <v>183</v>
      </c>
      <c r="U28" s="72" t="s">
        <v>183</v>
      </c>
      <c r="W28" s="72" t="s">
        <v>183</v>
      </c>
      <c r="Y28" s="72" t="s">
        <v>183</v>
      </c>
    </row>
    <row r="29" spans="2:25" ht="12.75">
      <c r="B29" s="72" t="s">
        <v>186</v>
      </c>
      <c r="G29" s="72" t="s">
        <v>29</v>
      </c>
      <c r="I29" s="72" t="s">
        <v>29</v>
      </c>
      <c r="K29" s="72" t="s">
        <v>29</v>
      </c>
      <c r="S29" s="72" t="s">
        <v>183</v>
      </c>
      <c r="U29" s="72" t="s">
        <v>183</v>
      </c>
      <c r="W29" s="72" t="s">
        <v>183</v>
      </c>
      <c r="Y29" s="72" t="s">
        <v>183</v>
      </c>
    </row>
    <row r="30" spans="2:25" ht="12.75">
      <c r="B30" s="72" t="s">
        <v>152</v>
      </c>
      <c r="G30" s="72" t="s">
        <v>128</v>
      </c>
      <c r="I30" s="72" t="s">
        <v>128</v>
      </c>
      <c r="K30" s="72" t="s">
        <v>128</v>
      </c>
      <c r="S30" s="72" t="s">
        <v>183</v>
      </c>
      <c r="U30" s="72" t="s">
        <v>183</v>
      </c>
      <c r="W30" s="72" t="s">
        <v>183</v>
      </c>
      <c r="Y30" s="72" t="s">
        <v>183</v>
      </c>
    </row>
    <row r="31" spans="1:17" ht="12.75">
      <c r="A31" s="72" t="s">
        <v>79</v>
      </c>
      <c r="B31" s="72" t="s">
        <v>130</v>
      </c>
      <c r="D31" s="72" t="s">
        <v>26</v>
      </c>
      <c r="G31" s="73">
        <v>3850</v>
      </c>
      <c r="H31" s="73"/>
      <c r="I31" s="73">
        <v>4180</v>
      </c>
      <c r="J31" s="73"/>
      <c r="K31" s="73">
        <v>4190</v>
      </c>
      <c r="L31" s="73"/>
      <c r="M31" s="73"/>
      <c r="N31" s="73"/>
      <c r="O31" s="73"/>
      <c r="P31" s="73"/>
      <c r="Q31" s="73"/>
    </row>
    <row r="32" spans="1:17" ht="12.75">
      <c r="A32" s="72" t="s">
        <v>79</v>
      </c>
      <c r="B32" s="72" t="s">
        <v>131</v>
      </c>
      <c r="D32" s="72" t="s">
        <v>93</v>
      </c>
      <c r="G32" s="73">
        <v>10741</v>
      </c>
      <c r="H32" s="73"/>
      <c r="I32" s="73">
        <v>10766</v>
      </c>
      <c r="J32" s="73"/>
      <c r="K32" s="73">
        <v>11445</v>
      </c>
      <c r="L32" s="73"/>
      <c r="M32" s="73"/>
      <c r="N32" s="73"/>
      <c r="O32" s="73"/>
      <c r="P32" s="73"/>
      <c r="Q32" s="73"/>
    </row>
    <row r="33" spans="1:17" ht="12.75">
      <c r="A33" s="72" t="s">
        <v>79</v>
      </c>
      <c r="B33" s="72" t="s">
        <v>22</v>
      </c>
      <c r="D33" s="72" t="s">
        <v>132</v>
      </c>
      <c r="G33" s="73">
        <v>0.01</v>
      </c>
      <c r="H33" s="73"/>
      <c r="I33" s="73">
        <v>0.01</v>
      </c>
      <c r="J33" s="73"/>
      <c r="K33" s="73">
        <v>0.01</v>
      </c>
      <c r="L33" s="73"/>
      <c r="M33" s="73"/>
      <c r="N33" s="73"/>
      <c r="O33" s="73"/>
      <c r="P33" s="73"/>
      <c r="Q33" s="73"/>
    </row>
    <row r="34" spans="1:17" ht="12.75">
      <c r="A34" s="72" t="s">
        <v>79</v>
      </c>
      <c r="B34" s="72" t="s">
        <v>133</v>
      </c>
      <c r="D34" s="72" t="s">
        <v>134</v>
      </c>
      <c r="G34" s="73">
        <v>122000</v>
      </c>
      <c r="H34" s="73"/>
      <c r="I34" s="73">
        <v>124000</v>
      </c>
      <c r="J34" s="73"/>
      <c r="K34" s="73">
        <v>120000</v>
      </c>
      <c r="L34" s="73"/>
      <c r="M34" s="73"/>
      <c r="N34" s="73"/>
      <c r="O34" s="73"/>
      <c r="P34" s="73"/>
      <c r="Q34" s="73"/>
    </row>
    <row r="35" spans="7:17" ht="12.75"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25" ht="12.75">
      <c r="B36" s="72" t="s">
        <v>135</v>
      </c>
      <c r="G36" s="73">
        <f>'emiss 2'!G30</f>
        <v>15900</v>
      </c>
      <c r="H36" s="73"/>
      <c r="I36" s="73">
        <f>'emiss 2'!I30</f>
        <v>15600</v>
      </c>
      <c r="J36" s="73"/>
      <c r="K36" s="73">
        <f>'emiss 2'!K30</f>
        <v>15600</v>
      </c>
      <c r="L36" s="73"/>
      <c r="M36" s="73"/>
      <c r="N36" s="73"/>
      <c r="O36" s="73"/>
      <c r="P36" s="73"/>
      <c r="Q36" s="73"/>
      <c r="S36" s="72">
        <f>G36</f>
        <v>15900</v>
      </c>
      <c r="U36" s="72">
        <f>I36</f>
        <v>15600</v>
      </c>
      <c r="W36" s="72">
        <f>K36</f>
        <v>15600</v>
      </c>
      <c r="Y36" s="72">
        <f>AVERAGE(S36,U36,W36)</f>
        <v>15700</v>
      </c>
    </row>
    <row r="37" spans="2:25" ht="12.75">
      <c r="B37" s="72" t="s">
        <v>136</v>
      </c>
      <c r="G37" s="73">
        <f>'emiss 2'!G31</f>
        <v>6.9</v>
      </c>
      <c r="H37" s="73"/>
      <c r="I37" s="73">
        <f>'emiss 2'!I31</f>
        <v>13</v>
      </c>
      <c r="J37" s="73"/>
      <c r="K37" s="73">
        <f>'emiss 2'!K31</f>
        <v>11.2</v>
      </c>
      <c r="L37" s="73"/>
      <c r="M37" s="73"/>
      <c r="N37" s="73"/>
      <c r="O37" s="75"/>
      <c r="P37" s="73"/>
      <c r="Q37" s="73"/>
      <c r="S37" s="72">
        <f>G37</f>
        <v>6.9</v>
      </c>
      <c r="U37" s="72">
        <f>I37</f>
        <v>13</v>
      </c>
      <c r="W37" s="72">
        <f>K37</f>
        <v>11.2</v>
      </c>
      <c r="Y37" s="75">
        <f>AVERAGE(S37,U37,W37)</f>
        <v>10.366666666666665</v>
      </c>
    </row>
    <row r="38" spans="7:17" ht="12.75"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2.75">
      <c r="B39" s="72" t="s">
        <v>137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25" ht="12.75">
      <c r="B40" s="72" t="s">
        <v>22</v>
      </c>
      <c r="D40" s="72" t="s">
        <v>28</v>
      </c>
      <c r="E40" s="72" t="s">
        <v>15</v>
      </c>
      <c r="G40" s="75">
        <f>G$31*G33/100*1/60*454*1000/(G$36*0.0283)*(21-7)/(21-G$37)</f>
        <v>6.4282194594428175</v>
      </c>
      <c r="H40" s="73"/>
      <c r="I40" s="75">
        <f>I$31*I33/100*1/60*454*1000/(I$36*0.0283)*(21-7)/(21-I$37)</f>
        <v>12.537412038295432</v>
      </c>
      <c r="J40" s="73"/>
      <c r="K40" s="75">
        <f>K$31*K33/100*1/60*454*1000/(K$36*0.0283)*(21-7)/(21-K$37)</f>
        <v>10.25910681387713</v>
      </c>
      <c r="L40" s="73"/>
      <c r="M40" s="75"/>
      <c r="N40" s="73"/>
      <c r="O40" s="75"/>
      <c r="P40" s="73"/>
      <c r="Q40" s="75"/>
      <c r="S40" s="75">
        <f>G40+M40</f>
        <v>6.4282194594428175</v>
      </c>
      <c r="U40" s="75">
        <f>I40+O40</f>
        <v>12.537412038295432</v>
      </c>
      <c r="W40" s="75">
        <f>K40+Q40</f>
        <v>10.25910681387713</v>
      </c>
      <c r="Y40" s="75">
        <f>AVERAGE(S40,U40,W40)</f>
        <v>9.741579437205127</v>
      </c>
    </row>
    <row r="41" spans="2:25" ht="12.75">
      <c r="B41" s="72" t="s">
        <v>133</v>
      </c>
      <c r="D41" s="72" t="s">
        <v>101</v>
      </c>
      <c r="E41" s="72" t="s">
        <v>15</v>
      </c>
      <c r="G41" s="77">
        <f>G$31*G34/1000000*1/60*454*1000000/(G$36*0.0283)*(21-7)/(21-G$37)</f>
        <v>7842427.740520237</v>
      </c>
      <c r="H41" s="73"/>
      <c r="I41" s="77">
        <f>I$31*I34/1000000*1/60*454*1000000/(I$36*0.0283)*(21-7)/(21-I$37)</f>
        <v>15546390.927486336</v>
      </c>
      <c r="J41" s="73"/>
      <c r="K41" s="77">
        <f>K$31*K34/1000000*1/60*454*1000000/(K$36*0.0283)*(21-7)/(21-K$37)</f>
        <v>12310928.17665256</v>
      </c>
      <c r="L41" s="73"/>
      <c r="M41" s="77"/>
      <c r="N41" s="73"/>
      <c r="O41" s="77"/>
      <c r="P41" s="73"/>
      <c r="Q41" s="77"/>
      <c r="S41" s="76">
        <f>G41+M41</f>
        <v>7842427.740520237</v>
      </c>
      <c r="U41" s="76">
        <f>I41+O41</f>
        <v>15546390.927486336</v>
      </c>
      <c r="W41" s="76">
        <f>K41+Q41</f>
        <v>12310928.17665256</v>
      </c>
      <c r="Y41" s="76">
        <f>AVERAGE(S41,U41,W41)</f>
        <v>11899915.614886379</v>
      </c>
    </row>
    <row r="42" spans="7:17" ht="12.75"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25" ht="12.75">
      <c r="B43" s="72" t="s">
        <v>182</v>
      </c>
      <c r="D43" s="72" t="s">
        <v>95</v>
      </c>
      <c r="G43" s="75">
        <f>G31*G32/1000000</f>
        <v>41.35285</v>
      </c>
      <c r="H43" s="73"/>
      <c r="I43" s="75">
        <f>I31*I32/1000000</f>
        <v>45.00188</v>
      </c>
      <c r="J43" s="73"/>
      <c r="K43" s="75">
        <f>K31*K32/1000000</f>
        <v>47.95455</v>
      </c>
      <c r="L43" s="73"/>
      <c r="M43" s="75"/>
      <c r="N43" s="73"/>
      <c r="O43" s="75"/>
      <c r="P43" s="73"/>
      <c r="Q43" s="75"/>
      <c r="S43" s="75">
        <f>G43+M43</f>
        <v>41.35285</v>
      </c>
      <c r="U43" s="75">
        <f>I43+O43</f>
        <v>45.00188</v>
      </c>
      <c r="W43" s="75">
        <f>K43+Q43</f>
        <v>47.95455</v>
      </c>
      <c r="Y43" s="75">
        <f>AVERAGE(S43,U43,W43)</f>
        <v>44.76976</v>
      </c>
    </row>
    <row r="44" spans="2:25" ht="12.75">
      <c r="B44" s="72" t="s">
        <v>187</v>
      </c>
      <c r="D44" s="72" t="s">
        <v>95</v>
      </c>
      <c r="G44" s="76"/>
      <c r="H44" s="73"/>
      <c r="I44" s="76"/>
      <c r="J44" s="73"/>
      <c r="K44" s="76"/>
      <c r="L44" s="73"/>
      <c r="M44" s="76"/>
      <c r="N44" s="73"/>
      <c r="O44" s="76"/>
      <c r="P44" s="73"/>
      <c r="Q44" s="76"/>
      <c r="S44" s="76"/>
      <c r="U44" s="76"/>
      <c r="W44" s="76"/>
      <c r="Y44" s="75">
        <f>Y36*60/9000*(21-Y37)/21</f>
        <v>52.99788359788361</v>
      </c>
    </row>
    <row r="47" spans="2:25" ht="12.75">
      <c r="B47" s="15" t="s">
        <v>80</v>
      </c>
      <c r="C47" s="15"/>
      <c r="G47" s="80" t="s">
        <v>117</v>
      </c>
      <c r="H47" s="80"/>
      <c r="I47" s="80" t="s">
        <v>118</v>
      </c>
      <c r="J47" s="80"/>
      <c r="K47" s="80" t="s">
        <v>119</v>
      </c>
      <c r="L47" s="81"/>
      <c r="M47" s="81"/>
      <c r="N47" s="81"/>
      <c r="O47" s="81"/>
      <c r="P47" s="81"/>
      <c r="Q47" s="81"/>
      <c r="R47" s="80"/>
      <c r="S47" s="80" t="s">
        <v>117</v>
      </c>
      <c r="T47" s="80"/>
      <c r="U47" s="80" t="s">
        <v>118</v>
      </c>
      <c r="V47" s="80"/>
      <c r="W47" s="80" t="s">
        <v>119</v>
      </c>
      <c r="X47" s="80"/>
      <c r="Y47" s="80" t="s">
        <v>20</v>
      </c>
    </row>
    <row r="48" spans="2:17" ht="12.75">
      <c r="B48" s="15"/>
      <c r="C48" s="15"/>
      <c r="L48" s="73"/>
      <c r="M48" s="73"/>
      <c r="N48" s="73"/>
      <c r="O48" s="73"/>
      <c r="P48" s="73"/>
      <c r="Q48" s="73"/>
    </row>
    <row r="49" spans="2:25" ht="12.75">
      <c r="B49" s="72" t="s">
        <v>178</v>
      </c>
      <c r="G49" s="72" t="s">
        <v>181</v>
      </c>
      <c r="I49" s="72" t="s">
        <v>181</v>
      </c>
      <c r="K49" s="72" t="s">
        <v>181</v>
      </c>
      <c r="S49" s="72" t="s">
        <v>184</v>
      </c>
      <c r="U49" s="72" t="s">
        <v>184</v>
      </c>
      <c r="W49" s="72" t="s">
        <v>184</v>
      </c>
      <c r="Y49" s="72" t="s">
        <v>184</v>
      </c>
    </row>
    <row r="50" spans="2:25" ht="12.75">
      <c r="B50" s="72" t="s">
        <v>179</v>
      </c>
      <c r="G50" s="72" t="s">
        <v>180</v>
      </c>
      <c r="I50" s="72" t="s">
        <v>180</v>
      </c>
      <c r="K50" s="72" t="s">
        <v>180</v>
      </c>
      <c r="S50" s="72" t="s">
        <v>183</v>
      </c>
      <c r="U50" s="72" t="s">
        <v>183</v>
      </c>
      <c r="W50" s="72" t="s">
        <v>183</v>
      </c>
      <c r="Y50" s="72" t="s">
        <v>183</v>
      </c>
    </row>
    <row r="51" spans="2:25" ht="12.75">
      <c r="B51" s="72" t="s">
        <v>186</v>
      </c>
      <c r="G51" s="72" t="s">
        <v>29</v>
      </c>
      <c r="I51" s="72" t="s">
        <v>29</v>
      </c>
      <c r="K51" s="72" t="s">
        <v>29</v>
      </c>
      <c r="S51" s="72" t="s">
        <v>183</v>
      </c>
      <c r="U51" s="72" t="s">
        <v>183</v>
      </c>
      <c r="W51" s="72" t="s">
        <v>183</v>
      </c>
      <c r="Y51" s="72" t="s">
        <v>183</v>
      </c>
    </row>
    <row r="52" spans="2:25" ht="12.75">
      <c r="B52" s="72" t="s">
        <v>152</v>
      </c>
      <c r="G52" s="72" t="s">
        <v>128</v>
      </c>
      <c r="I52" s="72" t="s">
        <v>128</v>
      </c>
      <c r="K52" s="72" t="s">
        <v>128</v>
      </c>
      <c r="S52" s="72" t="s">
        <v>183</v>
      </c>
      <c r="U52" s="72" t="s">
        <v>183</v>
      </c>
      <c r="W52" s="72" t="s">
        <v>183</v>
      </c>
      <c r="Y52" s="72" t="s">
        <v>183</v>
      </c>
    </row>
    <row r="53" spans="1:17" ht="12.75">
      <c r="A53" s="72" t="s">
        <v>80</v>
      </c>
      <c r="B53" s="72" t="s">
        <v>130</v>
      </c>
      <c r="D53" s="72" t="s">
        <v>26</v>
      </c>
      <c r="G53" s="73">
        <v>3280</v>
      </c>
      <c r="H53" s="73"/>
      <c r="I53" s="73">
        <v>4120</v>
      </c>
      <c r="J53" s="73"/>
      <c r="K53" s="73">
        <v>3560</v>
      </c>
      <c r="L53" s="73"/>
      <c r="M53" s="73"/>
      <c r="N53" s="73"/>
      <c r="O53" s="73"/>
      <c r="P53" s="73"/>
      <c r="Q53" s="73"/>
    </row>
    <row r="54" spans="1:17" ht="12.75">
      <c r="A54" s="72" t="s">
        <v>80</v>
      </c>
      <c r="B54" s="72" t="s">
        <v>131</v>
      </c>
      <c r="D54" s="72" t="s">
        <v>93</v>
      </c>
      <c r="G54" s="73">
        <v>10580</v>
      </c>
      <c r="H54" s="73"/>
      <c r="I54" s="73">
        <v>11173</v>
      </c>
      <c r="J54" s="73"/>
      <c r="K54" s="73">
        <v>10386</v>
      </c>
      <c r="L54" s="73"/>
      <c r="M54" s="73"/>
      <c r="N54" s="73"/>
      <c r="O54" s="73"/>
      <c r="P54" s="73"/>
      <c r="Q54" s="73"/>
    </row>
    <row r="55" spans="1:17" ht="12.75">
      <c r="A55" s="72" t="s">
        <v>80</v>
      </c>
      <c r="B55" s="72" t="s">
        <v>22</v>
      </c>
      <c r="D55" s="72" t="s">
        <v>132</v>
      </c>
      <c r="G55" s="73">
        <v>0.03</v>
      </c>
      <c r="H55" s="73"/>
      <c r="I55" s="73">
        <v>0.02</v>
      </c>
      <c r="J55" s="73"/>
      <c r="K55" s="73">
        <v>0.01</v>
      </c>
      <c r="L55" s="73"/>
      <c r="M55" s="73"/>
      <c r="N55" s="73"/>
      <c r="O55" s="73"/>
      <c r="P55" s="73"/>
      <c r="Q55" s="73"/>
    </row>
    <row r="56" spans="1:17" ht="12.75">
      <c r="A56" s="72" t="s">
        <v>80</v>
      </c>
      <c r="B56" s="72" t="s">
        <v>133</v>
      </c>
      <c r="D56" s="72" t="s">
        <v>134</v>
      </c>
      <c r="G56" s="73">
        <v>93000</v>
      </c>
      <c r="H56" s="73"/>
      <c r="I56" s="73">
        <v>96000</v>
      </c>
      <c r="J56" s="73"/>
      <c r="K56" s="73">
        <v>94000</v>
      </c>
      <c r="L56" s="73"/>
      <c r="M56" s="73"/>
      <c r="N56" s="73"/>
      <c r="O56" s="73"/>
      <c r="P56" s="73"/>
      <c r="Q56" s="73"/>
    </row>
    <row r="57" spans="7:17" ht="12.75"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25" ht="12.75">
      <c r="B58" s="72" t="s">
        <v>135</v>
      </c>
      <c r="G58" s="73">
        <f>'emiss 2'!G46</f>
        <v>15900</v>
      </c>
      <c r="H58" s="73"/>
      <c r="I58" s="73">
        <f>'emiss 2'!I46</f>
        <v>15900</v>
      </c>
      <c r="J58" s="73"/>
      <c r="K58" s="73">
        <f>'emiss 2'!K46</f>
        <v>15800</v>
      </c>
      <c r="L58" s="73"/>
      <c r="M58" s="73"/>
      <c r="N58" s="73"/>
      <c r="O58" s="73"/>
      <c r="P58" s="73"/>
      <c r="Q58" s="73"/>
      <c r="S58" s="72">
        <f>G58</f>
        <v>15900</v>
      </c>
      <c r="U58" s="72">
        <f>I58</f>
        <v>15900</v>
      </c>
      <c r="W58" s="72">
        <f>K58</f>
        <v>15800</v>
      </c>
      <c r="Y58" s="85">
        <f>AVERAGE(S58,U58,W58)</f>
        <v>15866.666666666666</v>
      </c>
    </row>
    <row r="59" spans="2:25" ht="12.75">
      <c r="B59" s="72" t="s">
        <v>136</v>
      </c>
      <c r="G59" s="73">
        <f>'emiss 2'!G47</f>
        <v>13.5</v>
      </c>
      <c r="H59" s="73"/>
      <c r="I59" s="73">
        <f>'emiss 2'!I47</f>
        <v>13.3</v>
      </c>
      <c r="J59" s="73"/>
      <c r="K59" s="73">
        <f>'emiss 2'!K47</f>
        <v>11.6</v>
      </c>
      <c r="L59" s="73"/>
      <c r="M59" s="73"/>
      <c r="N59" s="73"/>
      <c r="O59" s="73"/>
      <c r="P59" s="73"/>
      <c r="Q59" s="73"/>
      <c r="S59" s="72">
        <f>G59</f>
        <v>13.5</v>
      </c>
      <c r="U59" s="72">
        <f>I59</f>
        <v>13.3</v>
      </c>
      <c r="W59" s="72">
        <f>K59</f>
        <v>11.6</v>
      </c>
      <c r="Y59" s="72">
        <f>AVERAGE(S59,U59,W59)</f>
        <v>12.799999999999999</v>
      </c>
    </row>
    <row r="60" spans="7:17" ht="12.75"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ht="12.75">
      <c r="B61" s="72" t="s">
        <v>137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25" ht="12.75">
      <c r="B62" s="72" t="s">
        <v>22</v>
      </c>
      <c r="D62" s="72" t="s">
        <v>28</v>
      </c>
      <c r="E62" s="72" t="s">
        <v>15</v>
      </c>
      <c r="G62" s="75">
        <f>G$53*G55/100*1/60*454*1000/(G$58*0.0283)*(21-7)/(21-G$59)</f>
        <v>30.887511019253132</v>
      </c>
      <c r="H62" s="73"/>
      <c r="I62" s="75">
        <f>I$53*I55/100*1/60*454*1000/(I$58*0.0283)*(21-7)/(21-I$59)</f>
        <v>25.193329386942303</v>
      </c>
      <c r="J62" s="73"/>
      <c r="K62" s="75">
        <f>K$53*K55/100*1/60*454*1000/(K$58*0.0283)*(21-7)/(21-K$59)</f>
        <v>8.972454404462468</v>
      </c>
      <c r="L62" s="73"/>
      <c r="M62" s="73"/>
      <c r="N62" s="73"/>
      <c r="O62" s="73"/>
      <c r="P62" s="73"/>
      <c r="Q62" s="73"/>
      <c r="S62" s="75">
        <f>G62+M62</f>
        <v>30.887511019253132</v>
      </c>
      <c r="U62" s="75">
        <f>I62+O62</f>
        <v>25.193329386942303</v>
      </c>
      <c r="W62" s="75">
        <f>K62+Q62</f>
        <v>8.972454404462468</v>
      </c>
      <c r="Y62" s="75">
        <f>AVERAGE(S62,U62,W62)</f>
        <v>21.684431603552635</v>
      </c>
    </row>
    <row r="63" spans="2:25" ht="12.75">
      <c r="B63" s="72" t="s">
        <v>133</v>
      </c>
      <c r="D63" s="72" t="s">
        <v>101</v>
      </c>
      <c r="E63" s="72" t="s">
        <v>15</v>
      </c>
      <c r="G63" s="76">
        <f>G$53*G56/1000000*1/60*454*1000000/(G$58*0.0283)*(21-7)/(21-G$59)</f>
        <v>9575128.415968474</v>
      </c>
      <c r="H63" s="73"/>
      <c r="I63" s="76">
        <f>I$53*I56/1000000*1/60*454*1000000/(I$58*0.0283)*(21-7)/(21-I$59)</f>
        <v>12092798.105732305</v>
      </c>
      <c r="J63" s="73"/>
      <c r="K63" s="76">
        <f>K$53*K56/1000000*1/60*454*1000000/(K$58*0.0283)*(21-7)/(21-K$59)</f>
        <v>8434107.140194718</v>
      </c>
      <c r="L63" s="73"/>
      <c r="M63" s="73"/>
      <c r="N63" s="73"/>
      <c r="O63" s="73"/>
      <c r="P63" s="73"/>
      <c r="Q63" s="73"/>
      <c r="S63" s="76">
        <f>G63+M63</f>
        <v>9575128.415968474</v>
      </c>
      <c r="U63" s="76">
        <f>I63+O63</f>
        <v>12092798.105732305</v>
      </c>
      <c r="W63" s="76">
        <f>K63+Q63</f>
        <v>8434107.140194718</v>
      </c>
      <c r="Y63" s="76">
        <f>AVERAGE(S63,U63,W63)</f>
        <v>10034011.220631832</v>
      </c>
    </row>
    <row r="64" spans="7:17" ht="12.75"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25" ht="12.75">
      <c r="B65" s="72" t="s">
        <v>182</v>
      </c>
      <c r="D65" s="72" t="s">
        <v>95</v>
      </c>
      <c r="G65" s="75">
        <f>G53*G54/1000000</f>
        <v>34.7024</v>
      </c>
      <c r="H65" s="73"/>
      <c r="I65" s="75">
        <f>I53*I54/1000000</f>
        <v>46.03276</v>
      </c>
      <c r="J65" s="73"/>
      <c r="K65" s="75">
        <f>K53*K54/1000000</f>
        <v>36.97416</v>
      </c>
      <c r="L65" s="73"/>
      <c r="M65" s="75"/>
      <c r="N65" s="73"/>
      <c r="O65" s="75"/>
      <c r="P65" s="73"/>
      <c r="Q65" s="75"/>
      <c r="S65" s="75">
        <f>G65+M65</f>
        <v>34.7024</v>
      </c>
      <c r="U65" s="75">
        <f>I65+O65</f>
        <v>46.03276</v>
      </c>
      <c r="W65" s="75">
        <f>K65+Q65</f>
        <v>36.97416</v>
      </c>
      <c r="Y65" s="75">
        <f>AVERAGE(S65,U65,W65)</f>
        <v>39.23644</v>
      </c>
    </row>
    <row r="66" spans="2:25" ht="12.75">
      <c r="B66" s="72" t="s">
        <v>187</v>
      </c>
      <c r="D66" s="72" t="s">
        <v>95</v>
      </c>
      <c r="G66" s="76"/>
      <c r="H66" s="73"/>
      <c r="I66" s="76"/>
      <c r="J66" s="73"/>
      <c r="K66" s="76"/>
      <c r="L66" s="73"/>
      <c r="M66" s="76"/>
      <c r="N66" s="73"/>
      <c r="O66" s="76"/>
      <c r="P66" s="73"/>
      <c r="Q66" s="76"/>
      <c r="S66" s="76"/>
      <c r="U66" s="76"/>
      <c r="W66" s="76"/>
      <c r="Y66" s="75">
        <f>Y58*60/9000*(21-Y59)/21</f>
        <v>41.303703703703704</v>
      </c>
    </row>
    <row r="70" spans="2:25" ht="12.75">
      <c r="B70" s="15" t="s">
        <v>113</v>
      </c>
      <c r="C70" s="15"/>
      <c r="G70" s="80" t="s">
        <v>117</v>
      </c>
      <c r="H70" s="80"/>
      <c r="I70" s="80" t="s">
        <v>118</v>
      </c>
      <c r="J70" s="80"/>
      <c r="K70" s="80" t="s">
        <v>119</v>
      </c>
      <c r="L70" s="81"/>
      <c r="M70" s="81"/>
      <c r="N70" s="81"/>
      <c r="O70" s="81"/>
      <c r="P70" s="81"/>
      <c r="Q70" s="81"/>
      <c r="R70" s="80"/>
      <c r="S70" s="80" t="s">
        <v>117</v>
      </c>
      <c r="T70" s="80"/>
      <c r="U70" s="80" t="s">
        <v>118</v>
      </c>
      <c r="V70" s="80"/>
      <c r="W70" s="80" t="s">
        <v>119</v>
      </c>
      <c r="X70" s="80"/>
      <c r="Y70" s="80" t="s">
        <v>20</v>
      </c>
    </row>
    <row r="71" spans="2:3" ht="12.75">
      <c r="B71" s="15"/>
      <c r="C71" s="15"/>
    </row>
    <row r="72" spans="2:25" ht="12.75">
      <c r="B72" s="72" t="s">
        <v>178</v>
      </c>
      <c r="G72" s="72" t="s">
        <v>181</v>
      </c>
      <c r="I72" s="72" t="s">
        <v>181</v>
      </c>
      <c r="K72" s="72" t="s">
        <v>181</v>
      </c>
      <c r="S72" s="72" t="s">
        <v>184</v>
      </c>
      <c r="U72" s="72" t="s">
        <v>184</v>
      </c>
      <c r="W72" s="72" t="s">
        <v>184</v>
      </c>
      <c r="Y72" s="72" t="s">
        <v>184</v>
      </c>
    </row>
    <row r="73" spans="2:25" ht="12.75">
      <c r="B73" s="72" t="s">
        <v>179</v>
      </c>
      <c r="G73" s="72" t="s">
        <v>180</v>
      </c>
      <c r="I73" s="72" t="s">
        <v>180</v>
      </c>
      <c r="K73" s="72" t="s">
        <v>180</v>
      </c>
      <c r="S73" s="72" t="s">
        <v>183</v>
      </c>
      <c r="U73" s="72" t="s">
        <v>183</v>
      </c>
      <c r="W73" s="72" t="s">
        <v>183</v>
      </c>
      <c r="Y73" s="72" t="s">
        <v>183</v>
      </c>
    </row>
    <row r="74" spans="2:25" ht="12.75">
      <c r="B74" s="72" t="s">
        <v>186</v>
      </c>
      <c r="G74" s="72" t="s">
        <v>29</v>
      </c>
      <c r="I74" s="72" t="s">
        <v>29</v>
      </c>
      <c r="K74" s="72" t="s">
        <v>29</v>
      </c>
      <c r="S74" s="72" t="s">
        <v>183</v>
      </c>
      <c r="U74" s="72" t="s">
        <v>183</v>
      </c>
      <c r="W74" s="72" t="s">
        <v>183</v>
      </c>
      <c r="Y74" s="72" t="s">
        <v>183</v>
      </c>
    </row>
    <row r="75" spans="2:25" ht="12.75">
      <c r="B75" s="72" t="s">
        <v>152</v>
      </c>
      <c r="G75" s="72" t="s">
        <v>128</v>
      </c>
      <c r="I75" s="72" t="s">
        <v>128</v>
      </c>
      <c r="K75" s="72" t="s">
        <v>128</v>
      </c>
      <c r="S75" s="72" t="s">
        <v>183</v>
      </c>
      <c r="U75" s="72" t="s">
        <v>183</v>
      </c>
      <c r="W75" s="72" t="s">
        <v>183</v>
      </c>
      <c r="Y75" s="72" t="s">
        <v>183</v>
      </c>
    </row>
    <row r="76" spans="1:17" ht="12.75">
      <c r="A76" s="72" t="s">
        <v>113</v>
      </c>
      <c r="B76" s="72" t="s">
        <v>130</v>
      </c>
      <c r="D76" s="72" t="s">
        <v>26</v>
      </c>
      <c r="G76" s="73">
        <v>1480</v>
      </c>
      <c r="H76" s="73"/>
      <c r="I76" s="73">
        <v>2160</v>
      </c>
      <c r="J76" s="73"/>
      <c r="K76" s="73">
        <v>2120</v>
      </c>
      <c r="L76" s="73"/>
      <c r="M76" s="73"/>
      <c r="N76" s="73"/>
      <c r="O76" s="73"/>
      <c r="P76" s="73"/>
      <c r="Q76" s="73"/>
    </row>
    <row r="77" spans="1:17" ht="12.75">
      <c r="A77" s="72" t="s">
        <v>113</v>
      </c>
      <c r="B77" s="72" t="s">
        <v>131</v>
      </c>
      <c r="D77" s="72" t="s">
        <v>93</v>
      </c>
      <c r="G77" s="73">
        <v>10427</v>
      </c>
      <c r="H77" s="73"/>
      <c r="I77" s="73">
        <v>10515</v>
      </c>
      <c r="J77" s="73"/>
      <c r="K77" s="73">
        <v>10898</v>
      </c>
      <c r="L77" s="73"/>
      <c r="M77" s="73"/>
      <c r="N77" s="73"/>
      <c r="O77" s="73"/>
      <c r="P77" s="73"/>
      <c r="Q77" s="73"/>
    </row>
    <row r="78" spans="1:17" ht="12.75">
      <c r="A78" s="72" t="s">
        <v>113</v>
      </c>
      <c r="B78" s="72" t="s">
        <v>22</v>
      </c>
      <c r="D78" s="72" t="s">
        <v>132</v>
      </c>
      <c r="G78" s="73">
        <v>0.01</v>
      </c>
      <c r="H78" s="73"/>
      <c r="I78" s="73">
        <v>0.01</v>
      </c>
      <c r="J78" s="73"/>
      <c r="K78" s="73">
        <v>0.01</v>
      </c>
      <c r="L78" s="73"/>
      <c r="M78" s="73"/>
      <c r="N78" s="73"/>
      <c r="O78" s="73"/>
      <c r="P78" s="73"/>
      <c r="Q78" s="73"/>
    </row>
    <row r="79" spans="1:17" ht="12.75">
      <c r="A79" s="72" t="s">
        <v>113</v>
      </c>
      <c r="B79" s="72" t="s">
        <v>133</v>
      </c>
      <c r="D79" s="72" t="s">
        <v>134</v>
      </c>
      <c r="G79" s="73">
        <v>98000</v>
      </c>
      <c r="H79" s="73"/>
      <c r="I79" s="73">
        <v>91000</v>
      </c>
      <c r="J79" s="73"/>
      <c r="K79" s="73">
        <v>101000</v>
      </c>
      <c r="L79" s="73"/>
      <c r="M79" s="73"/>
      <c r="N79" s="73"/>
      <c r="O79" s="73"/>
      <c r="P79" s="73"/>
      <c r="Q79" s="73"/>
    </row>
    <row r="80" spans="7:17" ht="12.75"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25" ht="12.75">
      <c r="B81" s="72" t="s">
        <v>135</v>
      </c>
      <c r="G81" s="73">
        <f>'emiss 2'!G62</f>
        <v>15500</v>
      </c>
      <c r="H81" s="73"/>
      <c r="I81" s="73">
        <f>'emiss 2'!I62</f>
        <v>16400</v>
      </c>
      <c r="J81" s="73"/>
      <c r="K81" s="73">
        <f>'emiss 2'!K62</f>
        <v>15900</v>
      </c>
      <c r="L81" s="73"/>
      <c r="M81" s="73"/>
      <c r="N81" s="73"/>
      <c r="O81" s="73"/>
      <c r="P81" s="73"/>
      <c r="Q81" s="73"/>
      <c r="S81" s="72">
        <f>G81</f>
        <v>15500</v>
      </c>
      <c r="U81" s="72">
        <f>I81</f>
        <v>16400</v>
      </c>
      <c r="W81" s="72">
        <f>K81</f>
        <v>15900</v>
      </c>
      <c r="Y81" s="85">
        <f>AVERAGE(S81,U81,W81)</f>
        <v>15933.333333333334</v>
      </c>
    </row>
    <row r="82" spans="2:25" ht="12.75">
      <c r="B82" s="72" t="s">
        <v>136</v>
      </c>
      <c r="G82" s="75">
        <f>'emiss 2'!G63</f>
        <v>15</v>
      </c>
      <c r="H82" s="73"/>
      <c r="I82" s="75">
        <f>'emiss 2'!I63</f>
        <v>13.4</v>
      </c>
      <c r="J82" s="73"/>
      <c r="K82" s="75">
        <f>'emiss 2'!K63</f>
        <v>18.8</v>
      </c>
      <c r="L82" s="73"/>
      <c r="M82" s="73"/>
      <c r="N82" s="73"/>
      <c r="O82" s="73"/>
      <c r="P82" s="73"/>
      <c r="Q82" s="73"/>
      <c r="S82" s="72">
        <f>G82</f>
        <v>15</v>
      </c>
      <c r="U82" s="72">
        <f>I82</f>
        <v>13.4</v>
      </c>
      <c r="W82" s="72">
        <f>K82</f>
        <v>18.8</v>
      </c>
      <c r="Y82" s="72">
        <f>AVERAGE(S82,U82,W82)</f>
        <v>15.733333333333334</v>
      </c>
    </row>
    <row r="83" spans="7:17" ht="12.75"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 ht="12.75">
      <c r="B84" s="72" t="s">
        <v>137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25" ht="12.75">
      <c r="B85" s="72" t="s">
        <v>22</v>
      </c>
      <c r="D85" s="72" t="s">
        <v>28</v>
      </c>
      <c r="E85" s="72" t="s">
        <v>15</v>
      </c>
      <c r="G85" s="75">
        <f>G$76*G78/100*1/60*454*1000/(G$81*0.0283)*(21-7)/(21-G$82)</f>
        <v>5.9569639170687845</v>
      </c>
      <c r="H85" s="73"/>
      <c r="I85" s="75">
        <f>I$76*I78/100*1/60*454*1000/(I$81*0.0283)*(21-7)/(21-I$82)</f>
        <v>6.48697932023025</v>
      </c>
      <c r="J85" s="73"/>
      <c r="K85" s="75">
        <f>K$76*K78/100*1/60*454*1000/(K$81*0.0283)*(21-7)/(21-K$82)</f>
        <v>22.68622621979513</v>
      </c>
      <c r="L85" s="73"/>
      <c r="M85" s="73"/>
      <c r="N85" s="73"/>
      <c r="O85" s="73"/>
      <c r="P85" s="73"/>
      <c r="Q85" s="73"/>
      <c r="S85" s="75">
        <f>G85+M85</f>
        <v>5.9569639170687845</v>
      </c>
      <c r="U85" s="75">
        <f>I85+O85</f>
        <v>6.48697932023025</v>
      </c>
      <c r="W85" s="75">
        <f>K85+Q85</f>
        <v>22.68622621979513</v>
      </c>
      <c r="Y85" s="75">
        <f>AVERAGE(S85,U85,W85)</f>
        <v>11.710056485698056</v>
      </c>
    </row>
    <row r="86" spans="2:25" ht="12.75">
      <c r="B86" s="72" t="s">
        <v>133</v>
      </c>
      <c r="D86" s="72" t="s">
        <v>101</v>
      </c>
      <c r="E86" s="72" t="s">
        <v>15</v>
      </c>
      <c r="G86" s="76">
        <f>G$76*G79/1000000*1/60*454*1000000/(G$81*0.0283)*(21-7)/(21-G$82)</f>
        <v>5837824.638727409</v>
      </c>
      <c r="H86" s="73"/>
      <c r="I86" s="76">
        <f>I$76*I79/1000000*1/60*454*1000000/(I$81*0.0283)*(21-7)/(21-I$82)</f>
        <v>5903151.181409527</v>
      </c>
      <c r="J86" s="73"/>
      <c r="K86" s="76">
        <f>K$76*K79/1000000*1/60*454*1000000/(K$81*0.0283)*(21-7)/(21-K$82)</f>
        <v>22913088.481993083</v>
      </c>
      <c r="L86" s="73"/>
      <c r="M86" s="73"/>
      <c r="N86" s="73"/>
      <c r="O86" s="73"/>
      <c r="P86" s="73"/>
      <c r="Q86" s="73"/>
      <c r="S86" s="76">
        <f>G86+M86</f>
        <v>5837824.638727409</v>
      </c>
      <c r="U86" s="76">
        <f>I86+O86</f>
        <v>5903151.181409527</v>
      </c>
      <c r="W86" s="76">
        <f>K86+Q86</f>
        <v>22913088.481993083</v>
      </c>
      <c r="Y86" s="76">
        <f>AVERAGE(S86,U86,W86)</f>
        <v>11551354.76737667</v>
      </c>
    </row>
    <row r="87" spans="7:17" ht="12.75"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25" ht="12.75">
      <c r="B88" s="72" t="s">
        <v>182</v>
      </c>
      <c r="D88" s="72" t="s">
        <v>95</v>
      </c>
      <c r="G88" s="75">
        <f>G76*G77/1000000</f>
        <v>15.43196</v>
      </c>
      <c r="H88" s="73"/>
      <c r="I88" s="75">
        <f>I76*I77/1000000</f>
        <v>22.7124</v>
      </c>
      <c r="J88" s="73"/>
      <c r="K88" s="75">
        <f>K76*K77/1000000</f>
        <v>23.10376</v>
      </c>
      <c r="L88" s="73"/>
      <c r="M88" s="75"/>
      <c r="N88" s="73"/>
      <c r="O88" s="75"/>
      <c r="P88" s="73"/>
      <c r="Q88" s="75"/>
      <c r="S88" s="75">
        <f>G88+M88</f>
        <v>15.43196</v>
      </c>
      <c r="U88" s="75">
        <f>I88+O88</f>
        <v>22.7124</v>
      </c>
      <c r="W88" s="75">
        <f>K88+Q88</f>
        <v>23.10376</v>
      </c>
      <c r="Y88" s="75">
        <f>AVERAGE(S88,U88,W88)</f>
        <v>20.41604</v>
      </c>
    </row>
    <row r="89" spans="2:25" ht="12.75">
      <c r="B89" s="72" t="s">
        <v>187</v>
      </c>
      <c r="D89" s="72" t="s">
        <v>95</v>
      </c>
      <c r="G89" s="76"/>
      <c r="H89" s="73"/>
      <c r="I89" s="76"/>
      <c r="J89" s="73"/>
      <c r="K89" s="76"/>
      <c r="L89" s="73"/>
      <c r="M89" s="76"/>
      <c r="N89" s="73"/>
      <c r="O89" s="76"/>
      <c r="P89" s="73"/>
      <c r="Q89" s="76"/>
      <c r="S89" s="76"/>
      <c r="U89" s="76"/>
      <c r="W89" s="76"/>
      <c r="Y89" s="75">
        <f>Y81*60/9000*(21-Y82)/21</f>
        <v>26.639858906525568</v>
      </c>
    </row>
    <row r="90" spans="7:17" ht="12.75"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2" spans="2:31" ht="12.75">
      <c r="B92" s="15" t="s">
        <v>115</v>
      </c>
      <c r="C92" s="15"/>
      <c r="G92" s="72" t="s">
        <v>117</v>
      </c>
      <c r="I92" s="72" t="s">
        <v>118</v>
      </c>
      <c r="K92" s="72" t="s">
        <v>119</v>
      </c>
      <c r="L92" s="73"/>
      <c r="M92" s="72" t="s">
        <v>117</v>
      </c>
      <c r="O92" s="72" t="s">
        <v>118</v>
      </c>
      <c r="Q92" s="72" t="s">
        <v>119</v>
      </c>
      <c r="S92" s="72" t="s">
        <v>117</v>
      </c>
      <c r="U92" s="72" t="s">
        <v>118</v>
      </c>
      <c r="W92" s="72" t="s">
        <v>119</v>
      </c>
      <c r="Y92" s="72" t="s">
        <v>117</v>
      </c>
      <c r="AA92" s="72" t="s">
        <v>118</v>
      </c>
      <c r="AC92" s="72" t="s">
        <v>119</v>
      </c>
      <c r="AE92" s="72" t="s">
        <v>20</v>
      </c>
    </row>
    <row r="93" spans="2:17" ht="12.75">
      <c r="B93" s="15"/>
      <c r="C93" s="15"/>
      <c r="L93" s="73"/>
      <c r="M93" s="73"/>
      <c r="N93" s="73"/>
      <c r="O93" s="73"/>
      <c r="P93" s="73"/>
      <c r="Q93" s="73"/>
    </row>
    <row r="94" spans="2:31" ht="12.75">
      <c r="B94" s="72" t="s">
        <v>178</v>
      </c>
      <c r="G94" s="72" t="s">
        <v>181</v>
      </c>
      <c r="I94" s="72" t="s">
        <v>181</v>
      </c>
      <c r="K94" s="72" t="s">
        <v>181</v>
      </c>
      <c r="M94" s="72" t="s">
        <v>184</v>
      </c>
      <c r="O94" s="72" t="s">
        <v>184</v>
      </c>
      <c r="Q94" s="72" t="s">
        <v>184</v>
      </c>
      <c r="Y94" s="72" t="s">
        <v>185</v>
      </c>
      <c r="AA94" s="72" t="s">
        <v>185</v>
      </c>
      <c r="AC94" s="72" t="s">
        <v>185</v>
      </c>
      <c r="AE94" s="72" t="s">
        <v>185</v>
      </c>
    </row>
    <row r="95" spans="2:31" ht="12.75">
      <c r="B95" s="72" t="s">
        <v>179</v>
      </c>
      <c r="G95" s="72" t="s">
        <v>180</v>
      </c>
      <c r="I95" s="72" t="s">
        <v>180</v>
      </c>
      <c r="K95" s="72" t="s">
        <v>180</v>
      </c>
      <c r="M95" s="72" t="s">
        <v>180</v>
      </c>
      <c r="O95" s="72" t="s">
        <v>180</v>
      </c>
      <c r="Q95" s="72" t="s">
        <v>180</v>
      </c>
      <c r="Y95" s="72" t="s">
        <v>183</v>
      </c>
      <c r="AA95" s="72" t="s">
        <v>183</v>
      </c>
      <c r="AC95" s="72" t="s">
        <v>183</v>
      </c>
      <c r="AE95" s="72" t="s">
        <v>183</v>
      </c>
    </row>
    <row r="96" spans="2:31" ht="12.75">
      <c r="B96" s="72" t="s">
        <v>186</v>
      </c>
      <c r="S96" s="72" t="s">
        <v>29</v>
      </c>
      <c r="U96" s="72" t="s">
        <v>29</v>
      </c>
      <c r="W96" s="72" t="s">
        <v>29</v>
      </c>
      <c r="Y96" s="72" t="s">
        <v>183</v>
      </c>
      <c r="AA96" s="72" t="s">
        <v>183</v>
      </c>
      <c r="AC96" s="72" t="s">
        <v>183</v>
      </c>
      <c r="AE96" s="72" t="s">
        <v>183</v>
      </c>
    </row>
    <row r="97" spans="2:31" ht="12.75">
      <c r="B97" s="72" t="s">
        <v>21</v>
      </c>
      <c r="G97" s="72" t="s">
        <v>128</v>
      </c>
      <c r="I97" s="72" t="s">
        <v>128</v>
      </c>
      <c r="K97" s="72" t="s">
        <v>128</v>
      </c>
      <c r="M97" s="72" t="s">
        <v>129</v>
      </c>
      <c r="O97" s="72" t="s">
        <v>129</v>
      </c>
      <c r="Q97" s="72" t="s">
        <v>129</v>
      </c>
      <c r="Y97" s="72" t="s">
        <v>183</v>
      </c>
      <c r="AA97" s="72" t="s">
        <v>183</v>
      </c>
      <c r="AC97" s="72" t="s">
        <v>183</v>
      </c>
      <c r="AE97" s="72" t="s">
        <v>183</v>
      </c>
    </row>
    <row r="98" spans="1:17" ht="12.75">
      <c r="A98" s="72" t="s">
        <v>115</v>
      </c>
      <c r="B98" s="72" t="s">
        <v>130</v>
      </c>
      <c r="D98" s="72" t="s">
        <v>26</v>
      </c>
      <c r="G98" s="73">
        <v>3930</v>
      </c>
      <c r="H98" s="73"/>
      <c r="I98" s="73">
        <v>4250</v>
      </c>
      <c r="J98" s="73"/>
      <c r="K98" s="73">
        <v>4380</v>
      </c>
      <c r="L98" s="73"/>
      <c r="M98" s="73">
        <v>255</v>
      </c>
      <c r="N98" s="73"/>
      <c r="O98" s="73">
        <v>277</v>
      </c>
      <c r="P98" s="73"/>
      <c r="Q98" s="73">
        <v>360</v>
      </c>
    </row>
    <row r="99" spans="1:17" ht="12.75">
      <c r="A99" s="72" t="s">
        <v>115</v>
      </c>
      <c r="B99" s="72" t="s">
        <v>131</v>
      </c>
      <c r="D99" s="72" t="s">
        <v>93</v>
      </c>
      <c r="G99" s="73">
        <v>10930</v>
      </c>
      <c r="H99" s="73"/>
      <c r="I99" s="73">
        <v>10470</v>
      </c>
      <c r="J99" s="73"/>
      <c r="K99" s="73">
        <v>10757</v>
      </c>
      <c r="L99" s="73"/>
      <c r="M99" s="73">
        <v>6548</v>
      </c>
      <c r="N99" s="73"/>
      <c r="O99" s="73">
        <v>6310</v>
      </c>
      <c r="P99" s="73"/>
      <c r="Q99" s="73">
        <v>6495</v>
      </c>
    </row>
    <row r="100" spans="1:17" ht="12.75">
      <c r="A100" s="72" t="s">
        <v>115</v>
      </c>
      <c r="B100" s="72" t="s">
        <v>22</v>
      </c>
      <c r="D100" s="72" t="s">
        <v>132</v>
      </c>
      <c r="G100" s="73">
        <v>0.01</v>
      </c>
      <c r="H100" s="73"/>
      <c r="I100" s="73">
        <v>0.01</v>
      </c>
      <c r="J100" s="73"/>
      <c r="K100" s="73">
        <v>0.01</v>
      </c>
      <c r="L100" s="73"/>
      <c r="M100" s="73">
        <v>1.94</v>
      </c>
      <c r="N100" s="73"/>
      <c r="O100" s="73">
        <v>1.86</v>
      </c>
      <c r="P100" s="73"/>
      <c r="Q100" s="73">
        <v>1.64</v>
      </c>
    </row>
    <row r="101" spans="1:17" ht="12.75">
      <c r="A101" s="72" t="s">
        <v>115</v>
      </c>
      <c r="B101" s="72" t="s">
        <v>133</v>
      </c>
      <c r="D101" s="72" t="s">
        <v>134</v>
      </c>
      <c r="G101" s="73">
        <v>117000</v>
      </c>
      <c r="H101" s="73"/>
      <c r="I101" s="73">
        <v>108000</v>
      </c>
      <c r="J101" s="73"/>
      <c r="K101" s="73">
        <v>116000</v>
      </c>
      <c r="L101" s="73"/>
      <c r="M101" s="73">
        <v>636800</v>
      </c>
      <c r="N101" s="73"/>
      <c r="O101" s="73">
        <v>561700</v>
      </c>
      <c r="P101" s="73"/>
      <c r="Q101" s="73">
        <v>636600</v>
      </c>
    </row>
    <row r="103" spans="2:31" ht="12.75">
      <c r="B103" s="72" t="s">
        <v>135</v>
      </c>
      <c r="G103" s="73">
        <f>'emiss 2'!G78</f>
        <v>16300</v>
      </c>
      <c r="H103" s="73"/>
      <c r="I103" s="73">
        <f>'emiss 2'!I78</f>
        <v>15800</v>
      </c>
      <c r="J103" s="73"/>
      <c r="K103" s="73">
        <f>'emiss 2'!K78</f>
        <v>15800</v>
      </c>
      <c r="M103" s="72">
        <f>G103</f>
        <v>16300</v>
      </c>
      <c r="O103" s="72">
        <f>I103</f>
        <v>15800</v>
      </c>
      <c r="Q103" s="72">
        <f>K103</f>
        <v>15800</v>
      </c>
      <c r="Y103" s="72">
        <f>G103</f>
        <v>16300</v>
      </c>
      <c r="AA103" s="72">
        <f>I103</f>
        <v>15800</v>
      </c>
      <c r="AC103" s="72">
        <f>K103</f>
        <v>15800</v>
      </c>
      <c r="AE103" s="85">
        <f>AVERAGE(Y103,AA103,AC103)</f>
        <v>15966.666666666666</v>
      </c>
    </row>
    <row r="104" spans="2:31" ht="12.75">
      <c r="B104" s="72" t="s">
        <v>136</v>
      </c>
      <c r="G104" s="73">
        <f>'emiss 2'!G79</f>
        <v>10.8</v>
      </c>
      <c r="H104" s="73"/>
      <c r="I104" s="75">
        <f>'emiss 2'!I79</f>
        <v>9</v>
      </c>
      <c r="J104" s="73"/>
      <c r="K104" s="73">
        <f>'emiss 2'!K79</f>
        <v>10.7</v>
      </c>
      <c r="M104" s="72">
        <f>G104</f>
        <v>10.8</v>
      </c>
      <c r="O104" s="75">
        <f>I104</f>
        <v>9</v>
      </c>
      <c r="Q104" s="72">
        <f>K104</f>
        <v>10.7</v>
      </c>
      <c r="Y104" s="72">
        <f>G104</f>
        <v>10.8</v>
      </c>
      <c r="AA104" s="72">
        <f>I104</f>
        <v>9</v>
      </c>
      <c r="AC104" s="72">
        <f>K104</f>
        <v>10.7</v>
      </c>
      <c r="AE104" s="72">
        <f>AVERAGE(Y104,AA104,AC104)</f>
        <v>10.166666666666666</v>
      </c>
    </row>
    <row r="106" spans="2:17" ht="12.75">
      <c r="B106" s="72" t="s">
        <v>137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31" ht="12.75">
      <c r="B107" s="72" t="s">
        <v>22</v>
      </c>
      <c r="D107" s="72" t="s">
        <v>28</v>
      </c>
      <c r="E107" s="72" t="s">
        <v>15</v>
      </c>
      <c r="G107" s="75">
        <f>G$98*G100/100*454/60*1000/(G$103*0.0283)*(21-7)/(21-G$104)</f>
        <v>8.848119446785848</v>
      </c>
      <c r="H107" s="73"/>
      <c r="I107" s="75">
        <f>I$98*I100/100*454/60*1000/(I$103*0.0283)*(21-7)/(21-I$104)</f>
        <v>8.39067306784353</v>
      </c>
      <c r="J107" s="73"/>
      <c r="K107" s="75">
        <f>K$98*K100/100*454/60*1000/(K$103*0.0283)*(21-7)/(21-K$104)</f>
        <v>10.07455799990533</v>
      </c>
      <c r="L107" s="73"/>
      <c r="M107" s="75">
        <f>M$98*M100/100*454/60*1000/(M$103*0.0283)*(21-7)/(21-M$104)</f>
        <v>111.37823639503713</v>
      </c>
      <c r="N107" s="73"/>
      <c r="O107" s="75">
        <f>O$98*O100/100*454/60*1000/(O$103*0.0283)*(21-7)/(21-O$104)</f>
        <v>101.71864889445514</v>
      </c>
      <c r="P107" s="73"/>
      <c r="Q107" s="75">
        <f>Q$98*Q100/100*454/60*1000/(Q$103*0.0283)*(21-7)/(21-Q$104)</f>
        <v>135.7995215329705</v>
      </c>
      <c r="S107" s="75">
        <f>G107+M107</f>
        <v>120.22635584182298</v>
      </c>
      <c r="U107" s="75">
        <f>I107+O107</f>
        <v>110.10932196229868</v>
      </c>
      <c r="W107" s="75">
        <f>K107+Q107</f>
        <v>145.8740795328758</v>
      </c>
      <c r="Y107" s="75">
        <f>G107+M107</f>
        <v>120.22635584182298</v>
      </c>
      <c r="AA107" s="75">
        <f>I107+O107</f>
        <v>110.10932196229868</v>
      </c>
      <c r="AC107" s="75">
        <f>K107+Q107</f>
        <v>145.8740795328758</v>
      </c>
      <c r="AE107" s="75">
        <f>AVERAGE(Y107,AA107,AC107)</f>
        <v>125.40325244566581</v>
      </c>
    </row>
    <row r="108" spans="2:31" ht="12.75">
      <c r="B108" s="72" t="s">
        <v>133</v>
      </c>
      <c r="D108" s="72" t="s">
        <v>101</v>
      </c>
      <c r="E108" s="72" t="s">
        <v>15</v>
      </c>
      <c r="G108" s="76">
        <f>G$98*G101/1000000*454/60*1000000/(G$103*0.0283)*(21-7)/(21-G$104)</f>
        <v>10352299.752739443</v>
      </c>
      <c r="H108" s="73"/>
      <c r="I108" s="76">
        <f>I$98*I101/1000000*454/60*1000000/(I$103*0.0283)*(21-7)/(21-I$104)</f>
        <v>9061926.913271012</v>
      </c>
      <c r="J108" s="73"/>
      <c r="K108" s="76">
        <f>K$98*K101/1000000*454/60*1000000/(K$103*0.0283)*(21-7)/(21-K$104)</f>
        <v>11686487.279890185</v>
      </c>
      <c r="L108" s="73"/>
      <c r="M108" s="76">
        <f>M$98*M101/1000000*454/60*1000000/(M$103*0.0283)*(21-7)/(21-M$104)</f>
        <v>3655961.903936064</v>
      </c>
      <c r="N108" s="73"/>
      <c r="O108" s="76">
        <f>O$98*O101/1000000*454/60*1000000/(O$103*0.0283)*(21-7)/(21-O$104)</f>
        <v>3071793.821721261</v>
      </c>
      <c r="P108" s="73"/>
      <c r="Q108" s="76">
        <f>Q$98*Q101/1000000*454/60*1000000/(Q$103*0.0283)*(21-7)/(21-Q$104)</f>
        <v>5271339.963895671</v>
      </c>
      <c r="S108" s="76">
        <f>G108+M108</f>
        <v>14008261.656675506</v>
      </c>
      <c r="U108" s="76">
        <f>I108+O108</f>
        <v>12133720.734992273</v>
      </c>
      <c r="W108" s="76">
        <f>K108+Q108</f>
        <v>16957827.24378586</v>
      </c>
      <c r="Y108" s="76">
        <f>G108+M108</f>
        <v>14008261.656675506</v>
      </c>
      <c r="AA108" s="76">
        <f>I108+O108</f>
        <v>12133720.734992273</v>
      </c>
      <c r="AC108" s="76">
        <f>K108+Q108</f>
        <v>16957827.24378586</v>
      </c>
      <c r="AE108" s="76">
        <f>AVERAGE(Y108,AA108,AC108)</f>
        <v>14366603.211817881</v>
      </c>
    </row>
    <row r="110" spans="2:31" ht="12.75">
      <c r="B110" s="72" t="s">
        <v>182</v>
      </c>
      <c r="D110" s="72" t="s">
        <v>95</v>
      </c>
      <c r="G110" s="75">
        <f>G98*G99/1000000</f>
        <v>42.9549</v>
      </c>
      <c r="H110" s="73"/>
      <c r="I110" s="75">
        <f>I98*I99/1000000</f>
        <v>44.4975</v>
      </c>
      <c r="J110" s="73"/>
      <c r="K110" s="75">
        <f>K98*K99/1000000</f>
        <v>47.11566</v>
      </c>
      <c r="L110" s="73"/>
      <c r="M110" s="75">
        <f>M98*M99/1000000</f>
        <v>1.66974</v>
      </c>
      <c r="N110" s="73"/>
      <c r="O110" s="75">
        <f>O98*O99/1000000</f>
        <v>1.74787</v>
      </c>
      <c r="P110" s="73"/>
      <c r="Q110" s="75">
        <f>Q98*Q99/1000000</f>
        <v>2.3382</v>
      </c>
      <c r="S110" s="75">
        <f>G110+M110</f>
        <v>44.62464</v>
      </c>
      <c r="U110" s="75">
        <f>I110+O110</f>
        <v>46.24537</v>
      </c>
      <c r="W110" s="75">
        <f>K110+Q110</f>
        <v>49.45386</v>
      </c>
      <c r="Y110" s="75">
        <f>G110+M110</f>
        <v>44.62464</v>
      </c>
      <c r="AA110" s="75">
        <f>I110+O110</f>
        <v>46.24537</v>
      </c>
      <c r="AC110" s="75">
        <f>K110+Q110</f>
        <v>49.45386</v>
      </c>
      <c r="AE110" s="75">
        <f>AVERAGE(Y110,AA110,AC110)</f>
        <v>46.77462333333333</v>
      </c>
    </row>
    <row r="111" spans="2:31" ht="12.75">
      <c r="B111" s="72" t="s">
        <v>187</v>
      </c>
      <c r="D111" s="72" t="s">
        <v>95</v>
      </c>
      <c r="G111" s="76"/>
      <c r="H111" s="73"/>
      <c r="I111" s="76"/>
      <c r="J111" s="73"/>
      <c r="K111" s="76"/>
      <c r="L111" s="73"/>
      <c r="M111" s="76"/>
      <c r="N111" s="73"/>
      <c r="O111" s="76"/>
      <c r="P111" s="73"/>
      <c r="Q111" s="76"/>
      <c r="Y111" s="76"/>
      <c r="AA111" s="76"/>
      <c r="AC111" s="76"/>
      <c r="AE111" s="75">
        <f>AE103*60/9000*(21-AE104)/21</f>
        <v>54.911816578483254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B1">
      <selection activeCell="B2" sqref="B2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6" t="s">
        <v>32</v>
      </c>
      <c r="C1" s="11"/>
      <c r="D1" s="11"/>
      <c r="E1" s="11"/>
      <c r="F1" s="11"/>
    </row>
    <row r="2" spans="2:6" ht="12.75">
      <c r="B2" s="11"/>
      <c r="C2" s="11"/>
      <c r="D2" s="11"/>
      <c r="E2" s="11"/>
      <c r="F2" s="11"/>
    </row>
    <row r="3" spans="1:6" ht="12.75">
      <c r="A3" t="s">
        <v>49</v>
      </c>
      <c r="B3" s="6" t="s">
        <v>138</v>
      </c>
      <c r="C3" s="11"/>
      <c r="D3" s="11"/>
      <c r="E3" t="s">
        <v>20</v>
      </c>
      <c r="F3" s="11"/>
    </row>
    <row r="4" spans="2:6" ht="12.75">
      <c r="B4" s="11"/>
      <c r="C4" s="11"/>
      <c r="D4" s="11"/>
      <c r="F4" s="11"/>
    </row>
    <row r="5" spans="2:6" ht="14.25">
      <c r="B5" s="11" t="s">
        <v>85</v>
      </c>
      <c r="C5" s="7" t="s">
        <v>27</v>
      </c>
      <c r="D5" s="7"/>
      <c r="E5">
        <v>1707</v>
      </c>
      <c r="F5" s="11"/>
    </row>
    <row r="6" spans="2:6" ht="12.75">
      <c r="B6" s="11" t="s">
        <v>55</v>
      </c>
      <c r="C6" s="11" t="s">
        <v>56</v>
      </c>
      <c r="D6" s="11"/>
      <c r="E6">
        <v>-0.85</v>
      </c>
      <c r="F6" s="11"/>
    </row>
    <row r="7" spans="2:5" s="11" customFormat="1" ht="12.75">
      <c r="B7" s="11" t="s">
        <v>84</v>
      </c>
      <c r="C7" s="11" t="s">
        <v>86</v>
      </c>
      <c r="E7">
        <v>7492</v>
      </c>
    </row>
    <row r="8" spans="2:5" s="11" customFormat="1" ht="12.75">
      <c r="B8" s="11" t="s">
        <v>87</v>
      </c>
      <c r="C8" s="11" t="s">
        <v>67</v>
      </c>
      <c r="E8">
        <v>7.7</v>
      </c>
    </row>
    <row r="9" spans="2:5" s="11" customFormat="1" ht="12.75">
      <c r="B9" s="11" t="s">
        <v>88</v>
      </c>
      <c r="C9" s="11" t="s">
        <v>67</v>
      </c>
      <c r="E9">
        <v>8.1</v>
      </c>
    </row>
    <row r="10" spans="2:5" ht="12.75">
      <c r="B10" s="11" t="s">
        <v>89</v>
      </c>
      <c r="C10" t="s">
        <v>90</v>
      </c>
      <c r="E10">
        <v>100</v>
      </c>
    </row>
    <row r="11" spans="2:5" ht="12.75">
      <c r="B11" t="s">
        <v>64</v>
      </c>
      <c r="C11" t="s">
        <v>56</v>
      </c>
      <c r="E11">
        <v>8</v>
      </c>
    </row>
    <row r="12" spans="2:5" ht="12.75">
      <c r="B12" t="s">
        <v>66</v>
      </c>
      <c r="C12" t="s">
        <v>67</v>
      </c>
      <c r="E12">
        <v>9.7</v>
      </c>
    </row>
    <row r="15" spans="2:5" ht="12.75">
      <c r="B15" s="6" t="s">
        <v>139</v>
      </c>
      <c r="C15" s="11"/>
      <c r="D15" s="11"/>
      <c r="E15" t="s">
        <v>20</v>
      </c>
    </row>
    <row r="16" spans="2:4" ht="12.75">
      <c r="B16" s="11"/>
      <c r="C16" s="11"/>
      <c r="D16" s="11"/>
    </row>
    <row r="17" spans="2:5" ht="14.25">
      <c r="B17" s="11" t="s">
        <v>85</v>
      </c>
      <c r="C17" s="7" t="s">
        <v>27</v>
      </c>
      <c r="D17" s="7"/>
      <c r="E17">
        <v>2219</v>
      </c>
    </row>
    <row r="18" spans="2:5" ht="14.25">
      <c r="B18" s="11" t="s">
        <v>55</v>
      </c>
      <c r="C18" s="11" t="s">
        <v>56</v>
      </c>
      <c r="D18" s="7"/>
      <c r="E18">
        <v>-0.8</v>
      </c>
    </row>
    <row r="19" spans="2:5" ht="12.75">
      <c r="B19" s="11" t="s">
        <v>84</v>
      </c>
      <c r="C19" s="11" t="s">
        <v>86</v>
      </c>
      <c r="D19" s="11"/>
      <c r="E19">
        <v>8512</v>
      </c>
    </row>
    <row r="20" spans="2:5" ht="12.75">
      <c r="B20" s="11" t="s">
        <v>87</v>
      </c>
      <c r="C20" s="11" t="s">
        <v>67</v>
      </c>
      <c r="D20" s="11"/>
      <c r="E20">
        <v>7.6</v>
      </c>
    </row>
    <row r="21" spans="2:5" ht="12.75">
      <c r="B21" s="11" t="s">
        <v>88</v>
      </c>
      <c r="C21" s="11" t="s">
        <v>67</v>
      </c>
      <c r="D21" s="11"/>
      <c r="E21">
        <v>8.1</v>
      </c>
    </row>
    <row r="22" spans="2:5" ht="12.75">
      <c r="B22" s="11" t="s">
        <v>89</v>
      </c>
      <c r="C22" t="s">
        <v>90</v>
      </c>
      <c r="E22">
        <v>112</v>
      </c>
    </row>
    <row r="23" ht="12.75">
      <c r="B23" s="11"/>
    </row>
    <row r="25" spans="2:3" ht="12.75">
      <c r="B25" s="6" t="s">
        <v>140</v>
      </c>
      <c r="C25" t="str">
        <f>cond!C30</f>
        <v>Max heat w/TDI only</v>
      </c>
    </row>
    <row r="26" spans="2:5" ht="12.75">
      <c r="B26" s="11"/>
      <c r="C26" s="11"/>
      <c r="D26" s="11"/>
      <c r="E26" t="s">
        <v>20</v>
      </c>
    </row>
    <row r="27" spans="2:5" ht="14.25">
      <c r="B27" s="11" t="s">
        <v>85</v>
      </c>
      <c r="C27" s="7" t="s">
        <v>27</v>
      </c>
      <c r="D27" s="7"/>
      <c r="E27">
        <v>2198</v>
      </c>
    </row>
    <row r="28" spans="2:5" ht="14.25">
      <c r="B28" s="11" t="s">
        <v>55</v>
      </c>
      <c r="C28" s="11" t="s">
        <v>56</v>
      </c>
      <c r="D28" s="7"/>
      <c r="E28">
        <v>-0.6</v>
      </c>
    </row>
    <row r="29" spans="2:5" ht="12.75">
      <c r="B29" s="11" t="s">
        <v>84</v>
      </c>
      <c r="C29" s="11" t="s">
        <v>86</v>
      </c>
      <c r="D29" s="11"/>
      <c r="E29">
        <v>9202</v>
      </c>
    </row>
    <row r="30" spans="2:5" ht="12.75">
      <c r="B30" s="11" t="s">
        <v>87</v>
      </c>
      <c r="C30" s="11" t="s">
        <v>67</v>
      </c>
      <c r="D30" s="11"/>
      <c r="E30">
        <v>7.8</v>
      </c>
    </row>
    <row r="31" spans="2:5" ht="12.75">
      <c r="B31" s="11" t="s">
        <v>88</v>
      </c>
      <c r="C31" s="11" t="s">
        <v>67</v>
      </c>
      <c r="D31" s="11"/>
      <c r="E31">
        <v>8.3</v>
      </c>
    </row>
    <row r="32" spans="2:5" ht="12.75">
      <c r="B32" s="11" t="s">
        <v>89</v>
      </c>
      <c r="C32" t="s">
        <v>90</v>
      </c>
      <c r="E32">
        <v>114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3.7109375" style="0" customWidth="1"/>
  </cols>
  <sheetData>
    <row r="1" ht="12.75">
      <c r="C1" s="6" t="s">
        <v>157</v>
      </c>
    </row>
    <row r="3" ht="12.75">
      <c r="C3" s="6" t="str">
        <f>A5</f>
        <v>714C1</v>
      </c>
    </row>
    <row r="5" spans="1:31" s="72" customFormat="1" ht="12.75">
      <c r="A5" s="72" t="s">
        <v>73</v>
      </c>
      <c r="B5" s="72" t="s">
        <v>153</v>
      </c>
      <c r="C5" s="72" t="s">
        <v>154</v>
      </c>
      <c r="D5" s="72" t="s">
        <v>90</v>
      </c>
      <c r="E5" s="73">
        <v>2530</v>
      </c>
      <c r="F5" s="73">
        <v>2510</v>
      </c>
      <c r="G5" s="73">
        <v>2480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22" s="72" customFormat="1" ht="12.75">
      <c r="A6" s="72" t="s">
        <v>73</v>
      </c>
      <c r="B6" s="72" t="s">
        <v>155</v>
      </c>
      <c r="C6" s="72" t="s">
        <v>156</v>
      </c>
      <c r="E6" s="73">
        <v>6.1</v>
      </c>
      <c r="F6" s="73">
        <v>6.2</v>
      </c>
      <c r="G6" s="73">
        <v>6.2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5:22" s="72" customFormat="1" ht="12.75"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3:22" s="72" customFormat="1" ht="12.75">
      <c r="C8" s="6" t="str">
        <f>A10</f>
        <v>714C2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5:22" s="72" customFormat="1" ht="12.75"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31" s="72" customFormat="1" ht="12.75">
      <c r="A10" s="72" t="s">
        <v>79</v>
      </c>
      <c r="B10" s="72" t="s">
        <v>153</v>
      </c>
      <c r="C10" s="72" t="s">
        <v>154</v>
      </c>
      <c r="D10" s="72" t="s">
        <v>90</v>
      </c>
      <c r="E10" s="73">
        <v>2640</v>
      </c>
      <c r="F10" s="73">
        <v>2640</v>
      </c>
      <c r="G10" s="73">
        <v>2620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</row>
    <row r="11" spans="1:22" s="72" customFormat="1" ht="12.75">
      <c r="A11" s="72" t="s">
        <v>79</v>
      </c>
      <c r="B11" s="72" t="s">
        <v>153</v>
      </c>
      <c r="C11" s="72" t="s">
        <v>156</v>
      </c>
      <c r="E11" s="73">
        <v>6.3</v>
      </c>
      <c r="F11" s="73">
        <v>6.1</v>
      </c>
      <c r="G11" s="73">
        <v>5.7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5:22" s="72" customFormat="1" ht="12.75"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3:22" s="72" customFormat="1" ht="12.75">
      <c r="C13" s="6" t="str">
        <f>A15</f>
        <v>714C3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5:22" s="72" customFormat="1" ht="12.75"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31" s="72" customFormat="1" ht="12.75">
      <c r="A15" s="72" t="s">
        <v>80</v>
      </c>
      <c r="B15" s="72" t="s">
        <v>153</v>
      </c>
      <c r="C15" s="72" t="s">
        <v>154</v>
      </c>
      <c r="D15" s="72" t="s">
        <v>90</v>
      </c>
      <c r="E15" s="73">
        <v>2280</v>
      </c>
      <c r="F15" s="73">
        <v>2280</v>
      </c>
      <c r="G15" s="73">
        <v>2240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22" s="72" customFormat="1" ht="12.75">
      <c r="A16" s="72" t="s">
        <v>80</v>
      </c>
      <c r="B16" s="72" t="s">
        <v>155</v>
      </c>
      <c r="C16" s="72" t="s">
        <v>156</v>
      </c>
      <c r="E16" s="73">
        <v>6.9</v>
      </c>
      <c r="F16" s="73">
        <v>6.4</v>
      </c>
      <c r="G16" s="73">
        <v>6.2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5:22" s="72" customFormat="1" ht="12.75"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3:22" s="72" customFormat="1" ht="12.75">
      <c r="C18" s="6" t="str">
        <f>A20</f>
        <v>714C4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  <row r="19" spans="5:22" s="72" customFormat="1" ht="12.75"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31" s="72" customFormat="1" ht="12.75">
      <c r="A20" s="72" t="s">
        <v>113</v>
      </c>
      <c r="B20" s="72" t="s">
        <v>153</v>
      </c>
      <c r="C20" s="72" t="s">
        <v>154</v>
      </c>
      <c r="D20" s="72" t="s">
        <v>90</v>
      </c>
      <c r="E20" s="73">
        <v>1820</v>
      </c>
      <c r="F20" s="73">
        <v>1840</v>
      </c>
      <c r="G20" s="73">
        <v>1760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22" s="72" customFormat="1" ht="12.75">
      <c r="A21" s="72" t="s">
        <v>113</v>
      </c>
      <c r="B21" s="72" t="s">
        <v>153</v>
      </c>
      <c r="C21" s="72" t="s">
        <v>156</v>
      </c>
      <c r="E21" s="73">
        <v>7.3</v>
      </c>
      <c r="F21" s="73">
        <v>7.2</v>
      </c>
      <c r="G21" s="73">
        <v>7.2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5:22" s="72" customFormat="1" ht="12.75"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3:22" s="72" customFormat="1" ht="12.75">
      <c r="C23" s="6" t="str">
        <f>A25</f>
        <v>714C5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5:22" s="72" customFormat="1" ht="12.75"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31" s="72" customFormat="1" ht="12.75">
      <c r="A25" s="72" t="s">
        <v>115</v>
      </c>
      <c r="B25" s="72" t="s">
        <v>153</v>
      </c>
      <c r="C25" s="72" t="s">
        <v>154</v>
      </c>
      <c r="D25" s="72" t="s">
        <v>90</v>
      </c>
      <c r="E25" s="73">
        <v>2530</v>
      </c>
      <c r="F25" s="73">
        <v>2540</v>
      </c>
      <c r="G25" s="73">
        <v>2510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</row>
    <row r="26" spans="1:22" s="72" customFormat="1" ht="12.75">
      <c r="A26" s="72" t="s">
        <v>115</v>
      </c>
      <c r="B26" s="72" t="s">
        <v>155</v>
      </c>
      <c r="C26" s="72" t="s">
        <v>156</v>
      </c>
      <c r="E26" s="73">
        <v>6</v>
      </c>
      <c r="F26" s="73">
        <v>5.6</v>
      </c>
      <c r="G26" s="73">
        <v>6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2004-02-20T22:39:37Z</cp:lastPrinted>
  <dcterms:created xsi:type="dcterms:W3CDTF">2000-01-10T00:44:42Z</dcterms:created>
  <dcterms:modified xsi:type="dcterms:W3CDTF">2004-02-20T22:39:40Z</dcterms:modified>
  <cp:category/>
  <cp:version/>
  <cp:contentType/>
  <cp:contentStatus/>
</cp:coreProperties>
</file>