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55" windowWidth="10380" windowHeight="5505" activeTab="6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1" sheetId="6" r:id="rId6"/>
    <sheet name="feed 2" sheetId="7" r:id="rId7"/>
  </sheets>
  <definedNames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<sst xmlns="http://schemas.openxmlformats.org/spreadsheetml/2006/main" count="1027" uniqueCount="148">
  <si>
    <t>708C1</t>
  </si>
  <si>
    <t>R1</t>
  </si>
  <si>
    <t>Chlorine</t>
  </si>
  <si>
    <t>Mercury</t>
  </si>
  <si>
    <t>Ash</t>
  </si>
  <si>
    <t>Heating value</t>
  </si>
  <si>
    <t>R2</t>
  </si>
  <si>
    <t>R3</t>
  </si>
  <si>
    <t>708C2</t>
  </si>
  <si>
    <t>708C3</t>
  </si>
  <si>
    <t>PM</t>
  </si>
  <si>
    <t>gr/dscf</t>
  </si>
  <si>
    <t>y</t>
  </si>
  <si>
    <t/>
  </si>
  <si>
    <t>ppmv</t>
  </si>
  <si>
    <t>nd</t>
  </si>
  <si>
    <t>HCl</t>
  </si>
  <si>
    <t>Halogens</t>
  </si>
  <si>
    <t>Oxygen</t>
  </si>
  <si>
    <t>SVOC</t>
  </si>
  <si>
    <t>Org liq A</t>
  </si>
  <si>
    <t>Org liq B</t>
  </si>
  <si>
    <t>lb/hr</t>
  </si>
  <si>
    <t>Btu/lb</t>
  </si>
  <si>
    <t>wt %</t>
  </si>
  <si>
    <t>ppmw</t>
  </si>
  <si>
    <t>Sampling Train</t>
  </si>
  <si>
    <t>PM/HCl</t>
  </si>
  <si>
    <t>Total</t>
  </si>
  <si>
    <t>Cond Avg</t>
  </si>
  <si>
    <t>mg/dscm</t>
  </si>
  <si>
    <t>ug/dscm</t>
  </si>
  <si>
    <t>Feedrate MTECs</t>
  </si>
  <si>
    <t>Antimony</t>
  </si>
  <si>
    <t>Arsenic</t>
  </si>
  <si>
    <t>Barium</t>
  </si>
  <si>
    <t>Beryllium</t>
  </si>
  <si>
    <t>Cadmium</t>
  </si>
  <si>
    <t>Chromium</t>
  </si>
  <si>
    <t>Lead</t>
  </si>
  <si>
    <t>Silver</t>
  </si>
  <si>
    <t>Thallium</t>
  </si>
  <si>
    <t>Cond Descr</t>
  </si>
  <si>
    <t>Report Name/Date</t>
  </si>
  <si>
    <t>Report Prepare</t>
  </si>
  <si>
    <t>Entropy</t>
  </si>
  <si>
    <t>Testing Firm</t>
  </si>
  <si>
    <t>Stationary Source Sampling Report, Reference No. 10786, Burroughs Wellcome Company, Greenville, NC, NcGill No 2 Incinerator, November 18-20, 1992</t>
  </si>
  <si>
    <t>1,2-dichlorobenzene</t>
  </si>
  <si>
    <t>%</t>
  </si>
  <si>
    <t>Chloroform</t>
  </si>
  <si>
    <t>708</t>
  </si>
  <si>
    <t>NCD047373766</t>
  </si>
  <si>
    <t>NC</t>
  </si>
  <si>
    <t>VS/PT/WESP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</si>
  <si>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</si>
  <si>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</si>
  <si>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</si>
  <si>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</si>
  <si>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</si>
  <si>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</si>
  <si>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</si>
  <si>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</si>
  <si>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</si>
  <si>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</si>
  <si>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</si>
  <si>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</si>
  <si>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</si>
  <si>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</si>
  <si>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</si>
  <si>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</si>
  <si>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</si>
  <si>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</si>
  <si>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</si>
  <si>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</si>
  <si>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</si>
  <si>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</si>
  <si>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None</t>
  </si>
  <si>
    <t>Source Description</t>
  </si>
  <si>
    <t>Condition Description</t>
  </si>
  <si>
    <t>Stack Gas Emissions 2</t>
  </si>
  <si>
    <t>Feedstream 2</t>
  </si>
  <si>
    <t>Combustor Type</t>
  </si>
  <si>
    <t>Combustor Class</t>
  </si>
  <si>
    <t>Liquid injection</t>
  </si>
  <si>
    <t>Greenville</t>
  </si>
  <si>
    <t>Mcgill No.2 Incinerator</t>
  </si>
  <si>
    <t>Onsite incinerator</t>
  </si>
  <si>
    <t>Number of Sister Facilities</t>
  </si>
  <si>
    <t>APCS Detailed Acronym</t>
  </si>
  <si>
    <t>APCS General Class</t>
  </si>
  <si>
    <t>HEWS,LEWS,WESP</t>
  </si>
  <si>
    <t>Liq</t>
  </si>
  <si>
    <t>Testing Dates</t>
  </si>
  <si>
    <t>Cond Dates</t>
  </si>
  <si>
    <t>E1</t>
  </si>
  <si>
    <t>E2</t>
  </si>
  <si>
    <t>dscfm</t>
  </si>
  <si>
    <t>°F</t>
  </si>
  <si>
    <t>source</t>
  </si>
  <si>
    <t>cond</t>
  </si>
  <si>
    <t>emiss 2</t>
  </si>
  <si>
    <t>feed 2</t>
  </si>
  <si>
    <t>CO (RA)</t>
  </si>
  <si>
    <t xml:space="preserve">   Stack Gas Flowrate</t>
  </si>
  <si>
    <t xml:space="preserve">   O2</t>
  </si>
  <si>
    <t xml:space="preserve">   Moisture</t>
  </si>
  <si>
    <t xml:space="preserve">   Temperature</t>
  </si>
  <si>
    <t>Feedstream Description</t>
  </si>
  <si>
    <t>Feedstream Number</t>
  </si>
  <si>
    <t>Feed Class</t>
  </si>
  <si>
    <t>F1</t>
  </si>
  <si>
    <t>Liq HW</t>
  </si>
  <si>
    <t>F2</t>
  </si>
  <si>
    <t>F3</t>
  </si>
  <si>
    <t>Stack Gas Flowrate</t>
  </si>
  <si>
    <t>Stack gas flowrate</t>
  </si>
  <si>
    <t>MMBtu/hr</t>
  </si>
  <si>
    <t>Feed Class 2</t>
  </si>
  <si>
    <t>Feed Rate</t>
  </si>
  <si>
    <t>HW</t>
  </si>
  <si>
    <t>Estimated Firing Rate</t>
  </si>
  <si>
    <t>DSM Pharmaceuticals, Inc</t>
  </si>
  <si>
    <t>McGill Americans, Inc., custom designed, horizontal, forced draft incinerator</t>
  </si>
  <si>
    <t>NA</t>
  </si>
  <si>
    <t>Venturi scrubber, packed bed, wet electrostatic precipitator. Calvert Collision Scrubber with a maximum design pressure drop of 90 inches WC, vertical Packed Column Scrubber, followed by a Beltran Model 4x4 wet tubular electrostatic precipitator.</t>
  </si>
  <si>
    <t>Aqueous flammable waste (AFW) and special flammable waste (SFW) generated during the manufacturing of pharmaceuticals and other health products.</t>
  </si>
  <si>
    <t>Natural gas</t>
  </si>
  <si>
    <t>Triak burn, minimum temperature, maximum feed rate</t>
  </si>
  <si>
    <t>Trial burn, minimum temperature, maximum feed rate</t>
  </si>
  <si>
    <t>Trial burn, minimum temperature, maximum feed rate.</t>
  </si>
  <si>
    <t>Tier I for all metals</t>
  </si>
  <si>
    <t>SVM</t>
  </si>
  <si>
    <t>LVM</t>
  </si>
  <si>
    <t>DRE</t>
  </si>
  <si>
    <t>Content</t>
  </si>
  <si>
    <t>708C10</t>
  </si>
  <si>
    <t>RCRA Trial Burn Report, May 1987</t>
  </si>
  <si>
    <t>Trial burn, maximum flow capacity</t>
  </si>
  <si>
    <t>708C11</t>
  </si>
  <si>
    <t>Trial burn, maximum flow capacity, high temperature</t>
  </si>
  <si>
    <t>PM, CO, Chlorine, DRE, HC</t>
  </si>
  <si>
    <t>Stack Gas Emissions 1</t>
  </si>
  <si>
    <t>n</t>
  </si>
  <si>
    <t>Thermal Feedrate</t>
  </si>
  <si>
    <t>Toluene</t>
  </si>
  <si>
    <t>Appears that system did not have VS/PBS/WESP during this testing</t>
  </si>
  <si>
    <t>As indicated by very high stack gas temp, and no chlorine control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</si>
</sst>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mm/dd/yy"/>
    <numFmt numFmtId="169" formatCode="0.00000000"/>
    <numFmt numFmtId="170" formatCode="0.0000000"/>
    <numFmt numFmtId="171" formatCode="0.000000"/>
    <numFmt numFmtId="172" formatCode="mmmm\ d\,\ yyyy"/>
    <numFmt numFmtId="173" formatCode="0.E+00"/>
    <numFmt numFmtId="174" formatCode="0.0.E+00"/>
    <numFmt numFmtId="175" formatCode="mmmm\-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1" fillId="0" borderId="0" xfId="0" applyFont="1" applyAlignment="1">
      <alignment vertical="top"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5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5" sqref="C15"/>
    </sheetView>
  </sheetViews>
  <sheetFormatPr defaultColWidth="9.140625" defaultRowHeight="12.75"/>
  <cols>
    <col min="1" max="1" width="5.7109375" style="0" hidden="1" customWidth="1"/>
    <col min="2" max="2" width="27.57421875" style="0" customWidth="1"/>
    <col min="3" max="3" width="58.7109375" style="0" customWidth="1"/>
  </cols>
  <sheetData>
    <row r="1" ht="12.75">
      <c r="B1" s="7" t="s">
        <v>78</v>
      </c>
    </row>
    <row r="3" spans="2:3" ht="12.75">
      <c r="B3" t="s">
        <v>55</v>
      </c>
      <c r="C3" t="s">
        <v>51</v>
      </c>
    </row>
    <row r="4" spans="2:3" ht="12.75">
      <c r="B4" t="s">
        <v>56</v>
      </c>
      <c r="C4" t="s">
        <v>52</v>
      </c>
    </row>
    <row r="5" spans="2:3" ht="12.75">
      <c r="B5" t="s">
        <v>57</v>
      </c>
      <c r="C5" t="s">
        <v>122</v>
      </c>
    </row>
    <row r="6" ht="12.75">
      <c r="B6" t="s">
        <v>58</v>
      </c>
    </row>
    <row r="7" spans="2:3" ht="12.75">
      <c r="B7" t="s">
        <v>59</v>
      </c>
      <c r="C7" t="s">
        <v>85</v>
      </c>
    </row>
    <row r="8" spans="2:3" ht="12.75">
      <c r="B8" t="s">
        <v>60</v>
      </c>
      <c r="C8" t="s">
        <v>53</v>
      </c>
    </row>
    <row r="9" spans="2:3" ht="12.75">
      <c r="B9" t="s">
        <v>61</v>
      </c>
      <c r="C9" t="s">
        <v>86</v>
      </c>
    </row>
    <row r="10" spans="2:3" ht="12.75">
      <c r="B10" t="s">
        <v>62</v>
      </c>
      <c r="C10" t="s">
        <v>77</v>
      </c>
    </row>
    <row r="11" spans="2:3" ht="12.75">
      <c r="B11" t="s">
        <v>88</v>
      </c>
      <c r="C11" s="13">
        <v>0</v>
      </c>
    </row>
    <row r="12" spans="2:3" ht="12.75">
      <c r="B12" t="s">
        <v>83</v>
      </c>
      <c r="C12" t="s">
        <v>87</v>
      </c>
    </row>
    <row r="13" spans="2:3" ht="12.75">
      <c r="B13" t="s">
        <v>82</v>
      </c>
      <c r="C13" t="s">
        <v>84</v>
      </c>
    </row>
    <row r="14" spans="2:3" s="14" customFormat="1" ht="25.5">
      <c r="B14" s="14" t="s">
        <v>63</v>
      </c>
      <c r="C14" s="14" t="s">
        <v>123</v>
      </c>
    </row>
    <row r="15" ht="12.75">
      <c r="B15" t="s">
        <v>64</v>
      </c>
    </row>
    <row r="16" spans="2:3" ht="12.75">
      <c r="B16" t="s">
        <v>65</v>
      </c>
      <c r="C16" t="s">
        <v>124</v>
      </c>
    </row>
    <row r="17" spans="2:3" ht="12.75">
      <c r="B17" s="19" t="s">
        <v>89</v>
      </c>
      <c r="C17" t="s">
        <v>54</v>
      </c>
    </row>
    <row r="18" spans="2:3" ht="12.75">
      <c r="B18" s="19" t="s">
        <v>90</v>
      </c>
      <c r="C18" t="s">
        <v>91</v>
      </c>
    </row>
    <row r="19" spans="2:3" s="14" customFormat="1" ht="51">
      <c r="B19" s="14" t="s">
        <v>66</v>
      </c>
      <c r="C19" s="14" t="s">
        <v>125</v>
      </c>
    </row>
    <row r="20" spans="2:3" ht="12.75">
      <c r="B20" t="s">
        <v>67</v>
      </c>
      <c r="C20" t="s">
        <v>92</v>
      </c>
    </row>
    <row r="21" spans="2:3" s="14" customFormat="1" ht="38.25">
      <c r="B21" s="14" t="s">
        <v>68</v>
      </c>
      <c r="C21" s="14" t="s">
        <v>126</v>
      </c>
    </row>
    <row r="22" spans="2:3" ht="12.75">
      <c r="B22" t="s">
        <v>69</v>
      </c>
      <c r="C22" t="s">
        <v>127</v>
      </c>
    </row>
    <row r="24" ht="12.75">
      <c r="B24" t="s">
        <v>70</v>
      </c>
    </row>
    <row r="25" spans="2:3" ht="12.75">
      <c r="B25" t="s">
        <v>71</v>
      </c>
      <c r="C25" s="16">
        <v>1.6665853373031494</v>
      </c>
    </row>
    <row r="26" spans="2:3" ht="12.75">
      <c r="B26" t="s">
        <v>72</v>
      </c>
      <c r="C26" s="16">
        <v>50</v>
      </c>
    </row>
    <row r="27" spans="2:3" ht="12.75">
      <c r="B27" t="s">
        <v>73</v>
      </c>
      <c r="C27" s="16">
        <v>40</v>
      </c>
    </row>
    <row r="28" spans="2:3" ht="12.75">
      <c r="B28" t="s">
        <v>74</v>
      </c>
      <c r="C28" s="16">
        <v>164</v>
      </c>
    </row>
    <row r="30" spans="2:3" ht="12.75">
      <c r="B30" t="s">
        <v>75</v>
      </c>
      <c r="C30" t="s">
        <v>131</v>
      </c>
    </row>
    <row r="31" ht="12.75">
      <c r="B31" t="s">
        <v>76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B1">
      <selection activeCell="C42" sqref="C42"/>
    </sheetView>
  </sheetViews>
  <sheetFormatPr defaultColWidth="9.140625" defaultRowHeight="12.75"/>
  <cols>
    <col min="1" max="1" width="9.140625" style="0" hidden="1" customWidth="1"/>
    <col min="2" max="2" width="19.28125" style="0" customWidth="1"/>
    <col min="3" max="3" width="60.421875" style="13" customWidth="1"/>
    <col min="4" max="4" width="8.7109375" style="0" customWidth="1"/>
  </cols>
  <sheetData>
    <row r="1" ht="12.75">
      <c r="B1" s="7" t="s">
        <v>79</v>
      </c>
    </row>
    <row r="3" ht="12.75">
      <c r="B3" s="7" t="s">
        <v>0</v>
      </c>
    </row>
    <row r="5" spans="2:3" s="14" customFormat="1" ht="38.25">
      <c r="B5" s="14" t="s">
        <v>43</v>
      </c>
      <c r="C5" s="15" t="s">
        <v>47</v>
      </c>
    </row>
    <row r="6" spans="2:3" ht="12.75">
      <c r="B6" t="s">
        <v>44</v>
      </c>
      <c r="C6" s="13" t="s">
        <v>45</v>
      </c>
    </row>
    <row r="7" spans="2:3" ht="12.75">
      <c r="B7" t="s">
        <v>46</v>
      </c>
      <c r="C7" s="13" t="s">
        <v>45</v>
      </c>
    </row>
    <row r="8" spans="1:3" ht="12.75">
      <c r="A8" t="s">
        <v>0</v>
      </c>
      <c r="B8" t="s">
        <v>42</v>
      </c>
      <c r="C8" s="13" t="s">
        <v>128</v>
      </c>
    </row>
    <row r="9" spans="2:5" ht="12.75">
      <c r="B9" t="s">
        <v>93</v>
      </c>
      <c r="C9" s="21">
        <v>33926</v>
      </c>
      <c r="E9" s="12"/>
    </row>
    <row r="10" spans="2:5" ht="12.75">
      <c r="B10" t="s">
        <v>94</v>
      </c>
      <c r="C10" s="20">
        <v>33926</v>
      </c>
      <c r="E10" s="12"/>
    </row>
    <row r="11" ht="12.75">
      <c r="E11" s="12"/>
    </row>
    <row r="12" spans="2:5" ht="12.75">
      <c r="B12" s="7" t="s">
        <v>8</v>
      </c>
      <c r="E12" s="12"/>
    </row>
    <row r="13" ht="12.75">
      <c r="E13" s="12"/>
    </row>
    <row r="14" spans="2:3" s="14" customFormat="1" ht="38.25">
      <c r="B14" s="14" t="s">
        <v>43</v>
      </c>
      <c r="C14" s="15" t="s">
        <v>47</v>
      </c>
    </row>
    <row r="15" spans="2:3" ht="12.75">
      <c r="B15" t="s">
        <v>44</v>
      </c>
      <c r="C15" s="13" t="s">
        <v>45</v>
      </c>
    </row>
    <row r="16" spans="2:3" ht="12.75">
      <c r="B16" t="s">
        <v>46</v>
      </c>
      <c r="C16" s="13" t="s">
        <v>45</v>
      </c>
    </row>
    <row r="17" spans="1:3" ht="12.75">
      <c r="A17" t="s">
        <v>8</v>
      </c>
      <c r="B17" t="s">
        <v>42</v>
      </c>
      <c r="C17" s="13" t="s">
        <v>129</v>
      </c>
    </row>
    <row r="18" spans="2:5" ht="12.75">
      <c r="B18" t="s">
        <v>93</v>
      </c>
      <c r="C18" s="21">
        <v>33927</v>
      </c>
      <c r="E18" s="12"/>
    </row>
    <row r="19" spans="2:5" ht="12.75">
      <c r="B19" t="s">
        <v>94</v>
      </c>
      <c r="C19" s="20">
        <v>33926</v>
      </c>
      <c r="E19" s="12"/>
    </row>
    <row r="20" ht="12.75">
      <c r="E20" s="12"/>
    </row>
    <row r="21" spans="2:5" ht="12.75">
      <c r="B21" s="7" t="s">
        <v>9</v>
      </c>
      <c r="E21" s="12"/>
    </row>
    <row r="22" ht="12.75">
      <c r="E22" s="12"/>
    </row>
    <row r="23" spans="2:3" s="14" customFormat="1" ht="38.25">
      <c r="B23" s="14" t="s">
        <v>43</v>
      </c>
      <c r="C23" s="15" t="s">
        <v>47</v>
      </c>
    </row>
    <row r="24" spans="2:3" ht="12.75">
      <c r="B24" t="s">
        <v>44</v>
      </c>
      <c r="C24" s="13" t="s">
        <v>45</v>
      </c>
    </row>
    <row r="25" spans="2:3" ht="12.75">
      <c r="B25" t="s">
        <v>46</v>
      </c>
      <c r="C25" s="13" t="s">
        <v>45</v>
      </c>
    </row>
    <row r="26" spans="1:3" ht="12.75">
      <c r="A26" t="s">
        <v>9</v>
      </c>
      <c r="B26" t="s">
        <v>42</v>
      </c>
      <c r="C26" s="13" t="s">
        <v>130</v>
      </c>
    </row>
    <row r="27" spans="2:3" ht="12.75">
      <c r="B27" t="s">
        <v>93</v>
      </c>
      <c r="C27" s="21">
        <v>33928</v>
      </c>
    </row>
    <row r="28" spans="2:3" ht="12.75">
      <c r="B28" t="s">
        <v>94</v>
      </c>
      <c r="C28" s="20">
        <v>33926</v>
      </c>
    </row>
    <row r="30" spans="2:3" ht="12.75">
      <c r="B30" s="27" t="s">
        <v>136</v>
      </c>
      <c r="C30" s="34" t="s">
        <v>146</v>
      </c>
    </row>
    <row r="31" spans="2:3" ht="12.75">
      <c r="B31" s="19"/>
      <c r="C31" s="35" t="s">
        <v>147</v>
      </c>
    </row>
    <row r="32" spans="2:3" ht="12.75">
      <c r="B32" s="14" t="s">
        <v>43</v>
      </c>
      <c r="C32" s="28" t="s">
        <v>137</v>
      </c>
    </row>
    <row r="33" spans="2:3" ht="12.75">
      <c r="B33" t="s">
        <v>44</v>
      </c>
      <c r="C33" s="13" t="s">
        <v>45</v>
      </c>
    </row>
    <row r="34" spans="2:3" ht="12.75">
      <c r="B34" t="s">
        <v>46</v>
      </c>
      <c r="C34" s="13" t="s">
        <v>45</v>
      </c>
    </row>
    <row r="35" spans="2:3" ht="12.75">
      <c r="B35" t="s">
        <v>93</v>
      </c>
      <c r="C35" s="29">
        <v>31910</v>
      </c>
    </row>
    <row r="36" spans="2:3" ht="12.75">
      <c r="B36" t="s">
        <v>94</v>
      </c>
      <c r="C36" s="30">
        <v>31898</v>
      </c>
    </row>
    <row r="37" spans="2:3" ht="12.75">
      <c r="B37" t="s">
        <v>42</v>
      </c>
      <c r="C37" s="19" t="s">
        <v>138</v>
      </c>
    </row>
    <row r="38" spans="2:3" ht="12.75">
      <c r="B38" s="19" t="s">
        <v>135</v>
      </c>
      <c r="C38" s="19" t="s">
        <v>141</v>
      </c>
    </row>
    <row r="40" spans="2:3" ht="12.75">
      <c r="B40" s="27" t="s">
        <v>139</v>
      </c>
      <c r="C40" s="34" t="s">
        <v>146</v>
      </c>
    </row>
    <row r="41" spans="2:3" ht="12.75">
      <c r="B41" s="19"/>
      <c r="C41" s="35" t="s">
        <v>147</v>
      </c>
    </row>
    <row r="42" spans="2:3" ht="12.75">
      <c r="B42" s="14" t="s">
        <v>43</v>
      </c>
      <c r="C42" s="28" t="s">
        <v>137</v>
      </c>
    </row>
    <row r="43" spans="2:3" ht="12.75">
      <c r="B43" t="s">
        <v>44</v>
      </c>
      <c r="C43" s="13" t="s">
        <v>45</v>
      </c>
    </row>
    <row r="44" spans="2:3" ht="12.75">
      <c r="B44" t="s">
        <v>46</v>
      </c>
      <c r="C44" s="13" t="s">
        <v>45</v>
      </c>
    </row>
    <row r="45" spans="2:3" ht="12.75">
      <c r="B45" t="s">
        <v>93</v>
      </c>
      <c r="C45" s="29">
        <v>31911</v>
      </c>
    </row>
    <row r="46" spans="2:3" ht="12.75">
      <c r="B46" t="s">
        <v>94</v>
      </c>
      <c r="C46" s="30">
        <v>31898</v>
      </c>
    </row>
    <row r="47" spans="2:3" ht="12.75">
      <c r="B47" t="s">
        <v>42</v>
      </c>
      <c r="C47" s="19" t="s">
        <v>140</v>
      </c>
    </row>
    <row r="48" spans="2:3" ht="12.75">
      <c r="B48" s="19" t="s">
        <v>135</v>
      </c>
      <c r="C48" s="19" t="s">
        <v>141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B1">
      <selection activeCell="B3" sqref="B3"/>
    </sheetView>
  </sheetViews>
  <sheetFormatPr defaultColWidth="9.140625" defaultRowHeight="12.75"/>
  <cols>
    <col min="1" max="1" width="9.140625" style="0" hidden="1" customWidth="1"/>
    <col min="2" max="2" width="19.7109375" style="0" customWidth="1"/>
    <col min="6" max="6" width="3.57421875" style="0" customWidth="1"/>
    <col min="8" max="8" width="4.57421875" style="0" customWidth="1"/>
    <col min="10" max="10" width="3.421875" style="0" customWidth="1"/>
    <col min="12" max="12" width="3.8515625" style="0" customWidth="1"/>
  </cols>
  <sheetData>
    <row r="1" ht="12.75">
      <c r="B1" s="7" t="s">
        <v>142</v>
      </c>
    </row>
    <row r="2" ht="12.75">
      <c r="B2" s="7"/>
    </row>
    <row r="3" ht="12.75">
      <c r="B3" s="7"/>
    </row>
    <row r="4" ht="12.75">
      <c r="B4" s="7"/>
    </row>
    <row r="6" spans="2:13" ht="12.75">
      <c r="B6" s="7" t="s">
        <v>136</v>
      </c>
      <c r="G6" s="17" t="s">
        <v>1</v>
      </c>
      <c r="H6" s="17"/>
      <c r="I6" s="17" t="s">
        <v>6</v>
      </c>
      <c r="J6" s="17"/>
      <c r="K6" s="17" t="s">
        <v>7</v>
      </c>
      <c r="L6" s="17"/>
      <c r="M6" s="17" t="s">
        <v>29</v>
      </c>
    </row>
    <row r="8" spans="1:14" s="1" customFormat="1" ht="12.75">
      <c r="A8" s="1" t="s">
        <v>0</v>
      </c>
      <c r="B8" s="1" t="s">
        <v>10</v>
      </c>
      <c r="C8" s="1" t="s">
        <v>95</v>
      </c>
      <c r="D8" s="1" t="s">
        <v>11</v>
      </c>
      <c r="E8" s="1" t="s">
        <v>12</v>
      </c>
      <c r="F8" s="2" t="s">
        <v>13</v>
      </c>
      <c r="G8" s="3">
        <v>0.0352</v>
      </c>
      <c r="H8" s="3" t="s">
        <v>13</v>
      </c>
      <c r="I8" s="3">
        <v>0.0473</v>
      </c>
      <c r="J8" s="3" t="s">
        <v>13</v>
      </c>
      <c r="K8" s="3">
        <v>0.0513</v>
      </c>
      <c r="L8" s="3" t="s">
        <v>13</v>
      </c>
      <c r="M8" s="3">
        <f>AVERAGE(G8,I8,K8)</f>
        <v>0.0446</v>
      </c>
      <c r="N8" s="3" t="s">
        <v>13</v>
      </c>
    </row>
    <row r="9" spans="1:14" s="1" customFormat="1" ht="12.75">
      <c r="A9" s="1" t="s">
        <v>0</v>
      </c>
      <c r="B9" s="1" t="s">
        <v>103</v>
      </c>
      <c r="D9" s="1" t="s">
        <v>14</v>
      </c>
      <c r="E9" s="1" t="s">
        <v>143</v>
      </c>
      <c r="F9" s="2"/>
      <c r="G9" s="4">
        <v>0.09</v>
      </c>
      <c r="H9" s="4"/>
      <c r="I9" s="4">
        <v>0</v>
      </c>
      <c r="J9" s="4"/>
      <c r="K9" s="4">
        <v>0</v>
      </c>
      <c r="L9" s="2" t="s">
        <v>13</v>
      </c>
      <c r="M9" s="4">
        <f>AVERAGE(G9,I9,K9)</f>
        <v>0.03</v>
      </c>
      <c r="N9" s="2" t="s">
        <v>13</v>
      </c>
    </row>
    <row r="10" spans="1:14" s="1" customFormat="1" ht="12.75">
      <c r="A10" s="1" t="s">
        <v>0</v>
      </c>
      <c r="B10" s="1" t="s">
        <v>16</v>
      </c>
      <c r="D10" s="1" t="s">
        <v>22</v>
      </c>
      <c r="E10" s="5" t="s">
        <v>143</v>
      </c>
      <c r="F10" s="2" t="s">
        <v>13</v>
      </c>
      <c r="G10" s="4">
        <v>7.87</v>
      </c>
      <c r="H10" s="4" t="s">
        <v>13</v>
      </c>
      <c r="I10" s="4">
        <v>8.25</v>
      </c>
      <c r="J10" s="4" t="s">
        <v>13</v>
      </c>
      <c r="K10" s="4">
        <v>7.96</v>
      </c>
      <c r="L10" s="2" t="s">
        <v>13</v>
      </c>
      <c r="M10" s="4">
        <f>AVERAGE(G10,I10,K10)</f>
        <v>8.026666666666667</v>
      </c>
      <c r="N10" s="2" t="s">
        <v>13</v>
      </c>
    </row>
    <row r="12" spans="2:11" ht="12.75">
      <c r="B12" s="1" t="s">
        <v>26</v>
      </c>
      <c r="C12" s="1" t="s">
        <v>27</v>
      </c>
      <c r="D12" s="5" t="s">
        <v>95</v>
      </c>
      <c r="E12" s="1"/>
      <c r="F12" s="2"/>
      <c r="G12" s="4"/>
      <c r="H12" s="4"/>
      <c r="I12" s="4"/>
      <c r="J12" s="4"/>
      <c r="K12" s="4"/>
    </row>
    <row r="13" spans="2:11" ht="12.75">
      <c r="B13" s="22" t="s">
        <v>104</v>
      </c>
      <c r="C13" s="22"/>
      <c r="D13" s="22" t="s">
        <v>97</v>
      </c>
      <c r="E13" s="1"/>
      <c r="F13" s="1"/>
      <c r="G13" s="4">
        <v>4500</v>
      </c>
      <c r="H13" s="4"/>
      <c r="I13" s="4">
        <v>4751</v>
      </c>
      <c r="J13" s="4"/>
      <c r="K13" s="4">
        <v>4762</v>
      </c>
    </row>
    <row r="14" spans="2:11" ht="12.75">
      <c r="B14" s="22" t="s">
        <v>105</v>
      </c>
      <c r="C14" s="22"/>
      <c r="D14" s="22" t="s">
        <v>49</v>
      </c>
      <c r="E14" s="1"/>
      <c r="F14" s="1"/>
      <c r="G14" s="4">
        <v>7.4</v>
      </c>
      <c r="H14" s="4"/>
      <c r="I14" s="4">
        <v>7.5</v>
      </c>
      <c r="J14" s="4"/>
      <c r="K14" s="4">
        <v>7.6</v>
      </c>
    </row>
    <row r="15" spans="2:11" ht="12.75">
      <c r="B15" s="22" t="s">
        <v>106</v>
      </c>
      <c r="C15" s="22"/>
      <c r="D15" s="22" t="s">
        <v>49</v>
      </c>
      <c r="E15" s="1"/>
      <c r="F15" s="1"/>
      <c r="G15" s="4">
        <v>7.7</v>
      </c>
      <c r="H15" s="4"/>
      <c r="I15" s="4">
        <v>7.9</v>
      </c>
      <c r="J15" s="4"/>
      <c r="K15" s="4">
        <v>8.9</v>
      </c>
    </row>
    <row r="16" spans="2:11" ht="12.75">
      <c r="B16" s="22" t="s">
        <v>107</v>
      </c>
      <c r="C16" s="22"/>
      <c r="D16" s="22" t="s">
        <v>98</v>
      </c>
      <c r="E16" s="1"/>
      <c r="F16" s="1"/>
      <c r="G16" s="36">
        <v>1757</v>
      </c>
      <c r="H16" s="36"/>
      <c r="I16" s="36">
        <v>1793</v>
      </c>
      <c r="J16" s="36"/>
      <c r="K16" s="36">
        <v>1785</v>
      </c>
    </row>
    <row r="17" spans="2:11" ht="12.75">
      <c r="B17" s="22"/>
      <c r="C17" s="22"/>
      <c r="D17" s="22"/>
      <c r="E17" s="1"/>
      <c r="F17" s="1"/>
      <c r="G17" s="4"/>
      <c r="H17" s="4"/>
      <c r="I17" s="4"/>
      <c r="J17" s="4"/>
      <c r="K17" s="4"/>
    </row>
    <row r="18" spans="2:11" ht="12.75">
      <c r="B18" s="5" t="s">
        <v>145</v>
      </c>
      <c r="C18" s="5" t="s">
        <v>134</v>
      </c>
      <c r="D18" s="5" t="s">
        <v>49</v>
      </c>
      <c r="E18" s="5"/>
      <c r="F18" s="5"/>
      <c r="G18" s="6">
        <v>99.999</v>
      </c>
      <c r="H18" s="6"/>
      <c r="I18" s="6">
        <v>99.999</v>
      </c>
      <c r="J18" s="6"/>
      <c r="K18" s="6">
        <v>99.999</v>
      </c>
    </row>
    <row r="19" spans="2:11" ht="12.75">
      <c r="B19" s="5" t="s">
        <v>50</v>
      </c>
      <c r="C19" s="5" t="s">
        <v>134</v>
      </c>
      <c r="D19" s="5" t="s">
        <v>49</v>
      </c>
      <c r="E19" s="5"/>
      <c r="F19" s="5"/>
      <c r="G19" s="6">
        <v>99.999</v>
      </c>
      <c r="H19" s="6"/>
      <c r="I19" s="6">
        <v>99.999</v>
      </c>
      <c r="J19" s="6"/>
      <c r="K19" s="6">
        <v>99.999</v>
      </c>
    </row>
    <row r="21" spans="2:13" ht="12.75">
      <c r="B21" s="22" t="s">
        <v>103</v>
      </c>
      <c r="C21" t="s">
        <v>95</v>
      </c>
      <c r="D21" s="22" t="s">
        <v>14</v>
      </c>
      <c r="E21" t="s">
        <v>12</v>
      </c>
      <c r="G21" s="31">
        <f>G9*(21-7)/(21-G14)</f>
        <v>0.09264705882352942</v>
      </c>
      <c r="I21" s="31">
        <f>I9*(21-7)/(21-I14)</f>
        <v>0</v>
      </c>
      <c r="K21" s="31">
        <f>K9*(21-7)/(21-K14)</f>
        <v>0</v>
      </c>
      <c r="M21" s="31">
        <f>AVERAGE(G21,I21,K21)</f>
        <v>0.030882352941176472</v>
      </c>
    </row>
    <row r="22" spans="2:13" ht="12.75">
      <c r="B22" s="1" t="s">
        <v>16</v>
      </c>
      <c r="C22" t="s">
        <v>95</v>
      </c>
      <c r="D22" s="22" t="s">
        <v>14</v>
      </c>
      <c r="E22" t="s">
        <v>12</v>
      </c>
      <c r="G22" s="32">
        <f>G10*454/60/0.0283/G13*(21-7)/(21-G14)*667.8</f>
        <v>321.4518485415368</v>
      </c>
      <c r="I22" s="32">
        <f>I10*454/60/0.0283/I13*(21-7)/(21-I14)*667.8</f>
        <v>321.53463941259406</v>
      </c>
      <c r="K22" s="32">
        <f>K10*454/60/0.0283/K13*(21-7)/(21-K14)*667.8</f>
        <v>311.82540540951214</v>
      </c>
      <c r="M22" s="32">
        <f>AVERAGE(G22,I22,K22)</f>
        <v>318.2706311212143</v>
      </c>
    </row>
    <row r="24" spans="2:13" ht="12.75">
      <c r="B24" s="7" t="s">
        <v>139</v>
      </c>
      <c r="G24" s="17" t="s">
        <v>1</v>
      </c>
      <c r="H24" s="17"/>
      <c r="I24" s="17" t="s">
        <v>6</v>
      </c>
      <c r="J24" s="17"/>
      <c r="K24" s="17" t="s">
        <v>7</v>
      </c>
      <c r="L24" s="17"/>
      <c r="M24" s="17" t="s">
        <v>29</v>
      </c>
    </row>
    <row r="26" spans="2:13" ht="12.75">
      <c r="B26" s="1" t="s">
        <v>10</v>
      </c>
      <c r="C26" s="1" t="s">
        <v>95</v>
      </c>
      <c r="D26" s="1" t="s">
        <v>11</v>
      </c>
      <c r="E26" s="1" t="s">
        <v>12</v>
      </c>
      <c r="F26" s="2" t="s">
        <v>13</v>
      </c>
      <c r="G26" s="3">
        <v>0.0735</v>
      </c>
      <c r="H26" s="3" t="s">
        <v>13</v>
      </c>
      <c r="I26" s="3">
        <v>0.0527</v>
      </c>
      <c r="J26" s="3" t="s">
        <v>13</v>
      </c>
      <c r="K26" s="3">
        <v>0.0611</v>
      </c>
      <c r="L26" s="3" t="s">
        <v>13</v>
      </c>
      <c r="M26" s="3">
        <f>AVERAGE(G26,I26,K26)</f>
        <v>0.06243333333333332</v>
      </c>
    </row>
    <row r="27" spans="2:13" ht="12.75">
      <c r="B27" s="1" t="s">
        <v>103</v>
      </c>
      <c r="C27" s="1"/>
      <c r="D27" s="1" t="s">
        <v>14</v>
      </c>
      <c r="E27" s="1" t="s">
        <v>143</v>
      </c>
      <c r="F27" s="2"/>
      <c r="G27" s="4">
        <v>0</v>
      </c>
      <c r="H27" s="4"/>
      <c r="I27" s="4">
        <v>0</v>
      </c>
      <c r="J27" s="4"/>
      <c r="K27" s="4">
        <v>0</v>
      </c>
      <c r="L27" s="2" t="s">
        <v>13</v>
      </c>
      <c r="M27" s="4">
        <f>AVERAGE(G27,I27,K27)</f>
        <v>0</v>
      </c>
    </row>
    <row r="28" spans="2:13" ht="12.75">
      <c r="B28" s="1" t="s">
        <v>16</v>
      </c>
      <c r="C28" s="1"/>
      <c r="D28" s="1" t="s">
        <v>22</v>
      </c>
      <c r="E28" s="5" t="s">
        <v>143</v>
      </c>
      <c r="F28" s="2" t="s">
        <v>13</v>
      </c>
      <c r="G28" s="4">
        <v>7.7</v>
      </c>
      <c r="H28" s="4" t="s">
        <v>13</v>
      </c>
      <c r="I28" s="4">
        <v>7.95</v>
      </c>
      <c r="J28" s="4" t="s">
        <v>13</v>
      </c>
      <c r="K28" s="4">
        <v>7.37</v>
      </c>
      <c r="L28" s="2" t="s">
        <v>13</v>
      </c>
      <c r="M28" s="4">
        <f>AVERAGE(G28,I28,K28)</f>
        <v>7.673333333333333</v>
      </c>
    </row>
    <row r="30" spans="2:11" ht="12.75">
      <c r="B30" s="1" t="s">
        <v>26</v>
      </c>
      <c r="C30" s="1" t="s">
        <v>27</v>
      </c>
      <c r="D30" s="5" t="s">
        <v>95</v>
      </c>
      <c r="E30" s="1"/>
      <c r="F30" s="2"/>
      <c r="G30" s="4"/>
      <c r="H30" s="4"/>
      <c r="I30" s="4"/>
      <c r="J30" s="4"/>
      <c r="K30" s="4"/>
    </row>
    <row r="31" spans="2:11" ht="12.75">
      <c r="B31" s="22" t="s">
        <v>104</v>
      </c>
      <c r="C31" s="22"/>
      <c r="D31" s="22" t="s">
        <v>97</v>
      </c>
      <c r="E31" s="1"/>
      <c r="F31" s="1"/>
      <c r="G31" s="4">
        <v>4362</v>
      </c>
      <c r="H31" s="4"/>
      <c r="I31" s="4">
        <v>4410</v>
      </c>
      <c r="J31" s="4"/>
      <c r="K31" s="4">
        <v>4176</v>
      </c>
    </row>
    <row r="32" spans="2:11" ht="12.75">
      <c r="B32" s="22" t="s">
        <v>105</v>
      </c>
      <c r="C32" s="22"/>
      <c r="D32" s="22" t="s">
        <v>49</v>
      </c>
      <c r="E32" s="1"/>
      <c r="F32" s="1"/>
      <c r="G32" s="4">
        <v>7.1</v>
      </c>
      <c r="H32" s="4"/>
      <c r="I32" s="4">
        <v>7.3</v>
      </c>
      <c r="J32" s="4"/>
      <c r="K32" s="4">
        <v>7.4</v>
      </c>
    </row>
    <row r="33" spans="2:11" ht="12.75">
      <c r="B33" s="22" t="s">
        <v>106</v>
      </c>
      <c r="C33" s="22"/>
      <c r="D33" s="22" t="s">
        <v>49</v>
      </c>
      <c r="E33" s="1"/>
      <c r="F33" s="1"/>
      <c r="G33" s="4">
        <v>9</v>
      </c>
      <c r="H33" s="4"/>
      <c r="I33" s="4">
        <v>8.6</v>
      </c>
      <c r="J33" s="4"/>
      <c r="K33" s="4">
        <v>9.4</v>
      </c>
    </row>
    <row r="34" spans="2:11" ht="12.75">
      <c r="B34" s="22" t="s">
        <v>107</v>
      </c>
      <c r="C34" s="22"/>
      <c r="D34" s="22" t="s">
        <v>98</v>
      </c>
      <c r="E34" s="1"/>
      <c r="F34" s="1"/>
      <c r="G34" s="4">
        <v>1791</v>
      </c>
      <c r="H34" s="4"/>
      <c r="I34" s="4">
        <v>1788</v>
      </c>
      <c r="J34" s="4"/>
      <c r="K34" s="4">
        <v>1779</v>
      </c>
    </row>
    <row r="35" spans="2:11" ht="12.75">
      <c r="B35" s="22"/>
      <c r="C35" s="22"/>
      <c r="D35" s="22"/>
      <c r="E35" s="1"/>
      <c r="F35" s="1"/>
      <c r="G35" s="4"/>
      <c r="H35" s="4"/>
      <c r="I35" s="4"/>
      <c r="J35" s="4"/>
      <c r="K35" s="4"/>
    </row>
    <row r="36" spans="2:11" ht="12.75">
      <c r="B36" s="5" t="s">
        <v>145</v>
      </c>
      <c r="C36" s="5" t="s">
        <v>134</v>
      </c>
      <c r="D36" s="5" t="s">
        <v>49</v>
      </c>
      <c r="E36" s="5"/>
      <c r="F36" s="5"/>
      <c r="G36" s="6">
        <v>99.999</v>
      </c>
      <c r="H36" s="6"/>
      <c r="I36" s="6">
        <v>99.999</v>
      </c>
      <c r="J36" s="6"/>
      <c r="K36" s="6">
        <v>99.999</v>
      </c>
    </row>
    <row r="37" spans="2:11" ht="12.75">
      <c r="B37" s="5" t="s">
        <v>50</v>
      </c>
      <c r="C37" s="5" t="s">
        <v>134</v>
      </c>
      <c r="D37" s="5" t="s">
        <v>49</v>
      </c>
      <c r="E37" s="5"/>
      <c r="F37" s="5"/>
      <c r="G37" s="6">
        <v>99.999</v>
      </c>
      <c r="H37" s="6"/>
      <c r="I37" s="6">
        <v>99.999</v>
      </c>
      <c r="J37" s="6"/>
      <c r="K37" s="6">
        <v>99.999</v>
      </c>
    </row>
    <row r="38" spans="2:11" ht="12.75">
      <c r="B38" s="22"/>
      <c r="C38" s="22"/>
      <c r="D38" s="22"/>
      <c r="E38" s="1"/>
      <c r="F38" s="1"/>
      <c r="G38" s="4"/>
      <c r="H38" s="4"/>
      <c r="I38" s="4"/>
      <c r="J38" s="4"/>
      <c r="K38" s="4"/>
    </row>
    <row r="40" spans="2:13" ht="12.75">
      <c r="B40" s="22" t="s">
        <v>103</v>
      </c>
      <c r="C40" t="s">
        <v>95</v>
      </c>
      <c r="D40" s="22" t="s">
        <v>14</v>
      </c>
      <c r="E40" t="s">
        <v>12</v>
      </c>
      <c r="G40" s="31">
        <f>G27*(21-7)/(21-G32)</f>
        <v>0</v>
      </c>
      <c r="I40" s="31">
        <f>I27*(21-7)/(21-I32)</f>
        <v>0</v>
      </c>
      <c r="K40" s="31">
        <f>K27*(21-7)/(21-K32)</f>
        <v>0</v>
      </c>
      <c r="M40" s="31">
        <f>AVERAGE(G40,I40,K40)</f>
        <v>0</v>
      </c>
    </row>
    <row r="41" spans="2:13" ht="12.75">
      <c r="B41" s="1" t="s">
        <v>16</v>
      </c>
      <c r="C41" t="s">
        <v>95</v>
      </c>
      <c r="D41" s="22" t="s">
        <v>14</v>
      </c>
      <c r="E41" t="s">
        <v>12</v>
      </c>
      <c r="G41" s="32">
        <f>G28*454/60/0.0283/G31*(21-7)/(21-G32)*667.8</f>
        <v>317.4555184787579</v>
      </c>
      <c r="I41" s="32">
        <f>I28*454/60/0.0283/I31*(21-7)/(21-I32)*667.8</f>
        <v>328.92780686595654</v>
      </c>
      <c r="K41" s="32">
        <f>K28*454/60/0.0283/K31*(21-7)/(21-K32)*667.8</f>
        <v>324.38495757447606</v>
      </c>
      <c r="M41" s="32">
        <f>AVERAGE(G41,I41,K41)</f>
        <v>323.58942763973016</v>
      </c>
    </row>
  </sheetData>
  <printOptions headings="1" horizontalCentered="1"/>
  <pageMargins left="0.44" right="0.46" top="0.5" bottom="0.5" header="0.5" footer="0.5"/>
  <pageSetup horizontalDpi="1200" verticalDpi="1200" orientation="portrait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67"/>
  <sheetViews>
    <sheetView workbookViewId="0" topLeftCell="B1">
      <selection activeCell="B3" sqref="B3"/>
    </sheetView>
  </sheetViews>
  <sheetFormatPr defaultColWidth="9.140625" defaultRowHeight="12.75"/>
  <cols>
    <col min="1" max="1" width="7.28125" style="0" hidden="1" customWidth="1"/>
    <col min="2" max="2" width="21.28125" style="0" customWidth="1"/>
    <col min="3" max="3" width="8.00390625" style="0" customWidth="1"/>
    <col min="5" max="5" width="2.8515625" style="0" customWidth="1"/>
    <col min="6" max="6" width="3.140625" style="0" customWidth="1"/>
    <col min="8" max="8" width="3.00390625" style="0" customWidth="1"/>
    <col min="10" max="10" width="3.140625" style="0" customWidth="1"/>
    <col min="12" max="12" width="2.8515625" style="0" customWidth="1"/>
    <col min="14" max="14" width="2.5742187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80</v>
      </c>
    </row>
    <row r="2" ht="12.75">
      <c r="B2" s="7"/>
    </row>
    <row r="3" ht="12.75">
      <c r="B3" s="7"/>
    </row>
    <row r="4" ht="12.75">
      <c r="B4" s="7"/>
    </row>
    <row r="6" spans="2:13" ht="12.75">
      <c r="B6" s="7" t="s">
        <v>0</v>
      </c>
      <c r="G6" s="17" t="s">
        <v>1</v>
      </c>
      <c r="H6" s="17"/>
      <c r="I6" s="17" t="s">
        <v>6</v>
      </c>
      <c r="J6" s="17"/>
      <c r="K6" s="17" t="s">
        <v>7</v>
      </c>
      <c r="L6" s="17"/>
      <c r="M6" s="17" t="s">
        <v>29</v>
      </c>
    </row>
    <row r="8" spans="1:24" s="1" customFormat="1" ht="12.75">
      <c r="A8" s="1" t="s">
        <v>0</v>
      </c>
      <c r="B8" s="1" t="s">
        <v>10</v>
      </c>
      <c r="C8" s="1" t="s">
        <v>95</v>
      </c>
      <c r="D8" s="1" t="s">
        <v>11</v>
      </c>
      <c r="E8" s="1" t="s">
        <v>12</v>
      </c>
      <c r="F8" s="2" t="s">
        <v>13</v>
      </c>
      <c r="G8" s="3">
        <v>0.0258</v>
      </c>
      <c r="H8" s="3" t="s">
        <v>13</v>
      </c>
      <c r="I8" s="3">
        <v>0.0225</v>
      </c>
      <c r="J8" s="3" t="s">
        <v>13</v>
      </c>
      <c r="K8" s="3">
        <v>0.0257</v>
      </c>
      <c r="L8" s="3" t="s">
        <v>13</v>
      </c>
      <c r="M8" s="3">
        <f>AVERAGE(G8,I8,K8)</f>
        <v>0.024666666666666667</v>
      </c>
      <c r="N8" s="3" t="s">
        <v>13</v>
      </c>
      <c r="O8" s="3"/>
      <c r="P8" s="3" t="s">
        <v>13</v>
      </c>
      <c r="Q8" s="3"/>
      <c r="R8" s="3" t="s">
        <v>13</v>
      </c>
      <c r="S8" s="3"/>
      <c r="T8" s="3" t="s">
        <v>13</v>
      </c>
      <c r="U8" s="3"/>
      <c r="V8" s="2" t="s">
        <v>13</v>
      </c>
      <c r="W8" s="2"/>
      <c r="X8" s="1">
        <v>0.025190043671263294</v>
      </c>
    </row>
    <row r="9" spans="1:24" s="1" customFormat="1" ht="12.75">
      <c r="A9" s="1" t="s">
        <v>0</v>
      </c>
      <c r="B9" s="1" t="s">
        <v>103</v>
      </c>
      <c r="C9" s="1" t="s">
        <v>95</v>
      </c>
      <c r="D9" s="1" t="s">
        <v>14</v>
      </c>
      <c r="E9" s="1" t="s">
        <v>12</v>
      </c>
      <c r="F9" s="2" t="s">
        <v>15</v>
      </c>
      <c r="G9" s="4">
        <v>1.49</v>
      </c>
      <c r="H9" s="4" t="s">
        <v>15</v>
      </c>
      <c r="I9" s="4">
        <v>1.51</v>
      </c>
      <c r="J9" s="4" t="s">
        <v>15</v>
      </c>
      <c r="K9" s="4">
        <v>1.53</v>
      </c>
      <c r="L9" s="2" t="s">
        <v>13</v>
      </c>
      <c r="M9" s="4">
        <f>AVERAGE(G9,I9,K9)</f>
        <v>1.51</v>
      </c>
      <c r="N9" s="2" t="s">
        <v>13</v>
      </c>
      <c r="O9" s="2"/>
      <c r="P9" s="2" t="s">
        <v>13</v>
      </c>
      <c r="Q9" s="2"/>
      <c r="R9" s="2" t="s">
        <v>13</v>
      </c>
      <c r="S9" s="2"/>
      <c r="T9" s="2" t="s">
        <v>13</v>
      </c>
      <c r="U9" s="2"/>
      <c r="V9" s="2" t="s">
        <v>13</v>
      </c>
      <c r="W9" s="2"/>
      <c r="X9" s="1">
        <v>3.6109782666454113</v>
      </c>
    </row>
    <row r="10" spans="1:24" s="1" customFormat="1" ht="12.75">
      <c r="A10" s="1" t="s">
        <v>0</v>
      </c>
      <c r="B10" s="1" t="s">
        <v>16</v>
      </c>
      <c r="C10" s="1" t="s">
        <v>95</v>
      </c>
      <c r="D10" s="1" t="s">
        <v>14</v>
      </c>
      <c r="E10" s="1" t="s">
        <v>12</v>
      </c>
      <c r="F10" s="2" t="s">
        <v>13</v>
      </c>
      <c r="G10" s="4">
        <v>3.892682926829266</v>
      </c>
      <c r="H10" s="4" t="s">
        <v>13</v>
      </c>
      <c r="I10" s="4">
        <v>1.1861111111111104</v>
      </c>
      <c r="J10" s="4" t="s">
        <v>13</v>
      </c>
      <c r="K10" s="4">
        <v>1.197</v>
      </c>
      <c r="L10" s="2" t="s">
        <v>13</v>
      </c>
      <c r="M10" s="4">
        <f>AVERAGE(G10,I10,K10)</f>
        <v>2.0919313459801256</v>
      </c>
      <c r="N10" s="2" t="s">
        <v>13</v>
      </c>
      <c r="O10" s="2"/>
      <c r="P10" s="2" t="s">
        <v>13</v>
      </c>
      <c r="Q10" s="2"/>
      <c r="R10" s="2" t="s">
        <v>13</v>
      </c>
      <c r="S10" s="2"/>
      <c r="T10" s="2" t="s">
        <v>13</v>
      </c>
      <c r="U10" s="2"/>
      <c r="V10" s="2" t="s">
        <v>13</v>
      </c>
      <c r="W10" s="2"/>
      <c r="X10" s="1">
        <v>2.0919313459801256</v>
      </c>
    </row>
    <row r="11" spans="6:23" s="1" customFormat="1" ht="12.75">
      <c r="F11" s="2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s="1" customFormat="1" ht="12.75">
      <c r="B12" s="1" t="s">
        <v>26</v>
      </c>
      <c r="C12" s="1" t="s">
        <v>27</v>
      </c>
      <c r="D12" s="5" t="s">
        <v>95</v>
      </c>
      <c r="F12" s="2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63" s="1" customFormat="1" ht="12.75">
      <c r="B13" s="22" t="s">
        <v>104</v>
      </c>
      <c r="C13" s="22"/>
      <c r="D13" s="22" t="s">
        <v>97</v>
      </c>
      <c r="G13" s="4">
        <v>2546</v>
      </c>
      <c r="H13" s="4"/>
      <c r="I13" s="4">
        <v>2551</v>
      </c>
      <c r="J13" s="4"/>
      <c r="K13" s="4">
        <v>2664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2:63" s="1" customFormat="1" ht="12.75">
      <c r="B14" s="22" t="s">
        <v>105</v>
      </c>
      <c r="C14" s="22"/>
      <c r="D14" s="22" t="s">
        <v>49</v>
      </c>
      <c r="G14" s="4">
        <v>16.9</v>
      </c>
      <c r="H14" s="4"/>
      <c r="I14" s="4">
        <v>17.4</v>
      </c>
      <c r="J14" s="4"/>
      <c r="K14" s="4">
        <v>17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" customFormat="1" ht="12.75">
      <c r="A15" s="1" t="s">
        <v>0</v>
      </c>
      <c r="B15" s="22" t="s">
        <v>106</v>
      </c>
      <c r="C15" s="22"/>
      <c r="D15" s="22" t="s">
        <v>49</v>
      </c>
      <c r="G15" s="4">
        <v>39</v>
      </c>
      <c r="H15" s="4"/>
      <c r="I15" s="4">
        <v>38.8</v>
      </c>
      <c r="J15" s="4"/>
      <c r="K15" s="4">
        <v>38.7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2:63" s="1" customFormat="1" ht="12.75">
      <c r="B16" s="22" t="s">
        <v>107</v>
      </c>
      <c r="C16" s="22"/>
      <c r="D16" s="22" t="s">
        <v>98</v>
      </c>
      <c r="G16" s="4">
        <v>170</v>
      </c>
      <c r="H16" s="4"/>
      <c r="I16" s="4">
        <v>168</v>
      </c>
      <c r="J16" s="4"/>
      <c r="K16" s="4">
        <v>168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7:63" s="1" customFormat="1" ht="12.75"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2:63" s="1" customFormat="1" ht="12.75">
      <c r="B18" s="1" t="s">
        <v>26</v>
      </c>
      <c r="C18" s="1" t="s">
        <v>19</v>
      </c>
      <c r="D18" s="1" t="s">
        <v>96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3" s="1" customFormat="1" ht="12.75">
      <c r="B19" s="22" t="s">
        <v>104</v>
      </c>
      <c r="C19" s="22"/>
      <c r="D19" s="22" t="s">
        <v>97</v>
      </c>
      <c r="G19" s="4">
        <v>2741</v>
      </c>
      <c r="H19" s="4"/>
      <c r="I19" s="4">
        <v>2595</v>
      </c>
      <c r="J19" s="4"/>
      <c r="K19" s="4">
        <v>2719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2.75">
      <c r="B20" s="22" t="s">
        <v>105</v>
      </c>
      <c r="C20" s="22"/>
      <c r="D20" s="22" t="s">
        <v>49</v>
      </c>
      <c r="G20" s="4">
        <v>16.9</v>
      </c>
      <c r="H20" s="4"/>
      <c r="I20" s="4">
        <v>17.4</v>
      </c>
      <c r="J20" s="4"/>
      <c r="K20" s="4">
        <v>17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2.75">
      <c r="B21" s="22" t="s">
        <v>106</v>
      </c>
      <c r="C21" s="22"/>
      <c r="D21" s="22" t="s">
        <v>49</v>
      </c>
      <c r="G21" s="4">
        <v>39.1</v>
      </c>
      <c r="H21" s="4"/>
      <c r="I21" s="4">
        <v>39</v>
      </c>
      <c r="J21" s="4"/>
      <c r="K21" s="4">
        <v>38.5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s="1" customFormat="1" ht="12.75">
      <c r="B22" s="22" t="s">
        <v>107</v>
      </c>
      <c r="C22" s="22"/>
      <c r="D22" s="22" t="s">
        <v>98</v>
      </c>
      <c r="G22" s="4">
        <v>169</v>
      </c>
      <c r="H22" s="4"/>
      <c r="I22" s="4">
        <v>169</v>
      </c>
      <c r="J22" s="4"/>
      <c r="K22" s="4">
        <v>168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7:63" s="1" customFormat="1" ht="12.7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57" s="5" customFormat="1" ht="12.75">
      <c r="A24" s="5" t="s">
        <v>0</v>
      </c>
      <c r="B24" s="5" t="s">
        <v>48</v>
      </c>
      <c r="C24" s="5" t="s">
        <v>134</v>
      </c>
      <c r="D24" s="5" t="s">
        <v>49</v>
      </c>
      <c r="G24" s="6">
        <v>99.99961</v>
      </c>
      <c r="H24" s="6"/>
      <c r="I24" s="6">
        <v>99.99991</v>
      </c>
      <c r="J24" s="6"/>
      <c r="K24" s="6">
        <v>99.99996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5" customFormat="1" ht="12.75">
      <c r="A25" s="5" t="s">
        <v>0</v>
      </c>
      <c r="B25" s="5" t="s">
        <v>50</v>
      </c>
      <c r="C25" s="5" t="s">
        <v>134</v>
      </c>
      <c r="D25" s="5" t="s">
        <v>49</v>
      </c>
      <c r="G25" s="6">
        <v>99.9974</v>
      </c>
      <c r="H25" s="6"/>
      <c r="I25" s="6">
        <v>99.9975</v>
      </c>
      <c r="J25" s="6"/>
      <c r="K25" s="6">
        <v>99.9974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6:23" s="1" customFormat="1" ht="12.75">
      <c r="F26" s="2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1" customFormat="1" ht="12.75">
      <c r="B27" s="8" t="s">
        <v>8</v>
      </c>
      <c r="F27" s="2"/>
      <c r="G27" s="17" t="s">
        <v>1</v>
      </c>
      <c r="H27" s="17"/>
      <c r="I27" s="17" t="s">
        <v>6</v>
      </c>
      <c r="J27" s="17"/>
      <c r="K27" s="17" t="s">
        <v>7</v>
      </c>
      <c r="L27" s="17"/>
      <c r="M27" s="17" t="s">
        <v>29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6:23" s="1" customFormat="1" ht="12.75">
      <c r="F28" s="2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4" s="1" customFormat="1" ht="12.75">
      <c r="A29" s="1" t="s">
        <v>8</v>
      </c>
      <c r="B29" s="1" t="s">
        <v>10</v>
      </c>
      <c r="C29" s="1" t="s">
        <v>95</v>
      </c>
      <c r="D29" s="1" t="s">
        <v>11</v>
      </c>
      <c r="E29" s="1" t="s">
        <v>12</v>
      </c>
      <c r="F29" s="2" t="s">
        <v>13</v>
      </c>
      <c r="G29" s="3">
        <v>0.0823</v>
      </c>
      <c r="H29" s="3" t="s">
        <v>13</v>
      </c>
      <c r="I29" s="3">
        <v>0.0535</v>
      </c>
      <c r="J29" s="3" t="s">
        <v>13</v>
      </c>
      <c r="K29" s="3">
        <v>0.0332</v>
      </c>
      <c r="L29" s="3" t="s">
        <v>13</v>
      </c>
      <c r="M29" s="3">
        <f>AVERAGE(G29,I29,K29)</f>
        <v>0.05633333333333334</v>
      </c>
      <c r="N29" s="3" t="s">
        <v>13</v>
      </c>
      <c r="O29" s="3"/>
      <c r="P29" s="3" t="s">
        <v>13</v>
      </c>
      <c r="Q29" s="3"/>
      <c r="R29" s="3" t="s">
        <v>13</v>
      </c>
      <c r="S29" s="3"/>
      <c r="T29" s="3" t="s">
        <v>13</v>
      </c>
      <c r="U29" s="3"/>
      <c r="V29" s="2" t="s">
        <v>13</v>
      </c>
      <c r="W29" s="2"/>
      <c r="X29" s="1">
        <v>0.05592420345174829</v>
      </c>
    </row>
    <row r="30" spans="1:24" s="1" customFormat="1" ht="12.75">
      <c r="A30" s="1" t="s">
        <v>8</v>
      </c>
      <c r="B30" s="1" t="s">
        <v>103</v>
      </c>
      <c r="C30" s="1" t="s">
        <v>95</v>
      </c>
      <c r="D30" s="1" t="s">
        <v>14</v>
      </c>
      <c r="E30" s="1" t="s">
        <v>12</v>
      </c>
      <c r="F30" s="2" t="s">
        <v>13</v>
      </c>
      <c r="G30" s="4">
        <v>5.38</v>
      </c>
      <c r="H30" s="4" t="s">
        <v>13</v>
      </c>
      <c r="I30" s="4">
        <v>3.9</v>
      </c>
      <c r="J30" s="4" t="s">
        <v>15</v>
      </c>
      <c r="K30" s="4">
        <v>1.58</v>
      </c>
      <c r="L30" s="2" t="s">
        <v>13</v>
      </c>
      <c r="M30" s="4">
        <f>AVERAGE(G30,I30,K30)</f>
        <v>3.6199999999999997</v>
      </c>
      <c r="N30" s="2" t="s">
        <v>13</v>
      </c>
      <c r="O30" s="2"/>
      <c r="P30" s="2" t="s">
        <v>13</v>
      </c>
      <c r="Q30" s="2"/>
      <c r="R30" s="2" t="s">
        <v>13</v>
      </c>
      <c r="S30" s="2"/>
      <c r="T30" s="2" t="s">
        <v>13</v>
      </c>
      <c r="U30" s="2"/>
      <c r="V30" s="2" t="s">
        <v>13</v>
      </c>
      <c r="W30" s="2"/>
      <c r="X30" s="1">
        <v>4.613830613830617</v>
      </c>
    </row>
    <row r="31" spans="1:24" s="1" customFormat="1" ht="12.75">
      <c r="A31" s="1" t="s">
        <v>8</v>
      </c>
      <c r="B31" s="1" t="s">
        <v>16</v>
      </c>
      <c r="C31" s="1" t="s">
        <v>95</v>
      </c>
      <c r="D31" s="1" t="s">
        <v>14</v>
      </c>
      <c r="E31" s="1" t="s">
        <v>12</v>
      </c>
      <c r="F31" s="2" t="s">
        <v>13</v>
      </c>
      <c r="G31" s="4">
        <v>2.6303030303030304</v>
      </c>
      <c r="H31" s="4" t="s">
        <v>13</v>
      </c>
      <c r="I31" s="4">
        <v>1.3257575757575755</v>
      </c>
      <c r="J31" s="4" t="s">
        <v>13</v>
      </c>
      <c r="K31" s="4">
        <v>0.25538461538461543</v>
      </c>
      <c r="L31" s="2" t="s">
        <v>13</v>
      </c>
      <c r="M31" s="4">
        <f>AVERAGE(G31,I31,K31)</f>
        <v>1.4038150738150739</v>
      </c>
      <c r="N31" s="2" t="s">
        <v>13</v>
      </c>
      <c r="O31" s="2"/>
      <c r="P31" s="2" t="s">
        <v>13</v>
      </c>
      <c r="Q31" s="2"/>
      <c r="R31" s="2" t="s">
        <v>13</v>
      </c>
      <c r="S31" s="2"/>
      <c r="T31" s="2" t="s">
        <v>13</v>
      </c>
      <c r="U31" s="2"/>
      <c r="V31" s="2" t="s">
        <v>13</v>
      </c>
      <c r="W31" s="2"/>
      <c r="X31" s="1">
        <v>1.4038150738150736</v>
      </c>
    </row>
    <row r="32" spans="6:23" s="1" customFormat="1" ht="12.75">
      <c r="F32" s="2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s="1" customFormat="1" ht="12.75">
      <c r="B33" s="1" t="s">
        <v>26</v>
      </c>
      <c r="C33" s="1" t="s">
        <v>17</v>
      </c>
      <c r="D33" s="5" t="s">
        <v>95</v>
      </c>
      <c r="F33" s="2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63" s="1" customFormat="1" ht="12.75">
      <c r="B34" s="22" t="s">
        <v>104</v>
      </c>
      <c r="C34" s="22"/>
      <c r="D34" s="22" t="s">
        <v>97</v>
      </c>
      <c r="G34" s="4">
        <v>2784</v>
      </c>
      <c r="H34" s="4"/>
      <c r="I34" s="4">
        <v>2829</v>
      </c>
      <c r="J34" s="4"/>
      <c r="K34" s="4">
        <v>2720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2:63" s="1" customFormat="1" ht="12.75">
      <c r="B35" s="22" t="s">
        <v>105</v>
      </c>
      <c r="C35" s="22"/>
      <c r="D35" s="22" t="s">
        <v>49</v>
      </c>
      <c r="G35" s="4">
        <v>14.4</v>
      </c>
      <c r="H35" s="4"/>
      <c r="I35" s="4">
        <v>14.4</v>
      </c>
      <c r="J35" s="4"/>
      <c r="K35" s="4">
        <v>11.9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s="1" customFormat="1" ht="12.75">
      <c r="A36" s="1" t="s">
        <v>8</v>
      </c>
      <c r="B36" s="22" t="s">
        <v>106</v>
      </c>
      <c r="C36" s="22"/>
      <c r="D36" s="22" t="s">
        <v>49</v>
      </c>
      <c r="G36" s="4">
        <v>37.7</v>
      </c>
      <c r="H36" s="4"/>
      <c r="I36" s="4">
        <v>37</v>
      </c>
      <c r="J36" s="4"/>
      <c r="K36" s="4">
        <v>37.5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2:63" s="1" customFormat="1" ht="12.75">
      <c r="B37" s="22" t="s">
        <v>107</v>
      </c>
      <c r="C37" s="22"/>
      <c r="D37" s="22" t="s">
        <v>98</v>
      </c>
      <c r="G37" s="4">
        <v>168</v>
      </c>
      <c r="H37" s="4"/>
      <c r="I37" s="4">
        <v>167</v>
      </c>
      <c r="J37" s="4"/>
      <c r="K37" s="4">
        <v>167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7:63" s="1" customFormat="1" ht="12.7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s="1" customFormat="1" ht="12.75">
      <c r="B39" s="1" t="s">
        <v>26</v>
      </c>
      <c r="C39" s="1" t="s">
        <v>19</v>
      </c>
      <c r="D39" s="1" t="s">
        <v>96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22" t="s">
        <v>104</v>
      </c>
      <c r="C40" s="22"/>
      <c r="D40" s="22" t="s">
        <v>97</v>
      </c>
      <c r="G40" s="4">
        <v>2865</v>
      </c>
      <c r="H40" s="4"/>
      <c r="I40" s="4">
        <v>2916</v>
      </c>
      <c r="J40" s="4"/>
      <c r="K40" s="4">
        <v>2760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2:63" s="1" customFormat="1" ht="12.75">
      <c r="B41" s="22" t="s">
        <v>105</v>
      </c>
      <c r="C41" s="22"/>
      <c r="D41" s="22" t="s">
        <v>49</v>
      </c>
      <c r="G41" s="4">
        <v>14.4</v>
      </c>
      <c r="H41" s="4"/>
      <c r="I41" s="4">
        <v>14.4</v>
      </c>
      <c r="J41" s="4"/>
      <c r="K41" s="4">
        <v>11.9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s="22" t="s">
        <v>106</v>
      </c>
      <c r="C42" s="22"/>
      <c r="D42" s="22" t="s">
        <v>49</v>
      </c>
      <c r="G42" s="4">
        <v>37.8</v>
      </c>
      <c r="H42" s="4"/>
      <c r="I42" s="4">
        <v>36.7</v>
      </c>
      <c r="J42" s="4"/>
      <c r="K42" s="4">
        <v>37.2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2:63" s="1" customFormat="1" ht="12.75">
      <c r="B43" s="22" t="s">
        <v>107</v>
      </c>
      <c r="C43" s="22"/>
      <c r="D43" s="22" t="s">
        <v>98</v>
      </c>
      <c r="G43" s="4">
        <v>168</v>
      </c>
      <c r="H43" s="4"/>
      <c r="I43" s="4">
        <v>166</v>
      </c>
      <c r="J43" s="4"/>
      <c r="K43" s="4">
        <v>167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7:63" s="1" customFormat="1" ht="12.7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57" s="5" customFormat="1" ht="12.75">
      <c r="A45" s="5" t="s">
        <v>8</v>
      </c>
      <c r="B45" s="5" t="s">
        <v>48</v>
      </c>
      <c r="C45" s="5" t="s">
        <v>134</v>
      </c>
      <c r="D45" s="5" t="s">
        <v>49</v>
      </c>
      <c r="G45" s="6">
        <v>99.99996</v>
      </c>
      <c r="H45" s="6"/>
      <c r="I45" s="6">
        <v>99.99995</v>
      </c>
      <c r="J45" s="6"/>
      <c r="K45" s="6">
        <v>99.99994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s="5" customFormat="1" ht="12.75">
      <c r="A46" s="5" t="s">
        <v>8</v>
      </c>
      <c r="B46" s="5" t="s">
        <v>50</v>
      </c>
      <c r="C46" s="5" t="s">
        <v>134</v>
      </c>
      <c r="D46" s="5" t="s">
        <v>49</v>
      </c>
      <c r="G46" s="6">
        <v>99.9972</v>
      </c>
      <c r="H46" s="6"/>
      <c r="I46" s="6">
        <v>99.9971</v>
      </c>
      <c r="J46" s="6"/>
      <c r="K46" s="6">
        <v>99.9973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6:23" s="1" customFormat="1" ht="12.75">
      <c r="F47" s="2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s="1" customFormat="1" ht="12.75">
      <c r="B48" s="8" t="s">
        <v>9</v>
      </c>
      <c r="F48" s="2"/>
      <c r="G48" s="17" t="s">
        <v>1</v>
      </c>
      <c r="H48" s="17"/>
      <c r="I48" s="17" t="s">
        <v>6</v>
      </c>
      <c r="J48" s="17"/>
      <c r="K48" s="17" t="s">
        <v>7</v>
      </c>
      <c r="L48" s="17"/>
      <c r="M48" s="17" t="s">
        <v>29</v>
      </c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6:23" s="1" customFormat="1" ht="12.75">
      <c r="F49" s="2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4" s="1" customFormat="1" ht="12.75">
      <c r="A50" s="1" t="s">
        <v>9</v>
      </c>
      <c r="B50" s="1" t="s">
        <v>10</v>
      </c>
      <c r="C50" s="1" t="s">
        <v>95</v>
      </c>
      <c r="D50" s="1" t="s">
        <v>11</v>
      </c>
      <c r="E50" s="1" t="s">
        <v>12</v>
      </c>
      <c r="F50" s="2" t="s">
        <v>13</v>
      </c>
      <c r="G50" s="3">
        <v>0.0177</v>
      </c>
      <c r="H50" s="3" t="s">
        <v>13</v>
      </c>
      <c r="I50" s="3">
        <v>0.012679440058011212</v>
      </c>
      <c r="J50" s="3" t="s">
        <v>13</v>
      </c>
      <c r="K50" s="3">
        <v>0.0121</v>
      </c>
      <c r="L50" s="3" t="s">
        <v>13</v>
      </c>
      <c r="M50" s="3">
        <f>AVERAGE(G50,I50,K50)</f>
        <v>0.014159813352670405</v>
      </c>
      <c r="N50" s="3" t="s">
        <v>13</v>
      </c>
      <c r="O50" s="3"/>
      <c r="P50" s="3" t="s">
        <v>13</v>
      </c>
      <c r="Q50" s="3"/>
      <c r="R50" s="3" t="s">
        <v>13</v>
      </c>
      <c r="S50" s="3"/>
      <c r="T50" s="3" t="s">
        <v>13</v>
      </c>
      <c r="U50" s="3"/>
      <c r="V50" s="2" t="s">
        <v>13</v>
      </c>
      <c r="W50" s="2"/>
      <c r="X50" s="1">
        <v>0.01410209435136793</v>
      </c>
    </row>
    <row r="51" spans="1:24" s="1" customFormat="1" ht="12.75">
      <c r="A51" s="1" t="s">
        <v>9</v>
      </c>
      <c r="B51" s="1" t="s">
        <v>103</v>
      </c>
      <c r="C51" s="1" t="s">
        <v>95</v>
      </c>
      <c r="D51" s="1" t="s">
        <v>14</v>
      </c>
      <c r="E51" s="1" t="s">
        <v>12</v>
      </c>
      <c r="F51" s="2" t="s">
        <v>13</v>
      </c>
      <c r="G51" s="4">
        <v>4.01</v>
      </c>
      <c r="H51" s="4" t="s">
        <v>13</v>
      </c>
      <c r="I51" s="4">
        <v>21.7</v>
      </c>
      <c r="J51" s="4" t="s">
        <v>13</v>
      </c>
      <c r="K51" s="4">
        <v>20</v>
      </c>
      <c r="L51" s="2" t="s">
        <v>13</v>
      </c>
      <c r="M51" s="4">
        <f>AVERAGE(G51,I51,K51)</f>
        <v>15.236666666666666</v>
      </c>
      <c r="N51" s="2" t="s">
        <v>13</v>
      </c>
      <c r="O51" s="2"/>
      <c r="P51" s="2" t="s">
        <v>13</v>
      </c>
      <c r="Q51" s="2"/>
      <c r="R51" s="2" t="s">
        <v>13</v>
      </c>
      <c r="S51" s="2"/>
      <c r="T51" s="2" t="s">
        <v>13</v>
      </c>
      <c r="U51" s="2"/>
      <c r="V51" s="2" t="s">
        <v>13</v>
      </c>
      <c r="W51" s="2"/>
      <c r="X51" s="1">
        <v>14.934581105169341</v>
      </c>
    </row>
    <row r="52" spans="1:24" s="1" customFormat="1" ht="12.75">
      <c r="A52" s="1" t="s">
        <v>9</v>
      </c>
      <c r="B52" s="1" t="s">
        <v>16</v>
      </c>
      <c r="C52" s="1" t="s">
        <v>95</v>
      </c>
      <c r="D52" s="1" t="s">
        <v>14</v>
      </c>
      <c r="E52" s="1" t="s">
        <v>12</v>
      </c>
      <c r="F52" s="2" t="s">
        <v>13</v>
      </c>
      <c r="G52" s="4">
        <v>0.21954545454545454</v>
      </c>
      <c r="H52" s="4" t="s">
        <v>13</v>
      </c>
      <c r="I52" s="4">
        <v>0.3112941176470588</v>
      </c>
      <c r="J52" s="4" t="s">
        <v>13</v>
      </c>
      <c r="K52" s="4">
        <v>1.925</v>
      </c>
      <c r="L52" s="2" t="s">
        <v>13</v>
      </c>
      <c r="M52" s="4">
        <f>AVERAGE(G52,I52,K52)</f>
        <v>0.8186131907308378</v>
      </c>
      <c r="N52" s="2" t="s">
        <v>13</v>
      </c>
      <c r="O52" s="2"/>
      <c r="P52" s="2" t="s">
        <v>13</v>
      </c>
      <c r="Q52" s="2"/>
      <c r="R52" s="2" t="s">
        <v>13</v>
      </c>
      <c r="S52" s="2"/>
      <c r="T52" s="2" t="s">
        <v>13</v>
      </c>
      <c r="U52" s="2"/>
      <c r="V52" s="2" t="s">
        <v>13</v>
      </c>
      <c r="W52" s="2"/>
      <c r="X52" s="1">
        <v>0.8186131907308378</v>
      </c>
    </row>
    <row r="53" spans="6:23" s="1" customFormat="1" ht="12.75">
      <c r="F53" s="2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s="1" customFormat="1" ht="12.75">
      <c r="B54" s="1" t="s">
        <v>26</v>
      </c>
      <c r="C54" s="1" t="s">
        <v>27</v>
      </c>
      <c r="D54" s="5" t="s">
        <v>95</v>
      </c>
      <c r="F54" s="2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63" s="1" customFormat="1" ht="12.75">
      <c r="B55" s="22" t="s">
        <v>104</v>
      </c>
      <c r="C55" s="22"/>
      <c r="D55" s="22" t="s">
        <v>97</v>
      </c>
      <c r="G55" s="4">
        <v>2923</v>
      </c>
      <c r="H55" s="4"/>
      <c r="I55" s="4">
        <v>2969</v>
      </c>
      <c r="J55" s="4"/>
      <c r="K55" s="4">
        <v>2957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2:63" s="1" customFormat="1" ht="12.75">
      <c r="B56" s="22" t="s">
        <v>105</v>
      </c>
      <c r="C56" s="22"/>
      <c r="D56" s="22" t="s">
        <v>49</v>
      </c>
      <c r="G56" s="4">
        <v>12.2</v>
      </c>
      <c r="H56" s="4"/>
      <c r="I56" s="4">
        <v>12.5</v>
      </c>
      <c r="J56" s="4"/>
      <c r="K56" s="4">
        <v>12.2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s="1" customFormat="1" ht="12.75">
      <c r="A57" s="1" t="s">
        <v>9</v>
      </c>
      <c r="B57" s="22" t="s">
        <v>106</v>
      </c>
      <c r="C57" s="22"/>
      <c r="D57" s="22" t="s">
        <v>49</v>
      </c>
      <c r="G57" s="4">
        <v>35.8</v>
      </c>
      <c r="H57" s="4"/>
      <c r="I57" s="4">
        <v>34.7</v>
      </c>
      <c r="J57" s="4"/>
      <c r="K57" s="4">
        <v>34.3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2:63" s="1" customFormat="1" ht="12.75">
      <c r="B58" s="22" t="s">
        <v>107</v>
      </c>
      <c r="C58" s="22"/>
      <c r="D58" s="22" t="s">
        <v>98</v>
      </c>
      <c r="G58" s="4">
        <v>165</v>
      </c>
      <c r="H58" s="4"/>
      <c r="I58" s="4">
        <v>164</v>
      </c>
      <c r="J58" s="4"/>
      <c r="K58" s="4">
        <v>164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7:63" s="1" customFormat="1" ht="12.7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2:63" s="1" customFormat="1" ht="12.75">
      <c r="B60" s="1" t="s">
        <v>26</v>
      </c>
      <c r="C60" s="1" t="s">
        <v>19</v>
      </c>
      <c r="D60" s="5" t="s">
        <v>96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2:63" s="1" customFormat="1" ht="12.75">
      <c r="B61" s="22" t="s">
        <v>104</v>
      </c>
      <c r="C61" s="22"/>
      <c r="D61" s="22" t="s">
        <v>97</v>
      </c>
      <c r="G61" s="4">
        <v>3042</v>
      </c>
      <c r="H61" s="4"/>
      <c r="I61" s="4">
        <v>2980</v>
      </c>
      <c r="J61" s="4"/>
      <c r="K61" s="4">
        <v>2971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2:63" s="1" customFormat="1" ht="12.75">
      <c r="B62" s="22" t="s">
        <v>105</v>
      </c>
      <c r="C62" s="22"/>
      <c r="D62" s="22" t="s">
        <v>49</v>
      </c>
      <c r="G62" s="4">
        <v>12.2</v>
      </c>
      <c r="H62" s="4"/>
      <c r="I62" s="4">
        <v>12.5</v>
      </c>
      <c r="J62" s="4"/>
      <c r="K62" s="4">
        <v>12.2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2:63" s="1" customFormat="1" ht="12.75">
      <c r="B63" s="22" t="s">
        <v>106</v>
      </c>
      <c r="C63" s="22"/>
      <c r="D63" s="22" t="s">
        <v>49</v>
      </c>
      <c r="G63" s="4">
        <v>34.9</v>
      </c>
      <c r="H63" s="4"/>
      <c r="I63" s="4">
        <v>35</v>
      </c>
      <c r="J63" s="4"/>
      <c r="K63" s="4">
        <v>34.5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2:63" s="1" customFormat="1" ht="12.75">
      <c r="B64" s="22" t="s">
        <v>107</v>
      </c>
      <c r="C64" s="22"/>
      <c r="D64" s="22" t="s">
        <v>98</v>
      </c>
      <c r="G64" s="4">
        <v>164</v>
      </c>
      <c r="H64" s="4"/>
      <c r="I64" s="4">
        <v>164</v>
      </c>
      <c r="J64" s="4"/>
      <c r="K64" s="4">
        <v>163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6" spans="1:57" s="5" customFormat="1" ht="12.75">
      <c r="A66" s="5" t="s">
        <v>9</v>
      </c>
      <c r="B66" s="5" t="s">
        <v>48</v>
      </c>
      <c r="C66" s="5" t="s">
        <v>134</v>
      </c>
      <c r="D66" s="5" t="s">
        <v>49</v>
      </c>
      <c r="G66" s="6">
        <v>99.99995</v>
      </c>
      <c r="H66" s="6"/>
      <c r="I66" s="6">
        <v>99.99994</v>
      </c>
      <c r="J66" s="6"/>
      <c r="K66" s="6">
        <v>99.99995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s="5" customFormat="1" ht="12.75">
      <c r="A67" s="5" t="s">
        <v>9</v>
      </c>
      <c r="B67" s="5" t="s">
        <v>50</v>
      </c>
      <c r="C67" s="5" t="s">
        <v>134</v>
      </c>
      <c r="D67" s="5" t="s">
        <v>49</v>
      </c>
      <c r="G67" s="6">
        <v>99.9971</v>
      </c>
      <c r="H67" s="6"/>
      <c r="I67" s="6">
        <v>99.9971</v>
      </c>
      <c r="J67" s="6"/>
      <c r="K67" s="6">
        <v>99.9972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B1">
      <selection activeCell="J31" sqref="J31"/>
    </sheetView>
  </sheetViews>
  <sheetFormatPr defaultColWidth="9.140625" defaultRowHeight="12.75"/>
  <cols>
    <col min="1" max="1" width="9.140625" style="0" hidden="1" customWidth="1"/>
    <col min="3" max="3" width="11.28125" style="0" customWidth="1"/>
    <col min="5" max="5" width="5.421875" style="0" customWidth="1"/>
    <col min="6" max="6" width="10.140625" style="0" bestFit="1" customWidth="1"/>
    <col min="7" max="7" width="4.28125" style="0" customWidth="1"/>
    <col min="8" max="8" width="10.140625" style="0" bestFit="1" customWidth="1"/>
    <col min="9" max="9" width="4.7109375" style="0" customWidth="1"/>
    <col min="10" max="10" width="10.140625" style="0" bestFit="1" customWidth="1"/>
    <col min="11" max="11" width="2.8515625" style="0" customWidth="1"/>
    <col min="13" max="13" width="5.421875" style="0" customWidth="1"/>
    <col min="15" max="15" width="5.57421875" style="0" customWidth="1"/>
    <col min="17" max="17" width="3.00390625" style="0" customWidth="1"/>
  </cols>
  <sheetData>
    <row r="1" spans="2:3" s="5" customFormat="1" ht="12.75">
      <c r="B1" s="9" t="s">
        <v>81</v>
      </c>
      <c r="C1" s="9"/>
    </row>
    <row r="2" s="5" customFormat="1" ht="12.75"/>
    <row r="3" s="5" customFormat="1" ht="12.75"/>
    <row r="4" spans="2:18" s="5" customFormat="1" ht="12.75">
      <c r="B4" s="9" t="s">
        <v>136</v>
      </c>
      <c r="C4" s="9"/>
      <c r="F4" s="18" t="s">
        <v>1</v>
      </c>
      <c r="G4" s="18"/>
      <c r="H4" s="18" t="s">
        <v>6</v>
      </c>
      <c r="I4" s="18"/>
      <c r="J4" s="18" t="s">
        <v>7</v>
      </c>
      <c r="K4" s="18"/>
      <c r="L4" s="18" t="s">
        <v>1</v>
      </c>
      <c r="M4" s="18"/>
      <c r="N4" s="18" t="s">
        <v>6</v>
      </c>
      <c r="O4" s="18"/>
      <c r="P4" s="18" t="s">
        <v>7</v>
      </c>
      <c r="Q4" s="18"/>
      <c r="R4" s="18" t="s">
        <v>29</v>
      </c>
    </row>
    <row r="5" s="5" customFormat="1" ht="12.75"/>
    <row r="6" spans="2:18" s="5" customFormat="1" ht="12.75">
      <c r="B6" s="5" t="s">
        <v>109</v>
      </c>
      <c r="F6" s="5" t="s">
        <v>111</v>
      </c>
      <c r="H6" s="5" t="s">
        <v>111</v>
      </c>
      <c r="J6" s="5" t="s">
        <v>111</v>
      </c>
      <c r="L6" s="5" t="s">
        <v>114</v>
      </c>
      <c r="N6" s="5" t="s">
        <v>114</v>
      </c>
      <c r="P6" s="5" t="s">
        <v>114</v>
      </c>
      <c r="R6" s="5" t="s">
        <v>114</v>
      </c>
    </row>
    <row r="7" spans="2:18" s="5" customFormat="1" ht="12.75">
      <c r="B7" s="5" t="s">
        <v>110</v>
      </c>
      <c r="F7" s="5" t="s">
        <v>112</v>
      </c>
      <c r="H7" s="5" t="s">
        <v>112</v>
      </c>
      <c r="J7" s="5" t="s">
        <v>112</v>
      </c>
      <c r="L7" s="5" t="s">
        <v>28</v>
      </c>
      <c r="N7" s="5" t="s">
        <v>28</v>
      </c>
      <c r="P7" s="5" t="s">
        <v>28</v>
      </c>
      <c r="R7" s="5" t="s">
        <v>28</v>
      </c>
    </row>
    <row r="8" spans="2:18" s="5" customFormat="1" ht="12.75">
      <c r="B8" s="5" t="s">
        <v>118</v>
      </c>
      <c r="L8" s="5" t="s">
        <v>28</v>
      </c>
      <c r="N8" s="5" t="s">
        <v>28</v>
      </c>
      <c r="P8" s="5" t="s">
        <v>28</v>
      </c>
      <c r="R8" s="5" t="s">
        <v>28</v>
      </c>
    </row>
    <row r="9" spans="2:18" s="5" customFormat="1" ht="12.75">
      <c r="B9" s="5" t="s">
        <v>108</v>
      </c>
      <c r="F9" s="18"/>
      <c r="G9" s="18"/>
      <c r="H9" s="18"/>
      <c r="I9" s="18"/>
      <c r="J9" s="18"/>
      <c r="L9" s="5" t="s">
        <v>28</v>
      </c>
      <c r="N9" s="5" t="s">
        <v>28</v>
      </c>
      <c r="P9" s="5" t="s">
        <v>28</v>
      </c>
      <c r="R9" s="5" t="s">
        <v>28</v>
      </c>
    </row>
    <row r="10" spans="1:16" s="5" customFormat="1" ht="12.75">
      <c r="A10" s="5" t="s">
        <v>0</v>
      </c>
      <c r="B10" s="5" t="s">
        <v>119</v>
      </c>
      <c r="D10" s="5" t="s">
        <v>22</v>
      </c>
      <c r="F10" s="5">
        <v>1005</v>
      </c>
      <c r="H10" s="5">
        <v>1099</v>
      </c>
      <c r="J10" s="5">
        <v>1108</v>
      </c>
      <c r="L10" s="25"/>
      <c r="N10" s="25"/>
      <c r="P10" s="25"/>
    </row>
    <row r="11" spans="1:16" s="5" customFormat="1" ht="12.75">
      <c r="A11" s="5" t="s">
        <v>0</v>
      </c>
      <c r="B11" s="5" t="s">
        <v>144</v>
      </c>
      <c r="D11" s="5" t="s">
        <v>117</v>
      </c>
      <c r="F11" s="6"/>
      <c r="G11" s="6"/>
      <c r="H11" s="6"/>
      <c r="I11" s="6"/>
      <c r="J11" s="6"/>
      <c r="L11" s="6"/>
      <c r="M11" s="6"/>
      <c r="N11" s="6"/>
      <c r="O11" s="6"/>
      <c r="P11" s="6"/>
    </row>
    <row r="12" spans="2:16" s="5" customFormat="1" ht="12.75">
      <c r="B12" s="5" t="s">
        <v>145</v>
      </c>
      <c r="D12" s="5" t="s">
        <v>22</v>
      </c>
      <c r="F12" s="6">
        <v>262.3</v>
      </c>
      <c r="G12" s="6"/>
      <c r="H12" s="6">
        <v>284.6</v>
      </c>
      <c r="I12" s="6"/>
      <c r="J12" s="6">
        <v>287</v>
      </c>
      <c r="L12" s="6"/>
      <c r="M12" s="6"/>
      <c r="N12" s="6"/>
      <c r="O12" s="6"/>
      <c r="P12" s="6"/>
    </row>
    <row r="13" spans="2:16" s="5" customFormat="1" ht="12.75">
      <c r="B13" s="5" t="s">
        <v>50</v>
      </c>
      <c r="D13" s="5" t="s">
        <v>22</v>
      </c>
      <c r="F13" s="6">
        <v>6.28</v>
      </c>
      <c r="G13" s="6"/>
      <c r="H13" s="6">
        <v>6.75</v>
      </c>
      <c r="I13" s="6"/>
      <c r="J13" s="6">
        <v>6.59</v>
      </c>
      <c r="L13" s="6"/>
      <c r="M13" s="6"/>
      <c r="N13" s="6"/>
      <c r="O13" s="6"/>
      <c r="P13" s="6"/>
    </row>
    <row r="14" spans="1:10" s="5" customFormat="1" ht="12.75">
      <c r="A14" s="5" t="s">
        <v>0</v>
      </c>
      <c r="B14" s="5" t="s">
        <v>2</v>
      </c>
      <c r="D14" s="5" t="s">
        <v>22</v>
      </c>
      <c r="F14" s="10">
        <f>F13*(106.5/119.5)</f>
        <v>5.596820083682009</v>
      </c>
      <c r="G14" s="11"/>
      <c r="H14" s="10">
        <f>H13*(106.5/119.5)</f>
        <v>6.015690376569038</v>
      </c>
      <c r="I14" s="11"/>
      <c r="J14" s="10">
        <f>J13*(106.5/119.5)</f>
        <v>5.873096234309624</v>
      </c>
    </row>
    <row r="15" spans="6:10" s="5" customFormat="1" ht="12.75">
      <c r="F15" s="6"/>
      <c r="G15" s="6"/>
      <c r="H15" s="6"/>
      <c r="I15" s="6"/>
      <c r="J15" s="6"/>
    </row>
    <row r="16" spans="2:16" s="5" customFormat="1" ht="12.75">
      <c r="B16" s="5" t="s">
        <v>115</v>
      </c>
      <c r="D16" s="5" t="s">
        <v>97</v>
      </c>
      <c r="F16" s="4">
        <v>4500</v>
      </c>
      <c r="G16" s="4"/>
      <c r="H16" s="4">
        <v>4751</v>
      </c>
      <c r="I16" s="4"/>
      <c r="J16" s="4">
        <v>4762</v>
      </c>
      <c r="L16" s="6"/>
      <c r="M16" s="6"/>
      <c r="N16" s="6"/>
      <c r="O16" s="6"/>
      <c r="P16" s="6"/>
    </row>
    <row r="17" spans="2:16" s="5" customFormat="1" ht="12.75">
      <c r="B17" s="5" t="s">
        <v>18</v>
      </c>
      <c r="D17" s="5" t="s">
        <v>49</v>
      </c>
      <c r="F17" s="4">
        <v>7.4</v>
      </c>
      <c r="G17" s="4"/>
      <c r="H17" s="4">
        <v>7.5</v>
      </c>
      <c r="I17" s="4"/>
      <c r="J17" s="4">
        <v>7.6</v>
      </c>
      <c r="L17" s="6"/>
      <c r="M17" s="6"/>
      <c r="N17" s="6"/>
      <c r="O17" s="6"/>
      <c r="P17" s="6"/>
    </row>
    <row r="18" spans="6:10" s="5" customFormat="1" ht="12.75">
      <c r="F18" s="6"/>
      <c r="G18" s="6"/>
      <c r="H18" s="6"/>
      <c r="I18" s="6"/>
      <c r="J18" s="6"/>
    </row>
    <row r="19" spans="2:18" s="5" customFormat="1" ht="12.75">
      <c r="B19" s="5" t="s">
        <v>121</v>
      </c>
      <c r="D19" s="5" t="s">
        <v>117</v>
      </c>
      <c r="F19" s="10">
        <f>F16*(21-F17)/21/9000*60</f>
        <v>19.42857142857143</v>
      </c>
      <c r="G19" s="6"/>
      <c r="H19" s="10">
        <f>H16*(21-H17)/21/9000*60</f>
        <v>20.361428571428572</v>
      </c>
      <c r="I19" s="6"/>
      <c r="J19" s="10">
        <f>J16*(21-J17)/21/9000*60</f>
        <v>20.257396825396825</v>
      </c>
      <c r="R19" s="24"/>
    </row>
    <row r="20" spans="6:10" s="5" customFormat="1" ht="12.75">
      <c r="F20" s="6"/>
      <c r="G20" s="6"/>
      <c r="H20" s="6"/>
      <c r="I20" s="6"/>
      <c r="J20" s="6"/>
    </row>
    <row r="21" spans="2:18" s="5" customFormat="1" ht="12.75">
      <c r="B21" s="5" t="s">
        <v>2</v>
      </c>
      <c r="D21" s="5" t="s">
        <v>31</v>
      </c>
      <c r="F21" s="33">
        <f>F14/F$16*14/(21-F$17)/60/0.0283*454*1000000</f>
        <v>342323.03721297305</v>
      </c>
      <c r="G21" s="33"/>
      <c r="H21" s="33">
        <f>H14/H$16*14/(21-H$17)/60/0.0283*454*1000000</f>
        <v>351085.48849645385</v>
      </c>
      <c r="I21" s="33"/>
      <c r="J21" s="33">
        <f>J14/J$16*14/(21-J$17)/60/0.0283*454*1000000</f>
        <v>344523.72191006655</v>
      </c>
      <c r="L21" s="25">
        <f>F21</f>
        <v>342323.03721297305</v>
      </c>
      <c r="N21" s="25">
        <f>H21</f>
        <v>351085.48849645385</v>
      </c>
      <c r="P21" s="25">
        <f>J21</f>
        <v>344523.72191006655</v>
      </c>
      <c r="R21" s="26">
        <f>AVERAGE(L21,N21,P21)</f>
        <v>345977.4158731645</v>
      </c>
    </row>
    <row r="23" spans="2:18" s="5" customFormat="1" ht="12.75">
      <c r="B23" s="9" t="s">
        <v>139</v>
      </c>
      <c r="C23" s="9"/>
      <c r="F23" s="18" t="s">
        <v>1</v>
      </c>
      <c r="G23" s="18"/>
      <c r="H23" s="18" t="s">
        <v>6</v>
      </c>
      <c r="I23" s="18"/>
      <c r="J23" s="18" t="s">
        <v>7</v>
      </c>
      <c r="K23" s="18"/>
      <c r="L23" s="18" t="s">
        <v>1</v>
      </c>
      <c r="M23" s="18"/>
      <c r="N23" s="18" t="s">
        <v>6</v>
      </c>
      <c r="O23" s="18"/>
      <c r="P23" s="18" t="s">
        <v>7</v>
      </c>
      <c r="Q23" s="18"/>
      <c r="R23" s="18" t="s">
        <v>29</v>
      </c>
    </row>
    <row r="24" s="5" customFormat="1" ht="12.75"/>
    <row r="25" spans="2:18" s="5" customFormat="1" ht="12.75">
      <c r="B25" s="5" t="s">
        <v>109</v>
      </c>
      <c r="F25" s="5" t="s">
        <v>111</v>
      </c>
      <c r="H25" s="5" t="s">
        <v>111</v>
      </c>
      <c r="J25" s="5" t="s">
        <v>111</v>
      </c>
      <c r="L25" s="5" t="s">
        <v>114</v>
      </c>
      <c r="N25" s="5" t="s">
        <v>114</v>
      </c>
      <c r="P25" s="5" t="s">
        <v>114</v>
      </c>
      <c r="R25" s="5" t="s">
        <v>114</v>
      </c>
    </row>
    <row r="26" spans="2:18" s="5" customFormat="1" ht="12.75">
      <c r="B26" s="5" t="s">
        <v>110</v>
      </c>
      <c r="F26" s="5" t="s">
        <v>112</v>
      </c>
      <c r="H26" s="5" t="s">
        <v>112</v>
      </c>
      <c r="J26" s="5" t="s">
        <v>112</v>
      </c>
      <c r="L26" s="5" t="s">
        <v>28</v>
      </c>
      <c r="N26" s="5" t="s">
        <v>28</v>
      </c>
      <c r="P26" s="5" t="s">
        <v>28</v>
      </c>
      <c r="R26" s="5" t="s">
        <v>28</v>
      </c>
    </row>
    <row r="27" spans="2:18" s="5" customFormat="1" ht="12.75">
      <c r="B27" s="5" t="s">
        <v>118</v>
      </c>
      <c r="L27" s="5" t="s">
        <v>28</v>
      </c>
      <c r="N27" s="5" t="s">
        <v>28</v>
      </c>
      <c r="P27" s="5" t="s">
        <v>28</v>
      </c>
      <c r="R27" s="5" t="s">
        <v>28</v>
      </c>
    </row>
    <row r="28" spans="2:18" s="5" customFormat="1" ht="12.75">
      <c r="B28" s="5" t="s">
        <v>108</v>
      </c>
      <c r="F28" s="18"/>
      <c r="G28" s="18"/>
      <c r="H28" s="18"/>
      <c r="I28" s="18"/>
      <c r="J28" s="18"/>
      <c r="L28" s="5" t="s">
        <v>28</v>
      </c>
      <c r="N28" s="5" t="s">
        <v>28</v>
      </c>
      <c r="P28" s="5" t="s">
        <v>28</v>
      </c>
      <c r="R28" s="5" t="s">
        <v>28</v>
      </c>
    </row>
    <row r="29" spans="1:16" s="5" customFormat="1" ht="12.75">
      <c r="A29" s="5" t="s">
        <v>0</v>
      </c>
      <c r="B29" s="5" t="s">
        <v>119</v>
      </c>
      <c r="D29" s="5" t="s">
        <v>22</v>
      </c>
      <c r="F29" s="6">
        <v>1024</v>
      </c>
      <c r="G29" s="6"/>
      <c r="H29" s="6">
        <v>991</v>
      </c>
      <c r="I29" s="6"/>
      <c r="J29" s="6">
        <v>945</v>
      </c>
      <c r="L29" s="25"/>
      <c r="N29" s="25"/>
      <c r="P29" s="25"/>
    </row>
    <row r="30" spans="1:16" s="5" customFormat="1" ht="12.75">
      <c r="A30" s="5" t="s">
        <v>0</v>
      </c>
      <c r="B30" s="5" t="s">
        <v>144</v>
      </c>
      <c r="D30" s="5" t="s">
        <v>117</v>
      </c>
      <c r="F30" s="6">
        <v>18.78</v>
      </c>
      <c r="G30" s="6"/>
      <c r="H30" s="6">
        <v>18.72</v>
      </c>
      <c r="I30" s="6"/>
      <c r="J30" s="6">
        <v>17.59</v>
      </c>
      <c r="L30" s="6"/>
      <c r="M30" s="6"/>
      <c r="N30" s="6"/>
      <c r="O30" s="6"/>
      <c r="P30" s="6"/>
    </row>
    <row r="31" spans="2:16" s="5" customFormat="1" ht="12.75">
      <c r="B31" s="5" t="s">
        <v>145</v>
      </c>
      <c r="D31" s="5" t="s">
        <v>22</v>
      </c>
      <c r="F31" s="6">
        <v>263.2</v>
      </c>
      <c r="G31" s="6"/>
      <c r="H31" s="6">
        <v>265.6</v>
      </c>
      <c r="I31" s="6"/>
      <c r="J31" s="6">
        <v>238.1</v>
      </c>
      <c r="L31" s="6"/>
      <c r="M31" s="6"/>
      <c r="N31" s="6"/>
      <c r="O31" s="6"/>
      <c r="P31" s="6"/>
    </row>
    <row r="32" spans="2:16" s="5" customFormat="1" ht="12.75">
      <c r="B32" s="5" t="s">
        <v>50</v>
      </c>
      <c r="D32" s="5" t="s">
        <v>22</v>
      </c>
      <c r="F32" s="6">
        <v>6.18</v>
      </c>
      <c r="H32" s="6">
        <v>6.14</v>
      </c>
      <c r="J32" s="6">
        <v>5.58</v>
      </c>
      <c r="L32" s="6"/>
      <c r="M32" s="6"/>
      <c r="N32" s="6"/>
      <c r="O32" s="6"/>
      <c r="P32" s="6"/>
    </row>
    <row r="33" spans="1:11" s="5" customFormat="1" ht="12.75">
      <c r="A33" s="5" t="s">
        <v>0</v>
      </c>
      <c r="B33" s="5" t="s">
        <v>2</v>
      </c>
      <c r="D33" s="5" t="s">
        <v>22</v>
      </c>
      <c r="F33" s="10">
        <f>F32*(106.5/119.5)</f>
        <v>5.507698744769875</v>
      </c>
      <c r="G33" s="11"/>
      <c r="H33" s="10">
        <f>H32*(106.5/119.5)</f>
        <v>5.472050209205021</v>
      </c>
      <c r="I33" s="11"/>
      <c r="J33" s="10">
        <f>J32*(106.5/119.5)</f>
        <v>4.972970711297071</v>
      </c>
      <c r="K33" s="10"/>
    </row>
    <row r="34" spans="6:10" s="5" customFormat="1" ht="12.75">
      <c r="F34" s="6"/>
      <c r="G34" s="6"/>
      <c r="H34" s="6"/>
      <c r="I34" s="6"/>
      <c r="J34" s="6"/>
    </row>
    <row r="35" spans="2:16" s="5" customFormat="1" ht="12.75">
      <c r="B35" s="5" t="s">
        <v>115</v>
      </c>
      <c r="D35" s="5" t="s">
        <v>97</v>
      </c>
      <c r="F35" s="4">
        <v>4362</v>
      </c>
      <c r="G35" s="4"/>
      <c r="H35" s="4">
        <v>4410</v>
      </c>
      <c r="I35" s="4"/>
      <c r="J35" s="4">
        <v>4176</v>
      </c>
      <c r="L35" s="6"/>
      <c r="M35" s="6"/>
      <c r="N35" s="6"/>
      <c r="O35" s="6"/>
      <c r="P35" s="6"/>
    </row>
    <row r="36" spans="2:16" s="5" customFormat="1" ht="12.75">
      <c r="B36" s="5" t="s">
        <v>18</v>
      </c>
      <c r="D36" s="5" t="s">
        <v>49</v>
      </c>
      <c r="F36" s="4">
        <v>7.1</v>
      </c>
      <c r="G36" s="4"/>
      <c r="H36" s="4">
        <v>7.3</v>
      </c>
      <c r="I36" s="4"/>
      <c r="J36" s="4">
        <v>7.4</v>
      </c>
      <c r="L36" s="6"/>
      <c r="M36" s="6"/>
      <c r="N36" s="6"/>
      <c r="O36" s="6"/>
      <c r="P36" s="6"/>
    </row>
    <row r="37" spans="6:10" s="5" customFormat="1" ht="12.75">
      <c r="F37" s="6"/>
      <c r="G37" s="6"/>
      <c r="H37" s="6"/>
      <c r="I37" s="6"/>
      <c r="J37" s="6"/>
    </row>
    <row r="38" spans="2:18" s="5" customFormat="1" ht="12.75">
      <c r="B38" s="5" t="s">
        <v>121</v>
      </c>
      <c r="D38" s="5" t="s">
        <v>117</v>
      </c>
      <c r="F38" s="6"/>
      <c r="G38" s="6"/>
      <c r="H38" s="6"/>
      <c r="I38" s="6"/>
      <c r="J38" s="6"/>
      <c r="R38" s="24"/>
    </row>
    <row r="39" spans="6:10" s="5" customFormat="1" ht="12.75">
      <c r="F39" s="6"/>
      <c r="G39" s="6"/>
      <c r="H39" s="6"/>
      <c r="I39" s="6"/>
      <c r="J39" s="6"/>
    </row>
    <row r="40" spans="2:18" s="5" customFormat="1" ht="12.75">
      <c r="B40" s="5" t="s">
        <v>2</v>
      </c>
      <c r="D40" s="5" t="s">
        <v>31</v>
      </c>
      <c r="F40" s="33">
        <f>F33/F$16*14/(21-F$17)/60/0.0283*454*1000000</f>
        <v>336872.03343569644</v>
      </c>
      <c r="G40" s="33"/>
      <c r="H40" s="33">
        <f>H33/H$16*14/(21-H$17)/60/0.0283*454*1000000</f>
        <v>319357.76286936697</v>
      </c>
      <c r="I40" s="33"/>
      <c r="J40" s="33">
        <f>J33/J$16*14/(21-J$17)/60/0.0283*454*1000000</f>
        <v>291721.14844585303</v>
      </c>
      <c r="L40" s="25">
        <f>F40</f>
        <v>336872.03343569644</v>
      </c>
      <c r="N40" s="25">
        <f>H40</f>
        <v>319357.76286936697</v>
      </c>
      <c r="P40" s="25">
        <f>J40</f>
        <v>291721.14844585303</v>
      </c>
      <c r="R40" s="26">
        <f>AVERAGE(L40,N40,P40)</f>
        <v>315983.6482503055</v>
      </c>
    </row>
  </sheetData>
  <printOptions headings="1" horizontalCentered="1"/>
  <pageMargins left="0.25" right="0.25" top="0.5" bottom="0.5" header="0.5" footer="0.25"/>
  <pageSetup horizontalDpi="1200" verticalDpi="1200" orientation="landscape" scale="80" r:id="rId1"/>
  <headerFooter alignWithMargins="0">
    <oddFooter>&amp;C&amp;P, 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8"/>
  <sheetViews>
    <sheetView tabSelected="1" workbookViewId="0" topLeftCell="B1">
      <selection activeCell="B3" sqref="B3"/>
    </sheetView>
  </sheetViews>
  <sheetFormatPr defaultColWidth="9.140625" defaultRowHeight="12.75"/>
  <cols>
    <col min="1" max="1" width="9.140625" style="5" hidden="1" customWidth="1"/>
    <col min="2" max="2" width="18.140625" style="5" customWidth="1"/>
    <col min="3" max="3" width="3.421875" style="5" customWidth="1"/>
    <col min="4" max="4" width="10.421875" style="5" customWidth="1"/>
    <col min="5" max="5" width="4.57421875" style="5" customWidth="1"/>
    <col min="6" max="6" width="8.28125" style="5" bestFit="1" customWidth="1"/>
    <col min="7" max="7" width="4.00390625" style="5" bestFit="1" customWidth="1"/>
    <col min="8" max="8" width="8.28125" style="5" bestFit="1" customWidth="1"/>
    <col min="9" max="9" width="4.00390625" style="5" bestFit="1" customWidth="1"/>
    <col min="10" max="10" width="8.28125" style="5" bestFit="1" customWidth="1"/>
    <col min="11" max="11" width="2.140625" style="5" customWidth="1"/>
    <col min="12" max="12" width="10.00390625" style="5" customWidth="1"/>
    <col min="13" max="13" width="2.140625" style="5" customWidth="1"/>
    <col min="14" max="14" width="10.00390625" style="5" bestFit="1" customWidth="1"/>
    <col min="15" max="15" width="2.57421875" style="5" customWidth="1"/>
    <col min="16" max="16" width="10.7109375" style="5" customWidth="1"/>
    <col min="17" max="17" width="2.28125" style="5" customWidth="1"/>
    <col min="18" max="18" width="9.00390625" style="5" bestFit="1" customWidth="1"/>
    <col min="19" max="19" width="2.8515625" style="5" customWidth="1"/>
    <col min="20" max="20" width="9.00390625" style="5" bestFit="1" customWidth="1"/>
    <col min="21" max="21" width="2.421875" style="5" customWidth="1"/>
    <col min="22" max="22" width="9.00390625" style="5" bestFit="1" customWidth="1"/>
    <col min="23" max="23" width="4.421875" style="5" customWidth="1"/>
    <col min="24" max="24" width="10.421875" style="5" customWidth="1"/>
    <col min="25" max="25" width="4.421875" style="5" customWidth="1"/>
    <col min="26" max="26" width="10.28125" style="5" customWidth="1"/>
    <col min="27" max="27" width="3.8515625" style="5" customWidth="1"/>
    <col min="28" max="28" width="9.28125" style="5" customWidth="1"/>
    <col min="29" max="29" width="4.140625" style="5" customWidth="1"/>
    <col min="30" max="30" width="10.28125" style="5" customWidth="1"/>
    <col min="31" max="31" width="2.421875" style="5" customWidth="1"/>
    <col min="32" max="16384" width="9.140625" style="5" customWidth="1"/>
  </cols>
  <sheetData>
    <row r="1" spans="2:3" ht="12.75">
      <c r="B1" s="9" t="s">
        <v>81</v>
      </c>
      <c r="C1" s="9"/>
    </row>
    <row r="4" spans="2:30" ht="12.75">
      <c r="B4" s="9" t="s">
        <v>0</v>
      </c>
      <c r="C4" s="9"/>
      <c r="F4" s="18" t="s">
        <v>1</v>
      </c>
      <c r="G4" s="18"/>
      <c r="H4" s="18" t="s">
        <v>6</v>
      </c>
      <c r="I4" s="18"/>
      <c r="J4" s="18" t="s">
        <v>7</v>
      </c>
      <c r="K4" s="18"/>
      <c r="L4" s="18" t="s">
        <v>1</v>
      </c>
      <c r="M4" s="18"/>
      <c r="N4" s="18" t="s">
        <v>6</v>
      </c>
      <c r="O4" s="18"/>
      <c r="P4" s="18" t="s">
        <v>7</v>
      </c>
      <c r="Q4" s="18"/>
      <c r="R4" s="18" t="s">
        <v>1</v>
      </c>
      <c r="S4" s="18"/>
      <c r="T4" s="18" t="s">
        <v>6</v>
      </c>
      <c r="U4" s="18"/>
      <c r="V4" s="18" t="s">
        <v>7</v>
      </c>
      <c r="W4" s="18"/>
      <c r="X4" s="18" t="s">
        <v>1</v>
      </c>
      <c r="Y4" s="18"/>
      <c r="Z4" s="18" t="s">
        <v>6</v>
      </c>
      <c r="AA4" s="18"/>
      <c r="AB4" s="18" t="s">
        <v>7</v>
      </c>
      <c r="AC4" s="18"/>
      <c r="AD4" s="18" t="s">
        <v>29</v>
      </c>
    </row>
    <row r="6" spans="2:30" ht="12.75">
      <c r="B6" s="5" t="s">
        <v>109</v>
      </c>
      <c r="F6" s="5" t="s">
        <v>111</v>
      </c>
      <c r="H6" s="5" t="s">
        <v>111</v>
      </c>
      <c r="J6" s="5" t="s">
        <v>111</v>
      </c>
      <c r="L6" s="5" t="s">
        <v>113</v>
      </c>
      <c r="N6" s="5" t="s">
        <v>113</v>
      </c>
      <c r="P6" s="5" t="s">
        <v>113</v>
      </c>
      <c r="X6" s="5" t="s">
        <v>114</v>
      </c>
      <c r="Z6" s="5" t="s">
        <v>114</v>
      </c>
      <c r="AB6" s="5" t="s">
        <v>114</v>
      </c>
      <c r="AD6" s="5" t="s">
        <v>114</v>
      </c>
    </row>
    <row r="7" spans="2:30" ht="12.75">
      <c r="B7" s="5" t="s">
        <v>110</v>
      </c>
      <c r="F7" s="5" t="s">
        <v>112</v>
      </c>
      <c r="H7" s="5" t="s">
        <v>112</v>
      </c>
      <c r="J7" s="5" t="s">
        <v>112</v>
      </c>
      <c r="L7" s="5" t="s">
        <v>112</v>
      </c>
      <c r="N7" s="5" t="s">
        <v>112</v>
      </c>
      <c r="P7" s="5" t="s">
        <v>112</v>
      </c>
      <c r="X7" s="5" t="s">
        <v>28</v>
      </c>
      <c r="Z7" s="5" t="s">
        <v>28</v>
      </c>
      <c r="AB7" s="5" t="s">
        <v>28</v>
      </c>
      <c r="AD7" s="5" t="s">
        <v>28</v>
      </c>
    </row>
    <row r="8" spans="2:30" ht="12.75">
      <c r="B8" s="5" t="s">
        <v>118</v>
      </c>
      <c r="R8" s="5" t="s">
        <v>120</v>
      </c>
      <c r="T8" s="5" t="s">
        <v>120</v>
      </c>
      <c r="V8" s="5" t="s">
        <v>120</v>
      </c>
      <c r="X8" s="5" t="s">
        <v>28</v>
      </c>
      <c r="Z8" s="5" t="s">
        <v>28</v>
      </c>
      <c r="AB8" s="5" t="s">
        <v>28</v>
      </c>
      <c r="AD8" s="5" t="s">
        <v>28</v>
      </c>
    </row>
    <row r="9" spans="2:30" ht="12.75">
      <c r="B9" s="5" t="s">
        <v>108</v>
      </c>
      <c r="F9" s="5" t="s">
        <v>20</v>
      </c>
      <c r="H9" s="5" t="s">
        <v>20</v>
      </c>
      <c r="J9" s="5" t="s">
        <v>20</v>
      </c>
      <c r="L9" s="5" t="s">
        <v>21</v>
      </c>
      <c r="N9" s="5" t="s">
        <v>21</v>
      </c>
      <c r="P9" s="5" t="s">
        <v>21</v>
      </c>
      <c r="X9" s="5" t="s">
        <v>28</v>
      </c>
      <c r="Z9" s="5" t="s">
        <v>28</v>
      </c>
      <c r="AB9" s="5" t="s">
        <v>28</v>
      </c>
      <c r="AD9" s="5" t="s">
        <v>28</v>
      </c>
    </row>
    <row r="10" spans="1:28" ht="12.75">
      <c r="A10" s="5" t="s">
        <v>0</v>
      </c>
      <c r="B10" s="5" t="s">
        <v>119</v>
      </c>
      <c r="D10" s="5" t="s">
        <v>22</v>
      </c>
      <c r="F10" s="6">
        <v>595</v>
      </c>
      <c r="G10" s="6"/>
      <c r="H10" s="6">
        <v>596</v>
      </c>
      <c r="I10" s="6"/>
      <c r="J10" s="6">
        <v>603</v>
      </c>
      <c r="K10" s="6"/>
      <c r="L10" s="6">
        <v>204</v>
      </c>
      <c r="M10" s="6"/>
      <c r="N10" s="6">
        <v>205</v>
      </c>
      <c r="O10" s="6"/>
      <c r="P10" s="6">
        <v>206</v>
      </c>
      <c r="Q10" s="6"/>
      <c r="R10" s="6"/>
      <c r="S10" s="6"/>
      <c r="T10" s="6"/>
      <c r="U10" s="6"/>
      <c r="V10" s="6"/>
      <c r="X10" s="25">
        <f>L10+F10</f>
        <v>799</v>
      </c>
      <c r="Z10" s="25">
        <f>N10+H10</f>
        <v>801</v>
      </c>
      <c r="AB10" s="25">
        <f>P10+J10</f>
        <v>809</v>
      </c>
    </row>
    <row r="11" spans="1:28" ht="12.75">
      <c r="A11" s="5" t="s">
        <v>0</v>
      </c>
      <c r="B11" s="5" t="s">
        <v>5</v>
      </c>
      <c r="D11" s="5" t="s">
        <v>23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X11" s="6">
        <v>8930</v>
      </c>
      <c r="Y11" s="6"/>
      <c r="Z11" s="6">
        <v>9010</v>
      </c>
      <c r="AA11" s="6"/>
      <c r="AB11" s="6">
        <v>9620</v>
      </c>
    </row>
    <row r="12" spans="1:28" ht="12.75">
      <c r="A12" s="5" t="s">
        <v>0</v>
      </c>
      <c r="B12" s="5" t="s">
        <v>4</v>
      </c>
      <c r="D12" s="5" t="s">
        <v>24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X12" s="6">
        <v>4.85</v>
      </c>
      <c r="Y12" s="6"/>
      <c r="Z12" s="6">
        <v>4.47</v>
      </c>
      <c r="AA12" s="6"/>
      <c r="AB12" s="6">
        <v>3.68</v>
      </c>
    </row>
    <row r="13" spans="1:22" ht="12.75">
      <c r="A13" s="5" t="s">
        <v>0</v>
      </c>
      <c r="B13" s="5" t="s">
        <v>2</v>
      </c>
      <c r="D13" s="5" t="s">
        <v>22</v>
      </c>
      <c r="E13" s="5" t="s">
        <v>15</v>
      </c>
      <c r="F13" s="10">
        <v>1.45</v>
      </c>
      <c r="G13" s="11" t="s">
        <v>15</v>
      </c>
      <c r="H13" s="10">
        <v>1.45</v>
      </c>
      <c r="I13" s="11" t="s">
        <v>15</v>
      </c>
      <c r="J13" s="10">
        <v>1.46</v>
      </c>
      <c r="K13" s="6"/>
      <c r="L13" s="11">
        <v>375</v>
      </c>
      <c r="M13" s="11"/>
      <c r="N13" s="11">
        <v>376</v>
      </c>
      <c r="O13" s="11"/>
      <c r="P13" s="11">
        <v>375</v>
      </c>
      <c r="Q13" s="11"/>
      <c r="R13" s="11"/>
      <c r="S13" s="11"/>
      <c r="T13" s="11"/>
      <c r="U13" s="11"/>
      <c r="V13" s="11"/>
    </row>
    <row r="14" spans="2:28" ht="12.75">
      <c r="B14" s="5" t="s">
        <v>33</v>
      </c>
      <c r="D14" s="5" t="s">
        <v>25</v>
      </c>
      <c r="F14" s="10"/>
      <c r="G14" s="11"/>
      <c r="H14" s="10"/>
      <c r="I14" s="11"/>
      <c r="J14" s="10"/>
      <c r="K14" s="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" t="s">
        <v>15</v>
      </c>
      <c r="X14" s="5">
        <v>0.1</v>
      </c>
      <c r="Y14" s="5" t="s">
        <v>15</v>
      </c>
      <c r="Z14" s="5">
        <v>0.1</v>
      </c>
      <c r="AA14" s="5" t="s">
        <v>15</v>
      </c>
      <c r="AB14" s="5">
        <v>0.1</v>
      </c>
    </row>
    <row r="15" spans="2:28" ht="12.75">
      <c r="B15" s="5" t="s">
        <v>34</v>
      </c>
      <c r="D15" s="5" t="s">
        <v>25</v>
      </c>
      <c r="F15" s="10"/>
      <c r="G15" s="11"/>
      <c r="H15" s="10"/>
      <c r="I15" s="11"/>
      <c r="J15" s="10"/>
      <c r="K15" s="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5" t="s">
        <v>15</v>
      </c>
      <c r="X15" s="5">
        <v>0.1</v>
      </c>
      <c r="Y15" s="5" t="s">
        <v>15</v>
      </c>
      <c r="Z15" s="5">
        <v>0.1</v>
      </c>
      <c r="AA15" s="5" t="s">
        <v>15</v>
      </c>
      <c r="AB15" s="5">
        <v>0.1</v>
      </c>
    </row>
    <row r="16" spans="2:28" ht="12.75">
      <c r="B16" s="5" t="s">
        <v>35</v>
      </c>
      <c r="D16" s="5" t="s">
        <v>25</v>
      </c>
      <c r="F16" s="10"/>
      <c r="G16" s="11"/>
      <c r="H16" s="10"/>
      <c r="I16" s="11"/>
      <c r="J16" s="10"/>
      <c r="K16" s="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5" t="s">
        <v>15</v>
      </c>
      <c r="X16" s="5">
        <v>0.1</v>
      </c>
      <c r="Y16" s="5" t="s">
        <v>15</v>
      </c>
      <c r="Z16" s="5">
        <v>0.1</v>
      </c>
      <c r="AA16" s="5" t="s">
        <v>15</v>
      </c>
      <c r="AB16" s="5">
        <v>0.1</v>
      </c>
    </row>
    <row r="17" spans="2:28" ht="12.75">
      <c r="B17" s="5" t="s">
        <v>36</v>
      </c>
      <c r="D17" s="5" t="s">
        <v>25</v>
      </c>
      <c r="F17" s="10"/>
      <c r="G17" s="11"/>
      <c r="H17" s="10"/>
      <c r="I17" s="11"/>
      <c r="J17" s="10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5" t="s">
        <v>15</v>
      </c>
      <c r="X17" s="5">
        <v>0.05</v>
      </c>
      <c r="Y17" s="5" t="s">
        <v>15</v>
      </c>
      <c r="Z17" s="5">
        <v>0.05</v>
      </c>
      <c r="AA17" s="5" t="s">
        <v>15</v>
      </c>
      <c r="AB17" s="5">
        <v>0.05</v>
      </c>
    </row>
    <row r="18" spans="2:28" ht="12.75">
      <c r="B18" s="5" t="s">
        <v>37</v>
      </c>
      <c r="D18" s="5" t="s">
        <v>25</v>
      </c>
      <c r="F18" s="10"/>
      <c r="G18" s="11"/>
      <c r="H18" s="10"/>
      <c r="I18" s="11"/>
      <c r="J18" s="10"/>
      <c r="K18" s="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5" t="s">
        <v>15</v>
      </c>
      <c r="X18" s="5">
        <v>0.1</v>
      </c>
      <c r="Y18" s="5" t="s">
        <v>15</v>
      </c>
      <c r="Z18" s="5">
        <v>0.1</v>
      </c>
      <c r="AA18" s="5" t="s">
        <v>15</v>
      </c>
      <c r="AB18" s="5">
        <v>0.1</v>
      </c>
    </row>
    <row r="19" spans="2:28" ht="12.75">
      <c r="B19" s="5" t="s">
        <v>38</v>
      </c>
      <c r="D19" s="5" t="s">
        <v>25</v>
      </c>
      <c r="F19" s="10"/>
      <c r="G19" s="11"/>
      <c r="H19" s="10"/>
      <c r="I19" s="11"/>
      <c r="J19" s="10"/>
      <c r="K19" s="6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X19" s="5">
        <v>0.53</v>
      </c>
      <c r="Z19" s="5">
        <v>0.534</v>
      </c>
      <c r="AB19" s="5">
        <v>0.452</v>
      </c>
    </row>
    <row r="20" spans="2:28" ht="12.75">
      <c r="B20" s="5" t="s">
        <v>39</v>
      </c>
      <c r="D20" s="5" t="s">
        <v>25</v>
      </c>
      <c r="F20" s="10"/>
      <c r="G20" s="11"/>
      <c r="H20" s="10"/>
      <c r="I20" s="11"/>
      <c r="J20" s="10"/>
      <c r="K20" s="6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5" t="s">
        <v>15</v>
      </c>
      <c r="X20" s="5">
        <v>0.1</v>
      </c>
      <c r="Y20" s="5" t="s">
        <v>15</v>
      </c>
      <c r="Z20" s="5">
        <v>0.1</v>
      </c>
      <c r="AA20" s="5" t="s">
        <v>15</v>
      </c>
      <c r="AB20" s="5">
        <v>0.1</v>
      </c>
    </row>
    <row r="21" spans="1:28" ht="12.75">
      <c r="A21" s="5" t="s">
        <v>0</v>
      </c>
      <c r="B21" s="5" t="s">
        <v>3</v>
      </c>
      <c r="D21" s="5" t="s">
        <v>25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" t="s">
        <v>15</v>
      </c>
      <c r="X21" s="6">
        <v>0.1</v>
      </c>
      <c r="Y21" s="5" t="s">
        <v>15</v>
      </c>
      <c r="Z21" s="6">
        <v>0.102</v>
      </c>
      <c r="AA21" s="5" t="s">
        <v>15</v>
      </c>
      <c r="AB21" s="6">
        <v>0.107</v>
      </c>
    </row>
    <row r="22" spans="2:28" ht="12.75">
      <c r="B22" s="5" t="s">
        <v>40</v>
      </c>
      <c r="D22" s="5" t="s">
        <v>25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" t="s">
        <v>15</v>
      </c>
      <c r="X22" s="6">
        <v>0.1</v>
      </c>
      <c r="Y22" s="5" t="s">
        <v>15</v>
      </c>
      <c r="Z22" s="6">
        <v>0.1</v>
      </c>
      <c r="AA22" s="5" t="s">
        <v>15</v>
      </c>
      <c r="AB22" s="6">
        <v>0.1</v>
      </c>
    </row>
    <row r="23" spans="2:28" ht="12.75">
      <c r="B23" s="5" t="s">
        <v>41</v>
      </c>
      <c r="D23" s="5" t="s">
        <v>25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" t="s">
        <v>15</v>
      </c>
      <c r="X23" s="6">
        <v>0.1</v>
      </c>
      <c r="Y23" s="5" t="s">
        <v>15</v>
      </c>
      <c r="Z23" s="6">
        <v>0.1</v>
      </c>
      <c r="AA23" s="5" t="s">
        <v>15</v>
      </c>
      <c r="AB23" s="6">
        <v>0.1</v>
      </c>
    </row>
    <row r="24" spans="6:22" ht="12.7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30" ht="12.75">
      <c r="B25" s="5" t="s">
        <v>115</v>
      </c>
      <c r="D25" s="5" t="s">
        <v>97</v>
      </c>
      <c r="F25" s="6">
        <f>'emiss 2'!$G$13</f>
        <v>2546</v>
      </c>
      <c r="G25" s="6"/>
      <c r="H25" s="6">
        <f>'emiss 2'!$I$13</f>
        <v>2551</v>
      </c>
      <c r="I25" s="6"/>
      <c r="J25" s="6">
        <f>'emiss 2'!$K$13</f>
        <v>2664</v>
      </c>
      <c r="K25" s="6"/>
      <c r="L25" s="6">
        <f>'emiss 2'!$G$13</f>
        <v>2546</v>
      </c>
      <c r="M25" s="6"/>
      <c r="N25" s="6">
        <f>'emiss 2'!$I$13</f>
        <v>2551</v>
      </c>
      <c r="O25" s="6"/>
      <c r="P25" s="6">
        <f>'emiss 2'!$K$13</f>
        <v>2664</v>
      </c>
      <c r="Q25" s="6"/>
      <c r="R25" s="6"/>
      <c r="S25" s="6"/>
      <c r="T25" s="6"/>
      <c r="U25" s="6"/>
      <c r="V25" s="6"/>
      <c r="X25" s="6">
        <f>'emiss 2'!$G$13</f>
        <v>2546</v>
      </c>
      <c r="Y25" s="6"/>
      <c r="Z25" s="6">
        <f>'emiss 2'!$I$13</f>
        <v>2551</v>
      </c>
      <c r="AA25" s="6"/>
      <c r="AB25" s="6">
        <f>'emiss 2'!$K$13</f>
        <v>2664</v>
      </c>
      <c r="AD25" s="5">
        <f>AVERAGE(X25,Z25,AB25)</f>
        <v>2587</v>
      </c>
    </row>
    <row r="26" spans="2:30" ht="12.75">
      <c r="B26" s="5" t="s">
        <v>18</v>
      </c>
      <c r="D26" s="5" t="s">
        <v>49</v>
      </c>
      <c r="F26" s="6">
        <f>'emiss 2'!$G$14</f>
        <v>16.9</v>
      </c>
      <c r="G26" s="6"/>
      <c r="H26" s="6">
        <f>'emiss 2'!$I$14</f>
        <v>17.4</v>
      </c>
      <c r="I26" s="6"/>
      <c r="J26" s="6">
        <f>'emiss 2'!$K$14</f>
        <v>17</v>
      </c>
      <c r="K26" s="6"/>
      <c r="L26" s="6">
        <f>'emiss 2'!$G$14</f>
        <v>16.9</v>
      </c>
      <c r="M26" s="6"/>
      <c r="N26" s="6">
        <f>'emiss 2'!$I$14</f>
        <v>17.4</v>
      </c>
      <c r="O26" s="6"/>
      <c r="P26" s="6">
        <f>'emiss 2'!$K$14</f>
        <v>17</v>
      </c>
      <c r="Q26" s="6"/>
      <c r="R26" s="6"/>
      <c r="S26" s="6"/>
      <c r="T26" s="6"/>
      <c r="U26" s="6"/>
      <c r="V26" s="6"/>
      <c r="X26" s="6">
        <f>'emiss 2'!$G$14</f>
        <v>16.9</v>
      </c>
      <c r="Y26" s="6"/>
      <c r="Z26" s="6">
        <f>'emiss 2'!$I$14</f>
        <v>17.4</v>
      </c>
      <c r="AA26" s="6"/>
      <c r="AB26" s="6">
        <f>'emiss 2'!$K$14</f>
        <v>17</v>
      </c>
      <c r="AD26" s="5">
        <f>AVERAGE(X26,Z26,AB26)</f>
        <v>17.099999999999998</v>
      </c>
    </row>
    <row r="27" spans="6:22" ht="12.7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30" ht="12.75">
      <c r="B28" s="5" t="s">
        <v>121</v>
      </c>
      <c r="D28" s="5" t="s">
        <v>117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AD28" s="24">
        <f>AD25*60/9000*(21-AD26)/21</f>
        <v>3.2029523809523823</v>
      </c>
    </row>
    <row r="29" spans="6:22" ht="12.7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30" ht="12.75">
      <c r="B30" s="5" t="s">
        <v>4</v>
      </c>
      <c r="D30" s="5" t="s">
        <v>30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>
        <v>100</v>
      </c>
      <c r="X30" s="11">
        <f>X14/100*X$10*454/60/0.0283/X$25*(21-7)/(21-X$26)*1000</f>
        <v>286.51721817932383</v>
      </c>
      <c r="Y30" s="5">
        <v>100</v>
      </c>
      <c r="Z30" s="11">
        <f>Z14/100*Z$10*454/60/0.0283/Z$25*(21-7)/(21-Z$26)*1000</f>
        <v>326.4868992921318</v>
      </c>
      <c r="AA30" s="5">
        <v>100</v>
      </c>
      <c r="AB30" s="10">
        <f>AB14/100*AB$10*454/60/0.0283/AB$25*(21-7)/(21-AB$26)*1000</f>
        <v>284.18458210861036</v>
      </c>
      <c r="AC30" s="5">
        <v>100</v>
      </c>
      <c r="AD30" s="26">
        <f>AVERAGE(X30,Z30,AB30)</f>
        <v>299.062899860022</v>
      </c>
    </row>
    <row r="31" spans="2:30" ht="12.75">
      <c r="B31" s="5" t="s">
        <v>2</v>
      </c>
      <c r="D31" s="5" t="s">
        <v>31</v>
      </c>
      <c r="E31" s="5">
        <v>100</v>
      </c>
      <c r="F31" s="11">
        <f>F13/F$25*14/(21-F$26)/60/0.0283*454*1000000</f>
        <v>519962.41096372897</v>
      </c>
      <c r="G31" s="6">
        <v>100</v>
      </c>
      <c r="H31" s="11">
        <f>H13/H$25*14/(21-H$26)/60/0.0283*454*1000000</f>
        <v>591018.7315525481</v>
      </c>
      <c r="I31" s="6">
        <v>100</v>
      </c>
      <c r="J31" s="11">
        <f>J13/J$25*14/(21-J$26)/60/0.0283*454*1000000</f>
        <v>512867.1073900756</v>
      </c>
      <c r="K31" s="6"/>
      <c r="L31" s="11">
        <f>L13/L$25*14/(21-L$26)/60/0.0283*454*1000000</f>
        <v>134473037.3182058</v>
      </c>
      <c r="M31" s="6"/>
      <c r="N31" s="11">
        <f>N13/N$25*14/(21-N$26)/60/0.0283*454*1000000</f>
        <v>153257271.07845384</v>
      </c>
      <c r="O31" s="6"/>
      <c r="P31" s="11">
        <f>P13/P$25*14/(21-P$26)/60/0.0283*454*1000000</f>
        <v>131729565.25430027</v>
      </c>
      <c r="Q31" s="11"/>
      <c r="R31" s="25">
        <f>F31+L31</f>
        <v>134992999.72916952</v>
      </c>
      <c r="S31" s="11"/>
      <c r="T31" s="25">
        <f>H31+N31</f>
        <v>153848289.81000638</v>
      </c>
      <c r="U31" s="11"/>
      <c r="V31" s="25">
        <f>J31+P31</f>
        <v>132242432.36169034</v>
      </c>
      <c r="X31" s="11">
        <f>L31+F31/2</f>
        <v>134733018.52368766</v>
      </c>
      <c r="Z31" s="11">
        <f>N31+H31/2</f>
        <v>153552780.4442301</v>
      </c>
      <c r="AB31" s="25">
        <f>P31+J31/2</f>
        <v>131985998.8079953</v>
      </c>
      <c r="AD31" s="26">
        <f aca="true" t="shared" si="0" ref="AD31:AD41">AVERAGE(X31,Z31,AB31)</f>
        <v>140090599.2586377</v>
      </c>
    </row>
    <row r="32" spans="2:30" ht="12.75">
      <c r="B32" s="5" t="s">
        <v>33</v>
      </c>
      <c r="D32" s="5" t="s">
        <v>31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>
        <v>100</v>
      </c>
      <c r="X32" s="11">
        <f aca="true" t="shared" si="1" ref="X32:X41">X14/1000000*X$10*454/60/0.0283/X$25*(21-7)/(21-X$26)*1000000</f>
        <v>28.65172181793238</v>
      </c>
      <c r="Y32" s="5">
        <v>100</v>
      </c>
      <c r="Z32" s="11">
        <f aca="true" t="shared" si="2" ref="Z32:Z41">Z14/1000000*Z$10*454/60/0.0283/Z$25*(21-7)/(21-Z$26)*1000000</f>
        <v>32.648689929213184</v>
      </c>
      <c r="AA32" s="5">
        <v>100</v>
      </c>
      <c r="AB32" s="10">
        <f aca="true" t="shared" si="3" ref="AB32:AB41">AB14/1000000*AB$10*454/60/0.0283/AB$25*(21-7)/(21-AB$26)*1000000</f>
        <v>28.418458210861044</v>
      </c>
      <c r="AC32" s="5">
        <v>100</v>
      </c>
      <c r="AD32" s="26">
        <f t="shared" si="0"/>
        <v>29.906289986002204</v>
      </c>
    </row>
    <row r="33" spans="2:30" ht="12.75">
      <c r="B33" s="5" t="s">
        <v>34</v>
      </c>
      <c r="D33" s="5" t="s">
        <v>31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">
        <v>100</v>
      </c>
      <c r="X33" s="11">
        <f t="shared" si="1"/>
        <v>28.65172181793238</v>
      </c>
      <c r="Y33" s="5">
        <v>100</v>
      </c>
      <c r="Z33" s="11">
        <f t="shared" si="2"/>
        <v>32.648689929213184</v>
      </c>
      <c r="AA33" s="5">
        <v>100</v>
      </c>
      <c r="AB33" s="10">
        <f t="shared" si="3"/>
        <v>28.418458210861044</v>
      </c>
      <c r="AC33" s="5">
        <v>100</v>
      </c>
      <c r="AD33" s="26">
        <f t="shared" si="0"/>
        <v>29.906289986002204</v>
      </c>
    </row>
    <row r="34" spans="2:30" ht="12.75">
      <c r="B34" s="5" t="s">
        <v>35</v>
      </c>
      <c r="D34" s="5" t="s">
        <v>31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>
        <v>100</v>
      </c>
      <c r="X34" s="11">
        <f t="shared" si="1"/>
        <v>28.65172181793238</v>
      </c>
      <c r="Y34" s="5">
        <v>100</v>
      </c>
      <c r="Z34" s="11">
        <f t="shared" si="2"/>
        <v>32.648689929213184</v>
      </c>
      <c r="AA34" s="5">
        <v>100</v>
      </c>
      <c r="AB34" s="10">
        <f t="shared" si="3"/>
        <v>28.418458210861044</v>
      </c>
      <c r="AC34" s="5">
        <v>100</v>
      </c>
      <c r="AD34" s="26">
        <f t="shared" si="0"/>
        <v>29.906289986002204</v>
      </c>
    </row>
    <row r="35" spans="2:30" ht="12.75">
      <c r="B35" s="5" t="s">
        <v>36</v>
      </c>
      <c r="D35" s="5" t="s">
        <v>31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">
        <v>100</v>
      </c>
      <c r="X35" s="11">
        <f t="shared" si="1"/>
        <v>14.32586090896619</v>
      </c>
      <c r="Y35" s="5">
        <v>100</v>
      </c>
      <c r="Z35" s="11">
        <f t="shared" si="2"/>
        <v>16.324344964606592</v>
      </c>
      <c r="AA35" s="5">
        <v>100</v>
      </c>
      <c r="AB35" s="10">
        <f t="shared" si="3"/>
        <v>14.209229105430522</v>
      </c>
      <c r="AC35" s="5">
        <v>100</v>
      </c>
      <c r="AD35" s="26">
        <f t="shared" si="0"/>
        <v>14.953144993001102</v>
      </c>
    </row>
    <row r="36" spans="2:30" ht="12.75">
      <c r="B36" s="5" t="s">
        <v>37</v>
      </c>
      <c r="D36" s="5" t="s">
        <v>31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>
        <v>100</v>
      </c>
      <c r="X36" s="11">
        <f t="shared" si="1"/>
        <v>28.65172181793238</v>
      </c>
      <c r="Y36" s="5">
        <v>100</v>
      </c>
      <c r="Z36" s="11">
        <f t="shared" si="2"/>
        <v>32.648689929213184</v>
      </c>
      <c r="AA36" s="5">
        <v>100</v>
      </c>
      <c r="AB36" s="10">
        <f t="shared" si="3"/>
        <v>28.418458210861044</v>
      </c>
      <c r="AC36" s="5">
        <v>100</v>
      </c>
      <c r="AD36" s="26">
        <f t="shared" si="0"/>
        <v>29.906289986002204</v>
      </c>
    </row>
    <row r="37" spans="2:30" ht="12.75">
      <c r="B37" s="5" t="s">
        <v>38</v>
      </c>
      <c r="D37" s="5" t="s">
        <v>31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X37" s="11">
        <f t="shared" si="1"/>
        <v>151.85412563504164</v>
      </c>
      <c r="Z37" s="11">
        <f t="shared" si="2"/>
        <v>174.34400422199838</v>
      </c>
      <c r="AB37" s="10">
        <f t="shared" si="3"/>
        <v>128.45143111309193</v>
      </c>
      <c r="AD37" s="26">
        <f t="shared" si="0"/>
        <v>151.54985365671067</v>
      </c>
    </row>
    <row r="38" spans="2:30" ht="12.75">
      <c r="B38" s="5" t="s">
        <v>39</v>
      </c>
      <c r="D38" s="5" t="s">
        <v>31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5">
        <v>100</v>
      </c>
      <c r="X38" s="11">
        <f t="shared" si="1"/>
        <v>28.65172181793238</v>
      </c>
      <c r="Y38" s="5">
        <v>100</v>
      </c>
      <c r="Z38" s="11">
        <f t="shared" si="2"/>
        <v>32.648689929213184</v>
      </c>
      <c r="AA38" s="5">
        <v>100</v>
      </c>
      <c r="AB38" s="10">
        <f t="shared" si="3"/>
        <v>28.418458210861044</v>
      </c>
      <c r="AC38" s="5">
        <v>100</v>
      </c>
      <c r="AD38" s="26">
        <f t="shared" si="0"/>
        <v>29.906289986002204</v>
      </c>
    </row>
    <row r="39" spans="2:30" ht="12.75">
      <c r="B39" s="5" t="s">
        <v>3</v>
      </c>
      <c r="D39" s="5" t="s">
        <v>31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5">
        <v>100</v>
      </c>
      <c r="X39" s="11">
        <f t="shared" si="1"/>
        <v>28.65172181793238</v>
      </c>
      <c r="Y39" s="5">
        <v>100</v>
      </c>
      <c r="Z39" s="11">
        <f t="shared" si="2"/>
        <v>33.30166372779744</v>
      </c>
      <c r="AA39" s="5">
        <v>100</v>
      </c>
      <c r="AB39" s="10">
        <f t="shared" si="3"/>
        <v>30.40775028562131</v>
      </c>
      <c r="AC39" s="5">
        <v>100</v>
      </c>
      <c r="AD39" s="26">
        <f t="shared" si="0"/>
        <v>30.787045277117045</v>
      </c>
    </row>
    <row r="40" spans="2:30" ht="12.75">
      <c r="B40" s="5" t="s">
        <v>40</v>
      </c>
      <c r="D40" s="5" t="s">
        <v>31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5">
        <v>100</v>
      </c>
      <c r="X40" s="11">
        <f t="shared" si="1"/>
        <v>28.65172181793238</v>
      </c>
      <c r="Y40" s="5">
        <v>100</v>
      </c>
      <c r="Z40" s="11">
        <f t="shared" si="2"/>
        <v>32.648689929213184</v>
      </c>
      <c r="AA40" s="5">
        <v>100</v>
      </c>
      <c r="AB40" s="10">
        <f t="shared" si="3"/>
        <v>28.418458210861044</v>
      </c>
      <c r="AC40" s="5">
        <v>100</v>
      </c>
      <c r="AD40" s="26">
        <f t="shared" si="0"/>
        <v>29.906289986002204</v>
      </c>
    </row>
    <row r="41" spans="2:30" ht="12.75">
      <c r="B41" s="5" t="s">
        <v>41</v>
      </c>
      <c r="D41" s="5" t="s">
        <v>31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5">
        <v>100</v>
      </c>
      <c r="X41" s="11">
        <f t="shared" si="1"/>
        <v>28.65172181793238</v>
      </c>
      <c r="Y41" s="5">
        <v>100</v>
      </c>
      <c r="Z41" s="11">
        <f t="shared" si="2"/>
        <v>32.648689929213184</v>
      </c>
      <c r="AA41" s="5">
        <v>100</v>
      </c>
      <c r="AB41" s="10">
        <f t="shared" si="3"/>
        <v>28.418458210861044</v>
      </c>
      <c r="AC41" s="5">
        <v>100</v>
      </c>
      <c r="AD41" s="26">
        <f t="shared" si="0"/>
        <v>29.906289986002204</v>
      </c>
    </row>
    <row r="42" spans="2:30" ht="12.75">
      <c r="B42" s="5" t="s">
        <v>132</v>
      </c>
      <c r="D42" s="5" t="s">
        <v>31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5">
        <v>100</v>
      </c>
      <c r="X42" s="11">
        <f>SUM(X38,X36)</f>
        <v>57.30344363586476</v>
      </c>
      <c r="Y42" s="5">
        <v>100</v>
      </c>
      <c r="Z42" s="11">
        <f>SUM(Z38,Z36)</f>
        <v>65.29737985842637</v>
      </c>
      <c r="AA42" s="5">
        <v>100</v>
      </c>
      <c r="AB42" s="10">
        <f>SUM(AB38,AB36)</f>
        <v>56.83691642172209</v>
      </c>
      <c r="AC42" s="5">
        <v>100</v>
      </c>
      <c r="AD42" s="10">
        <f>AVERAGE(X42,Z42,AB42)</f>
        <v>59.81257997200441</v>
      </c>
    </row>
    <row r="43" spans="2:30" ht="12.75">
      <c r="B43" s="5" t="s">
        <v>133</v>
      </c>
      <c r="D43" s="5" t="s">
        <v>31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5">
        <f>SUM(X33,X35)/X43*100</f>
        <v>22.05882352941176</v>
      </c>
      <c r="X43" s="11">
        <f>SUM(X37,X35,X33)</f>
        <v>194.8317083619402</v>
      </c>
      <c r="Y43" s="5">
        <f>SUM(Z33,Z35)/Z43*100</f>
        <v>21.92982456140351</v>
      </c>
      <c r="Z43" s="11">
        <f>SUM(Z37,Z35,Z33)</f>
        <v>223.31703911581815</v>
      </c>
      <c r="AA43" s="5">
        <f>SUM(AB33,AB35)/AB43*100</f>
        <v>24.916943521594682</v>
      </c>
      <c r="AB43" s="10">
        <f>SUM(AB37,AB35,AB33)</f>
        <v>171.0791184293835</v>
      </c>
      <c r="AC43" s="5">
        <f>SUM(AD33,AD35)/AD43*100</f>
        <v>22.839772645480842</v>
      </c>
      <c r="AD43" s="10">
        <f>AVERAGE(X43,Z43,AB43)</f>
        <v>196.40928863571392</v>
      </c>
    </row>
    <row r="44" spans="6:30" ht="12.75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D44" s="26"/>
    </row>
    <row r="45" spans="2:30" ht="12.75">
      <c r="B45" s="9" t="s">
        <v>8</v>
      </c>
      <c r="C45" s="9"/>
      <c r="F45" s="18" t="s">
        <v>1</v>
      </c>
      <c r="G45" s="18"/>
      <c r="H45" s="18" t="s">
        <v>6</v>
      </c>
      <c r="I45" s="18"/>
      <c r="J45" s="18" t="s">
        <v>7</v>
      </c>
      <c r="K45" s="18"/>
      <c r="L45" s="18" t="s">
        <v>1</v>
      </c>
      <c r="M45" s="18"/>
      <c r="N45" s="18" t="s">
        <v>6</v>
      </c>
      <c r="O45" s="18"/>
      <c r="P45" s="18" t="s">
        <v>7</v>
      </c>
      <c r="Q45" s="18"/>
      <c r="R45" s="18" t="s">
        <v>1</v>
      </c>
      <c r="S45" s="18"/>
      <c r="T45" s="18" t="s">
        <v>6</v>
      </c>
      <c r="U45" s="18"/>
      <c r="V45" s="18" t="s">
        <v>7</v>
      </c>
      <c r="W45" s="18"/>
      <c r="X45" s="18" t="s">
        <v>1</v>
      </c>
      <c r="Y45" s="18"/>
      <c r="Z45" s="18" t="s">
        <v>6</v>
      </c>
      <c r="AA45" s="18"/>
      <c r="AB45" s="18" t="s">
        <v>7</v>
      </c>
      <c r="AC45" s="18"/>
      <c r="AD45" s="18" t="s">
        <v>29</v>
      </c>
    </row>
    <row r="46" spans="2:30" ht="12.75">
      <c r="B46" s="9"/>
      <c r="C46" s="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2:30" ht="12.75">
      <c r="B47" s="5" t="s">
        <v>109</v>
      </c>
      <c r="F47" s="5" t="s">
        <v>111</v>
      </c>
      <c r="H47" s="5" t="s">
        <v>111</v>
      </c>
      <c r="J47" s="5" t="s">
        <v>111</v>
      </c>
      <c r="L47" s="5" t="s">
        <v>113</v>
      </c>
      <c r="N47" s="5" t="s">
        <v>113</v>
      </c>
      <c r="P47" s="5" t="s">
        <v>113</v>
      </c>
      <c r="X47" s="5" t="s">
        <v>114</v>
      </c>
      <c r="Z47" s="5" t="s">
        <v>114</v>
      </c>
      <c r="AB47" s="5" t="s">
        <v>114</v>
      </c>
      <c r="AD47" s="5" t="s">
        <v>114</v>
      </c>
    </row>
    <row r="48" spans="2:30" ht="12.75">
      <c r="B48" s="5" t="s">
        <v>110</v>
      </c>
      <c r="F48" s="5" t="s">
        <v>112</v>
      </c>
      <c r="H48" s="5" t="s">
        <v>112</v>
      </c>
      <c r="J48" s="5" t="s">
        <v>112</v>
      </c>
      <c r="L48" s="5" t="s">
        <v>112</v>
      </c>
      <c r="N48" s="5" t="s">
        <v>112</v>
      </c>
      <c r="P48" s="5" t="s">
        <v>112</v>
      </c>
      <c r="X48" s="5" t="s">
        <v>28</v>
      </c>
      <c r="Z48" s="5" t="s">
        <v>28</v>
      </c>
      <c r="AB48" s="5" t="s">
        <v>28</v>
      </c>
      <c r="AD48" s="5" t="s">
        <v>28</v>
      </c>
    </row>
    <row r="49" spans="2:30" ht="12.75">
      <c r="B49" s="5" t="s">
        <v>118</v>
      </c>
      <c r="R49" s="5" t="s">
        <v>120</v>
      </c>
      <c r="T49" s="5" t="s">
        <v>120</v>
      </c>
      <c r="V49" s="5" t="s">
        <v>120</v>
      </c>
      <c r="X49" s="5" t="s">
        <v>28</v>
      </c>
      <c r="Z49" s="5" t="s">
        <v>28</v>
      </c>
      <c r="AB49" s="5" t="s">
        <v>28</v>
      </c>
      <c r="AD49" s="5" t="s">
        <v>28</v>
      </c>
    </row>
    <row r="50" spans="2:30" ht="12.75">
      <c r="B50" s="5" t="s">
        <v>108</v>
      </c>
      <c r="F50" s="5" t="s">
        <v>20</v>
      </c>
      <c r="H50" s="5" t="s">
        <v>20</v>
      </c>
      <c r="J50" s="5" t="s">
        <v>20</v>
      </c>
      <c r="L50" s="5" t="s">
        <v>21</v>
      </c>
      <c r="N50" s="5" t="s">
        <v>21</v>
      </c>
      <c r="P50" s="5" t="s">
        <v>21</v>
      </c>
      <c r="X50" s="5" t="s">
        <v>28</v>
      </c>
      <c r="Z50" s="5" t="s">
        <v>28</v>
      </c>
      <c r="AB50" s="5" t="s">
        <v>28</v>
      </c>
      <c r="AD50" s="5" t="s">
        <v>28</v>
      </c>
    </row>
    <row r="51" spans="1:28" ht="12.75">
      <c r="A51" s="5" t="s">
        <v>8</v>
      </c>
      <c r="B51" s="5" t="s">
        <v>119</v>
      </c>
      <c r="D51" s="5" t="s">
        <v>22</v>
      </c>
      <c r="F51">
        <v>608</v>
      </c>
      <c r="G51"/>
      <c r="H51">
        <v>603</v>
      </c>
      <c r="I51"/>
      <c r="J51">
        <v>608</v>
      </c>
      <c r="K51"/>
      <c r="L51">
        <v>203</v>
      </c>
      <c r="M51"/>
      <c r="N51">
        <v>204</v>
      </c>
      <c r="O51"/>
      <c r="P51">
        <v>205</v>
      </c>
      <c r="Q51"/>
      <c r="R51"/>
      <c r="S51"/>
      <c r="T51"/>
      <c r="U51"/>
      <c r="V51"/>
      <c r="X51" s="25">
        <f>L51+F51</f>
        <v>811</v>
      </c>
      <c r="Z51" s="25">
        <f>N51+H51</f>
        <v>807</v>
      </c>
      <c r="AB51" s="25">
        <f>P51+J51</f>
        <v>813</v>
      </c>
    </row>
    <row r="52" spans="1:28" ht="12.75">
      <c r="A52" s="5" t="s">
        <v>8</v>
      </c>
      <c r="B52" s="5" t="s">
        <v>5</v>
      </c>
      <c r="D52" s="5" t="s">
        <v>23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X52" s="6">
        <v>9510</v>
      </c>
      <c r="Y52" s="6"/>
      <c r="Z52" s="6">
        <v>9110</v>
      </c>
      <c r="AA52" s="6"/>
      <c r="AB52" s="6">
        <v>8990</v>
      </c>
    </row>
    <row r="53" spans="1:28" ht="12.75">
      <c r="A53" s="5" t="s">
        <v>8</v>
      </c>
      <c r="B53" s="5" t="s">
        <v>4</v>
      </c>
      <c r="D53" s="5" t="s">
        <v>24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X53" s="6">
        <v>3.48</v>
      </c>
      <c r="Y53" s="6"/>
      <c r="Z53" s="6">
        <v>4.18</v>
      </c>
      <c r="AA53" s="6"/>
      <c r="AB53" s="6">
        <v>4.45</v>
      </c>
    </row>
    <row r="54" spans="1:22" ht="12.75">
      <c r="A54" s="5" t="s">
        <v>8</v>
      </c>
      <c r="B54" s="5" t="s">
        <v>2</v>
      </c>
      <c r="D54" s="5" t="s">
        <v>22</v>
      </c>
      <c r="E54" s="5" t="s">
        <v>15</v>
      </c>
      <c r="F54">
        <v>1.47</v>
      </c>
      <c r="G54" t="s">
        <v>15</v>
      </c>
      <c r="H54">
        <v>1.46</v>
      </c>
      <c r="I54" t="s">
        <v>15</v>
      </c>
      <c r="J54">
        <v>1.48</v>
      </c>
      <c r="K54"/>
      <c r="L54">
        <v>377</v>
      </c>
      <c r="M54"/>
      <c r="N54">
        <v>376</v>
      </c>
      <c r="O54"/>
      <c r="P54">
        <v>375</v>
      </c>
      <c r="Q54"/>
      <c r="R54"/>
      <c r="S54"/>
      <c r="T54"/>
      <c r="U54"/>
      <c r="V54"/>
    </row>
    <row r="55" spans="1:28" ht="12.75">
      <c r="A55" s="5" t="s">
        <v>8</v>
      </c>
      <c r="B55" s="5" t="s">
        <v>3</v>
      </c>
      <c r="D55" s="5" t="s">
        <v>25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5" t="s">
        <v>15</v>
      </c>
      <c r="X55" s="6">
        <v>0.107</v>
      </c>
      <c r="Y55" s="6" t="s">
        <v>15</v>
      </c>
      <c r="Z55" s="6">
        <v>0.104</v>
      </c>
      <c r="AA55" s="6" t="s">
        <v>15</v>
      </c>
      <c r="AB55" s="6">
        <v>0.102</v>
      </c>
    </row>
    <row r="56" spans="2:28" ht="12.75">
      <c r="B56" s="5" t="s">
        <v>33</v>
      </c>
      <c r="D56" s="5" t="s">
        <v>25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5" t="s">
        <v>15</v>
      </c>
      <c r="X56" s="6">
        <v>0.1</v>
      </c>
      <c r="Y56" s="5" t="s">
        <v>15</v>
      </c>
      <c r="Z56" s="6">
        <v>0.1</v>
      </c>
      <c r="AA56" s="5" t="s">
        <v>15</v>
      </c>
      <c r="AB56" s="6">
        <v>0.1</v>
      </c>
    </row>
    <row r="57" spans="2:28" ht="12.75">
      <c r="B57" s="5" t="s">
        <v>34</v>
      </c>
      <c r="D57" s="5" t="s">
        <v>25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5" t="s">
        <v>15</v>
      </c>
      <c r="X57" s="6">
        <v>0.1</v>
      </c>
      <c r="Y57" s="5" t="s">
        <v>15</v>
      </c>
      <c r="Z57" s="6">
        <v>0.1</v>
      </c>
      <c r="AA57" s="5" t="s">
        <v>15</v>
      </c>
      <c r="AB57" s="6">
        <v>0.1</v>
      </c>
    </row>
    <row r="58" spans="2:28" ht="12.75">
      <c r="B58" s="5" t="s">
        <v>35</v>
      </c>
      <c r="D58" s="5" t="s">
        <v>25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5" t="s">
        <v>15</v>
      </c>
      <c r="X58" s="6">
        <v>0.1</v>
      </c>
      <c r="Y58" s="5" t="s">
        <v>15</v>
      </c>
      <c r="Z58" s="6">
        <v>0.1</v>
      </c>
      <c r="AA58" s="5" t="s">
        <v>15</v>
      </c>
      <c r="AB58" s="6">
        <v>0.1</v>
      </c>
    </row>
    <row r="59" spans="2:28" ht="12.75">
      <c r="B59" s="5" t="s">
        <v>36</v>
      </c>
      <c r="D59" s="5" t="s">
        <v>25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5" t="s">
        <v>15</v>
      </c>
      <c r="X59" s="6">
        <v>0.05</v>
      </c>
      <c r="Y59" s="5" t="s">
        <v>15</v>
      </c>
      <c r="Z59" s="6">
        <v>0.05</v>
      </c>
      <c r="AA59" s="5" t="s">
        <v>15</v>
      </c>
      <c r="AB59" s="6">
        <v>0.05</v>
      </c>
    </row>
    <row r="60" spans="2:28" ht="12.75">
      <c r="B60" s="5" t="s">
        <v>37</v>
      </c>
      <c r="D60" s="5" t="s">
        <v>25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5" t="s">
        <v>15</v>
      </c>
      <c r="X60" s="6">
        <v>0.1</v>
      </c>
      <c r="Y60" s="5" t="s">
        <v>15</v>
      </c>
      <c r="Z60" s="6">
        <v>0.1</v>
      </c>
      <c r="AA60" s="5" t="s">
        <v>15</v>
      </c>
      <c r="AB60" s="6">
        <v>0.1</v>
      </c>
    </row>
    <row r="61" spans="2:28" ht="12.75">
      <c r="B61" s="5" t="s">
        <v>38</v>
      </c>
      <c r="D61" s="5" t="s">
        <v>25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 s="6">
        <v>0.434</v>
      </c>
      <c r="Z61" s="6">
        <v>0.513</v>
      </c>
      <c r="AB61" s="6">
        <v>0.543</v>
      </c>
    </row>
    <row r="62" spans="2:28" ht="12.75">
      <c r="B62" s="5" t="s">
        <v>39</v>
      </c>
      <c r="D62" s="5" t="s">
        <v>25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5" t="s">
        <v>15</v>
      </c>
      <c r="X62" s="6">
        <v>0.1</v>
      </c>
      <c r="Y62" s="5" t="s">
        <v>15</v>
      </c>
      <c r="Z62" s="6">
        <v>0.1</v>
      </c>
      <c r="AA62" s="5" t="s">
        <v>15</v>
      </c>
      <c r="AB62" s="6">
        <v>0.1</v>
      </c>
    </row>
    <row r="63" spans="2:28" ht="12.75">
      <c r="B63" s="5" t="s">
        <v>40</v>
      </c>
      <c r="D63" s="5" t="s">
        <v>25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5" t="s">
        <v>15</v>
      </c>
      <c r="X63" s="6">
        <v>0.1</v>
      </c>
      <c r="Y63" s="5" t="s">
        <v>15</v>
      </c>
      <c r="Z63" s="6">
        <v>0.1</v>
      </c>
      <c r="AA63" s="5" t="s">
        <v>15</v>
      </c>
      <c r="AB63" s="6">
        <v>0.1</v>
      </c>
    </row>
    <row r="64" spans="2:28" ht="12.75">
      <c r="B64" s="5" t="s">
        <v>41</v>
      </c>
      <c r="D64" s="5" t="s">
        <v>25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5" t="s">
        <v>15</v>
      </c>
      <c r="X64" s="6">
        <v>0.1</v>
      </c>
      <c r="Y64" s="5" t="s">
        <v>15</v>
      </c>
      <c r="Z64" s="6">
        <v>0.1</v>
      </c>
      <c r="AA64" s="5" t="s">
        <v>15</v>
      </c>
      <c r="AB64" s="6">
        <v>0.1</v>
      </c>
    </row>
    <row r="65" spans="6:28" ht="12.7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 s="6"/>
      <c r="Y65" s="6"/>
      <c r="Z65" s="6"/>
      <c r="AA65" s="6"/>
      <c r="AB65" s="6"/>
    </row>
    <row r="66" spans="6:22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30" ht="12.75">
      <c r="B67" s="5" t="s">
        <v>116</v>
      </c>
      <c r="D67" s="5" t="s">
        <v>97</v>
      </c>
      <c r="F67" s="6">
        <f>'emiss 2'!G34</f>
        <v>2784</v>
      </c>
      <c r="G67" s="6"/>
      <c r="H67" s="6">
        <f>'emiss 2'!I34</f>
        <v>2829</v>
      </c>
      <c r="I67" s="6"/>
      <c r="J67" s="6">
        <f>'emiss 2'!K34</f>
        <v>2720</v>
      </c>
      <c r="K67" s="6"/>
      <c r="L67" s="6">
        <f>'emiss 2'!G34</f>
        <v>2784</v>
      </c>
      <c r="M67" s="6"/>
      <c r="N67" s="6">
        <f>'emiss 2'!I34</f>
        <v>2829</v>
      </c>
      <c r="O67" s="6"/>
      <c r="P67" s="6">
        <f>'emiss 2'!K34</f>
        <v>2720</v>
      </c>
      <c r="Q67" s="6"/>
      <c r="R67" s="6"/>
      <c r="S67" s="6"/>
      <c r="T67" s="6"/>
      <c r="U67" s="6"/>
      <c r="V67" s="6"/>
      <c r="X67" s="6">
        <f>L67</f>
        <v>2784</v>
      </c>
      <c r="Y67" s="6"/>
      <c r="Z67" s="6">
        <f>N67</f>
        <v>2829</v>
      </c>
      <c r="AA67" s="6"/>
      <c r="AB67" s="6">
        <f>P67</f>
        <v>2720</v>
      </c>
      <c r="AD67" s="10">
        <f>AVERAGE(X67,Z67,AB67)</f>
        <v>2777.6666666666665</v>
      </c>
    </row>
    <row r="68" spans="2:30" ht="12.75">
      <c r="B68" s="5" t="s">
        <v>18</v>
      </c>
      <c r="D68" s="5" t="s">
        <v>49</v>
      </c>
      <c r="F68" s="6">
        <f>'emiss 2'!G35</f>
        <v>14.4</v>
      </c>
      <c r="G68" s="6"/>
      <c r="H68" s="6">
        <f>'emiss 2'!I35</f>
        <v>14.4</v>
      </c>
      <c r="I68" s="6"/>
      <c r="J68" s="6">
        <f>'emiss 2'!K35</f>
        <v>11.9</v>
      </c>
      <c r="K68" s="6"/>
      <c r="L68" s="6">
        <f>'emiss 2'!G35</f>
        <v>14.4</v>
      </c>
      <c r="M68" s="6"/>
      <c r="N68" s="6">
        <f>'emiss 2'!I35</f>
        <v>14.4</v>
      </c>
      <c r="O68" s="6"/>
      <c r="P68" s="6">
        <f>'emiss 2'!K35</f>
        <v>11.9</v>
      </c>
      <c r="Q68" s="6"/>
      <c r="R68" s="6"/>
      <c r="S68" s="6"/>
      <c r="T68" s="6"/>
      <c r="U68" s="6"/>
      <c r="V68" s="6"/>
      <c r="X68" s="6">
        <f>L68</f>
        <v>14.4</v>
      </c>
      <c r="Y68" s="6"/>
      <c r="Z68" s="6">
        <f>N68</f>
        <v>14.4</v>
      </c>
      <c r="AA68" s="6"/>
      <c r="AB68" s="6">
        <f>P68</f>
        <v>11.9</v>
      </c>
      <c r="AD68" s="10">
        <f>AVERAGE(X68,Z68,AB68)</f>
        <v>13.566666666666668</v>
      </c>
    </row>
    <row r="69" spans="6:22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30" ht="12.75">
      <c r="B70" s="5" t="s">
        <v>121</v>
      </c>
      <c r="D70" s="5" t="s">
        <v>117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AD70" s="24">
        <f>AD67*60/9000*(21-AD68)/21</f>
        <v>6.554705467372132</v>
      </c>
    </row>
    <row r="71" spans="6:22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2.75">
      <c r="B72" s="5" t="s">
        <v>32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30" ht="12.75">
      <c r="B73" s="5" t="s">
        <v>4</v>
      </c>
      <c r="D73" s="5" t="s">
        <v>30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X73" s="11">
        <f>X53/100*X$51*454/60/0.0283/X$67*(21-7)/(21-X$68)*1000</f>
        <v>5749.540457579328</v>
      </c>
      <c r="Z73" s="11">
        <f>Z53/100*Z$51*454/60/0.0283/Z$67*(21-7)/(21-Z$68)*1000</f>
        <v>6762.6846463579095</v>
      </c>
      <c r="AB73" s="11">
        <f>AB53/100*AB$51*454/60/0.0283/AB$67*(21-7)/(21-AB$68)*1000</f>
        <v>5471.248780838786</v>
      </c>
      <c r="AD73" s="26">
        <f>AVERAGE(X73,Z73,AB73)</f>
        <v>5994.491294925341</v>
      </c>
    </row>
    <row r="74" spans="2:30" ht="12.75">
      <c r="B74" s="5" t="s">
        <v>2</v>
      </c>
      <c r="D74" s="5" t="s">
        <v>31</v>
      </c>
      <c r="F74" s="11">
        <f>F54/F$67*14/(21-F$68)/60/0.0283*454*1000000</f>
        <v>299467.96464708005</v>
      </c>
      <c r="G74" s="6"/>
      <c r="H74" s="11">
        <f>H54/H$67*14/(21-H$68)/60/0.0283*454*1000000</f>
        <v>292699.63132644823</v>
      </c>
      <c r="I74" s="6"/>
      <c r="J74" s="11">
        <f>J54/J$67*14/(21-J$68)/60/0.0283*454*1000000</f>
        <v>223819.34562354433</v>
      </c>
      <c r="K74" s="6"/>
      <c r="L74" s="11">
        <f>L54/L$67*14/(21-L$68)/60/0.0283*454*1000000</f>
        <v>76802328.34826475</v>
      </c>
      <c r="M74" s="6"/>
      <c r="N74" s="11">
        <f>N54/N$67*14/(21-N$68)/60/0.0283*454*1000000</f>
        <v>75380179.02653736</v>
      </c>
      <c r="O74" s="6"/>
      <c r="P74" s="11">
        <f>P54/P$67*14/(21-P$68)/60/0.0283*454*1000000</f>
        <v>56710982.84380347</v>
      </c>
      <c r="Q74" s="11"/>
      <c r="R74" s="11">
        <f>F74+L74</f>
        <v>77101796.31291184</v>
      </c>
      <c r="S74" s="11"/>
      <c r="T74" s="11">
        <f>H74+N74</f>
        <v>75672878.65786381</v>
      </c>
      <c r="U74" s="11"/>
      <c r="V74" s="11">
        <f>J74+P74</f>
        <v>56934802.18942702</v>
      </c>
      <c r="X74" s="11">
        <f>L74+F74/2</f>
        <v>76952062.3305883</v>
      </c>
      <c r="Z74" s="11">
        <f>N74+H74/2</f>
        <v>75526528.84220058</v>
      </c>
      <c r="AB74" s="11">
        <f>P74+J74/2</f>
        <v>56822892.51661524</v>
      </c>
      <c r="AD74" s="26">
        <f aca="true" t="shared" si="4" ref="AD74:AD84">AVERAGE(X74,Z74,AB74)</f>
        <v>69767161.22980137</v>
      </c>
    </row>
    <row r="75" spans="2:30" ht="12.75">
      <c r="B75" s="5" t="s">
        <v>3</v>
      </c>
      <c r="D75" s="5" t="s">
        <v>31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5">
        <v>100</v>
      </c>
      <c r="X75" s="11">
        <f>X55/1000000*X$51*454/60/0.0283/X$67*(21-7)/(21-X$68)*1000000</f>
        <v>17.678184740258278</v>
      </c>
      <c r="Y75" s="5">
        <v>100</v>
      </c>
      <c r="Z75" s="11">
        <f>Z55/1000000*Z$51*454/60/0.0283/Z$67*(21-7)/(21-Z$68)*1000000</f>
        <v>16.825818258880926</v>
      </c>
      <c r="AA75" s="5">
        <v>100</v>
      </c>
      <c r="AB75" s="11">
        <f aca="true" t="shared" si="5" ref="AB75:AB84">AB55/1000000*AB$51*454/60/0.0283/AB$67*(21-7)/(21-AB$68)*1000000</f>
        <v>12.540839902147322</v>
      </c>
      <c r="AC75" s="5">
        <v>100</v>
      </c>
      <c r="AD75" s="26">
        <f t="shared" si="4"/>
        <v>15.681614300428842</v>
      </c>
    </row>
    <row r="76" spans="2:30" ht="12.75">
      <c r="B76" s="5" t="s">
        <v>33</v>
      </c>
      <c r="D76" s="5" t="s">
        <v>31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5">
        <v>100</v>
      </c>
      <c r="X76" s="11">
        <f>X56/1000000*X$51*454/60/0.0283/X$67*(21-7)/(21-X$68)*1000000</f>
        <v>16.521667981549793</v>
      </c>
      <c r="Y76" s="5">
        <v>100</v>
      </c>
      <c r="Z76" s="11">
        <f>Z56/1000000*Z$51*454/60/0.0283/Z$67*(21-7)/(21-Z$68)*1000000</f>
        <v>16.17867140277012</v>
      </c>
      <c r="AA76" s="5">
        <v>100</v>
      </c>
      <c r="AB76" s="11">
        <f t="shared" si="5"/>
        <v>12.294941080536592</v>
      </c>
      <c r="AC76" s="5">
        <v>100</v>
      </c>
      <c r="AD76" s="26">
        <f t="shared" si="4"/>
        <v>14.998426821618835</v>
      </c>
    </row>
    <row r="77" spans="2:30" ht="12.75">
      <c r="B77" s="5" t="s">
        <v>34</v>
      </c>
      <c r="D77" s="5" t="s">
        <v>31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5">
        <v>100</v>
      </c>
      <c r="X77" s="11">
        <f aca="true" t="shared" si="6" ref="X77:Z84">X57/1000000*X$51*454/60/0.0283/X$67*(21-7)/(21-X$68)*1000000</f>
        <v>16.521667981549793</v>
      </c>
      <c r="Y77" s="5">
        <v>100</v>
      </c>
      <c r="Z77" s="11">
        <f t="shared" si="6"/>
        <v>16.17867140277012</v>
      </c>
      <c r="AA77" s="5">
        <v>100</v>
      </c>
      <c r="AB77" s="11">
        <f t="shared" si="5"/>
        <v>12.294941080536592</v>
      </c>
      <c r="AC77" s="5">
        <v>100</v>
      </c>
      <c r="AD77" s="26">
        <f t="shared" si="4"/>
        <v>14.998426821618835</v>
      </c>
    </row>
    <row r="78" spans="2:30" ht="12.75">
      <c r="B78" s="5" t="s">
        <v>35</v>
      </c>
      <c r="D78" s="5" t="s">
        <v>31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5">
        <v>100</v>
      </c>
      <c r="X78" s="11">
        <f t="shared" si="6"/>
        <v>16.521667981549793</v>
      </c>
      <c r="Y78" s="5">
        <v>100</v>
      </c>
      <c r="Z78" s="11">
        <f t="shared" si="6"/>
        <v>16.17867140277012</v>
      </c>
      <c r="AA78" s="5">
        <v>100</v>
      </c>
      <c r="AB78" s="11">
        <f t="shared" si="5"/>
        <v>12.294941080536592</v>
      </c>
      <c r="AC78" s="5">
        <v>100</v>
      </c>
      <c r="AD78" s="26">
        <f t="shared" si="4"/>
        <v>14.998426821618835</v>
      </c>
    </row>
    <row r="79" spans="2:30" ht="12.75">
      <c r="B79" s="5" t="s">
        <v>36</v>
      </c>
      <c r="D79" s="5" t="s">
        <v>31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5">
        <v>100</v>
      </c>
      <c r="X79" s="11">
        <f t="shared" si="6"/>
        <v>8.260833990774897</v>
      </c>
      <c r="Y79" s="5">
        <v>100</v>
      </c>
      <c r="Z79" s="11">
        <f t="shared" si="6"/>
        <v>8.08933570138506</v>
      </c>
      <c r="AA79" s="5">
        <v>100</v>
      </c>
      <c r="AB79" s="11">
        <f t="shared" si="5"/>
        <v>6.147470540268296</v>
      </c>
      <c r="AC79" s="5">
        <v>100</v>
      </c>
      <c r="AD79" s="26">
        <f t="shared" si="4"/>
        <v>7.499213410809418</v>
      </c>
    </row>
    <row r="80" spans="2:30" ht="12.75">
      <c r="B80" s="5" t="s">
        <v>37</v>
      </c>
      <c r="D80" s="5" t="s">
        <v>31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5">
        <v>100</v>
      </c>
      <c r="X80" s="11">
        <f t="shared" si="6"/>
        <v>16.521667981549793</v>
      </c>
      <c r="Y80" s="5">
        <v>100</v>
      </c>
      <c r="Z80" s="11">
        <f t="shared" si="6"/>
        <v>16.17867140277012</v>
      </c>
      <c r="AA80" s="5">
        <v>100</v>
      </c>
      <c r="AB80" s="11">
        <f t="shared" si="5"/>
        <v>12.294941080536592</v>
      </c>
      <c r="AC80" s="5">
        <v>100</v>
      </c>
      <c r="AD80" s="26">
        <f t="shared" si="4"/>
        <v>14.998426821618835</v>
      </c>
    </row>
    <row r="81" spans="2:30" ht="12.75">
      <c r="B81" s="5" t="s">
        <v>38</v>
      </c>
      <c r="D81" s="5" t="s">
        <v>31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X81" s="11">
        <f t="shared" si="6"/>
        <v>71.70403903992609</v>
      </c>
      <c r="Z81" s="11">
        <f t="shared" si="6"/>
        <v>82.9965842962107</v>
      </c>
      <c r="AB81" s="11">
        <f t="shared" si="5"/>
        <v>66.7615300673137</v>
      </c>
      <c r="AD81" s="26">
        <f t="shared" si="4"/>
        <v>73.82071780115017</v>
      </c>
    </row>
    <row r="82" spans="2:30" ht="12.75">
      <c r="B82" s="5" t="s">
        <v>39</v>
      </c>
      <c r="D82" s="5" t="s">
        <v>31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5">
        <v>100</v>
      </c>
      <c r="X82" s="11">
        <f t="shared" si="6"/>
        <v>16.521667981549793</v>
      </c>
      <c r="Y82" s="5">
        <v>100</v>
      </c>
      <c r="Z82" s="11">
        <f t="shared" si="6"/>
        <v>16.17867140277012</v>
      </c>
      <c r="AA82" s="5">
        <v>100</v>
      </c>
      <c r="AB82" s="11">
        <f t="shared" si="5"/>
        <v>12.294941080536592</v>
      </c>
      <c r="AC82" s="5">
        <v>100</v>
      </c>
      <c r="AD82" s="26">
        <f t="shared" si="4"/>
        <v>14.998426821618835</v>
      </c>
    </row>
    <row r="83" spans="2:30" ht="12.75">
      <c r="B83" s="5" t="s">
        <v>40</v>
      </c>
      <c r="D83" s="5" t="s">
        <v>31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5">
        <v>100</v>
      </c>
      <c r="X83" s="11">
        <f t="shared" si="6"/>
        <v>16.521667981549793</v>
      </c>
      <c r="Y83" s="5">
        <v>100</v>
      </c>
      <c r="Z83" s="11">
        <f t="shared" si="6"/>
        <v>16.17867140277012</v>
      </c>
      <c r="AA83" s="5">
        <v>100</v>
      </c>
      <c r="AB83" s="11">
        <f t="shared" si="5"/>
        <v>12.294941080536592</v>
      </c>
      <c r="AC83" s="5">
        <v>100</v>
      </c>
      <c r="AD83" s="26">
        <f t="shared" si="4"/>
        <v>14.998426821618835</v>
      </c>
    </row>
    <row r="84" spans="2:30" ht="12.75">
      <c r="B84" s="5" t="s">
        <v>41</v>
      </c>
      <c r="D84" s="5" t="s">
        <v>31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5">
        <v>100</v>
      </c>
      <c r="X84" s="11">
        <f t="shared" si="6"/>
        <v>16.521667981549793</v>
      </c>
      <c r="Y84" s="5">
        <v>100</v>
      </c>
      <c r="Z84" s="11">
        <f t="shared" si="6"/>
        <v>16.17867140277012</v>
      </c>
      <c r="AA84" s="5">
        <v>100</v>
      </c>
      <c r="AB84" s="11">
        <f t="shared" si="5"/>
        <v>12.294941080536592</v>
      </c>
      <c r="AC84" s="5">
        <v>100</v>
      </c>
      <c r="AD84" s="26">
        <f t="shared" si="4"/>
        <v>14.998426821618835</v>
      </c>
    </row>
    <row r="85" spans="2:30" ht="12.75">
      <c r="B85" s="5" t="s">
        <v>132</v>
      </c>
      <c r="D85" s="5" t="s">
        <v>31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5">
        <v>100</v>
      </c>
      <c r="X85" s="11">
        <f>SUM(X82,X80)</f>
        <v>33.04333596309959</v>
      </c>
      <c r="Y85" s="5">
        <v>100</v>
      </c>
      <c r="Z85" s="11">
        <f>SUM(Z82,Z80)/2</f>
        <v>16.17867140277012</v>
      </c>
      <c r="AA85" s="5">
        <v>100</v>
      </c>
      <c r="AB85" s="11">
        <f>SUM(AB82,AB80)/2</f>
        <v>12.294941080536592</v>
      </c>
      <c r="AC85" s="5">
        <v>100</v>
      </c>
      <c r="AD85" s="11">
        <f>AVERAGE(X85,Z85,AB85)</f>
        <v>20.505649482135436</v>
      </c>
    </row>
    <row r="86" spans="2:30" ht="12.75">
      <c r="B86" s="5" t="s">
        <v>133</v>
      </c>
      <c r="D86" s="5" t="s">
        <v>31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5">
        <f>SUM(X77,X79)/X86*100</f>
        <v>25.684931506849317</v>
      </c>
      <c r="X86" s="11">
        <f>SUM(X81,X79,X77)</f>
        <v>96.48654101225078</v>
      </c>
      <c r="Y86" s="5">
        <f>SUM(Z77,Z79)/Z86*100</f>
        <v>25.510204081632658</v>
      </c>
      <c r="Z86" s="11">
        <f>SUM(Z81,Z79/2,Z77/2)</f>
        <v>95.13058784828829</v>
      </c>
      <c r="AA86" s="5">
        <f>SUM(AB77,AB79)/AB86*100</f>
        <v>24.271844660194173</v>
      </c>
      <c r="AB86" s="11">
        <f>SUM(AB81,AB79/2,AB77/2)</f>
        <v>75.98273587771615</v>
      </c>
      <c r="AC86" s="5">
        <f>SUM(AD77,AD79)/AD86*100</f>
        <v>25.221582515858493</v>
      </c>
      <c r="AD86" s="11">
        <f>AVERAGE(X86,Z86,AB86)</f>
        <v>89.19995491275175</v>
      </c>
    </row>
    <row r="87" spans="6:30" ht="12.75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AD87" s="26"/>
    </row>
    <row r="88" spans="2:30" ht="12.75">
      <c r="B88" s="9" t="s">
        <v>9</v>
      </c>
      <c r="C88" s="9"/>
      <c r="F88" s="18" t="s">
        <v>1</v>
      </c>
      <c r="G88" s="18"/>
      <c r="H88" s="18" t="s">
        <v>6</v>
      </c>
      <c r="I88" s="18"/>
      <c r="J88" s="18" t="s">
        <v>7</v>
      </c>
      <c r="K88" s="18"/>
      <c r="L88" s="18" t="s">
        <v>1</v>
      </c>
      <c r="M88" s="18"/>
      <c r="N88" s="18" t="s">
        <v>6</v>
      </c>
      <c r="O88" s="18"/>
      <c r="P88" s="18" t="s">
        <v>7</v>
      </c>
      <c r="Q88" s="18"/>
      <c r="R88" s="18" t="s">
        <v>1</v>
      </c>
      <c r="S88" s="18"/>
      <c r="T88" s="18" t="s">
        <v>6</v>
      </c>
      <c r="U88" s="18"/>
      <c r="V88" s="18" t="s">
        <v>7</v>
      </c>
      <c r="W88" s="18"/>
      <c r="X88" s="18" t="s">
        <v>1</v>
      </c>
      <c r="Y88" s="18"/>
      <c r="Z88" s="18" t="s">
        <v>6</v>
      </c>
      <c r="AA88" s="18"/>
      <c r="AB88" s="18" t="s">
        <v>7</v>
      </c>
      <c r="AC88" s="18"/>
      <c r="AD88" s="18" t="s">
        <v>29</v>
      </c>
    </row>
    <row r="89" spans="6:22" ht="12.75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30" ht="12.75">
      <c r="B90" s="5" t="s">
        <v>109</v>
      </c>
      <c r="F90" s="5" t="s">
        <v>111</v>
      </c>
      <c r="H90" s="5" t="s">
        <v>111</v>
      </c>
      <c r="J90" s="5" t="s">
        <v>111</v>
      </c>
      <c r="L90" s="5" t="s">
        <v>113</v>
      </c>
      <c r="N90" s="5" t="s">
        <v>113</v>
      </c>
      <c r="P90" s="5" t="s">
        <v>113</v>
      </c>
      <c r="X90" s="5" t="s">
        <v>114</v>
      </c>
      <c r="Z90" s="5" t="s">
        <v>114</v>
      </c>
      <c r="AB90" s="5" t="s">
        <v>114</v>
      </c>
      <c r="AD90" s="5" t="s">
        <v>114</v>
      </c>
    </row>
    <row r="91" spans="2:30" ht="12.75">
      <c r="B91" s="5" t="s">
        <v>110</v>
      </c>
      <c r="F91" s="5" t="s">
        <v>112</v>
      </c>
      <c r="H91" s="5" t="s">
        <v>112</v>
      </c>
      <c r="J91" s="5" t="s">
        <v>112</v>
      </c>
      <c r="L91" s="5" t="s">
        <v>112</v>
      </c>
      <c r="N91" s="5" t="s">
        <v>112</v>
      </c>
      <c r="P91" s="5" t="s">
        <v>112</v>
      </c>
      <c r="X91" s="5" t="s">
        <v>28</v>
      </c>
      <c r="Z91" s="5" t="s">
        <v>28</v>
      </c>
      <c r="AB91" s="5" t="s">
        <v>28</v>
      </c>
      <c r="AD91" s="5" t="s">
        <v>28</v>
      </c>
    </row>
    <row r="92" spans="2:30" ht="12.75">
      <c r="B92" s="5" t="s">
        <v>118</v>
      </c>
      <c r="R92" s="5" t="s">
        <v>120</v>
      </c>
      <c r="T92" s="5" t="s">
        <v>120</v>
      </c>
      <c r="V92" s="5" t="s">
        <v>120</v>
      </c>
      <c r="X92" s="5" t="s">
        <v>28</v>
      </c>
      <c r="Z92" s="5" t="s">
        <v>28</v>
      </c>
      <c r="AB92" s="5" t="s">
        <v>28</v>
      </c>
      <c r="AD92" s="5" t="s">
        <v>28</v>
      </c>
    </row>
    <row r="93" spans="2:30" ht="12.75">
      <c r="B93" s="5" t="s">
        <v>108</v>
      </c>
      <c r="F93" s="5" t="s">
        <v>20</v>
      </c>
      <c r="H93" s="5" t="s">
        <v>20</v>
      </c>
      <c r="J93" s="5" t="s">
        <v>20</v>
      </c>
      <c r="L93" s="5" t="s">
        <v>21</v>
      </c>
      <c r="N93" s="5" t="s">
        <v>21</v>
      </c>
      <c r="P93" s="5" t="s">
        <v>21</v>
      </c>
      <c r="X93" s="5" t="s">
        <v>28</v>
      </c>
      <c r="Z93" s="5" t="s">
        <v>28</v>
      </c>
      <c r="AB93" s="5" t="s">
        <v>28</v>
      </c>
      <c r="AD93" s="5" t="s">
        <v>28</v>
      </c>
    </row>
    <row r="94" spans="1:28" ht="12.75">
      <c r="A94" s="5" t="s">
        <v>9</v>
      </c>
      <c r="B94" s="5" t="s">
        <v>119</v>
      </c>
      <c r="D94" s="5" t="s">
        <v>22</v>
      </c>
      <c r="F94">
        <v>650</v>
      </c>
      <c r="G94"/>
      <c r="H94">
        <v>636</v>
      </c>
      <c r="I94"/>
      <c r="J94">
        <v>637</v>
      </c>
      <c r="K94"/>
      <c r="L94">
        <v>203</v>
      </c>
      <c r="M94"/>
      <c r="N94">
        <v>204</v>
      </c>
      <c r="O94"/>
      <c r="P94">
        <v>206</v>
      </c>
      <c r="Q94"/>
      <c r="R94"/>
      <c r="S94"/>
      <c r="T94"/>
      <c r="U94"/>
      <c r="V94"/>
      <c r="X94" s="25">
        <f>L94+F94</f>
        <v>853</v>
      </c>
      <c r="Z94" s="25">
        <f>N94+H94</f>
        <v>840</v>
      </c>
      <c r="AB94" s="25">
        <f>P94+J94</f>
        <v>843</v>
      </c>
    </row>
    <row r="95" spans="1:30" ht="12.75">
      <c r="A95" s="5" t="s">
        <v>9</v>
      </c>
      <c r="B95" s="5" t="s">
        <v>5</v>
      </c>
      <c r="D95" s="5" t="s">
        <v>23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 s="6">
        <v>8800</v>
      </c>
      <c r="Y95" s="6"/>
      <c r="Z95" s="6">
        <v>8880</v>
      </c>
      <c r="AA95" s="6"/>
      <c r="AB95" s="6">
        <v>8840</v>
      </c>
      <c r="AC95" s="6"/>
      <c r="AD95" s="6">
        <v>8800</v>
      </c>
    </row>
    <row r="96" spans="1:30" ht="12.75">
      <c r="A96" s="5" t="s">
        <v>9</v>
      </c>
      <c r="B96" s="5" t="s">
        <v>4</v>
      </c>
      <c r="D96" s="5" t="s">
        <v>24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 s="6">
        <v>4.53</v>
      </c>
      <c r="Y96" s="6"/>
      <c r="Z96" s="6">
        <v>4.51</v>
      </c>
      <c r="AA96" s="6"/>
      <c r="AB96" s="6">
        <v>4.61</v>
      </c>
      <c r="AC96" s="6"/>
      <c r="AD96" s="6">
        <v>4.53</v>
      </c>
    </row>
    <row r="97" spans="1:22" ht="12.75">
      <c r="A97" s="5" t="s">
        <v>9</v>
      </c>
      <c r="B97" s="5" t="s">
        <v>2</v>
      </c>
      <c r="D97" s="5" t="s">
        <v>22</v>
      </c>
      <c r="E97" s="5" t="s">
        <v>15</v>
      </c>
      <c r="F97">
        <v>1.58</v>
      </c>
      <c r="G97" t="s">
        <v>15</v>
      </c>
      <c r="H97">
        <v>1.54</v>
      </c>
      <c r="I97" t="s">
        <v>15</v>
      </c>
      <c r="J97">
        <v>1.55</v>
      </c>
      <c r="K97"/>
      <c r="L97">
        <v>377</v>
      </c>
      <c r="M97"/>
      <c r="N97">
        <v>375</v>
      </c>
      <c r="O97"/>
      <c r="P97">
        <v>378</v>
      </c>
      <c r="Q97"/>
      <c r="R97"/>
      <c r="S97"/>
      <c r="T97"/>
      <c r="U97"/>
      <c r="V97"/>
    </row>
    <row r="98" spans="1:30" ht="12.75">
      <c r="A98" s="5" t="s">
        <v>9</v>
      </c>
      <c r="B98" s="5" t="s">
        <v>3</v>
      </c>
      <c r="D98" s="5" t="s">
        <v>25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5" t="s">
        <v>15</v>
      </c>
      <c r="X98" s="6">
        <v>0.107</v>
      </c>
      <c r="Y98" s="6" t="s">
        <v>15</v>
      </c>
      <c r="Z98" s="6">
        <v>0.102</v>
      </c>
      <c r="AA98" s="6" t="s">
        <v>15</v>
      </c>
      <c r="AB98" s="6">
        <v>0.101</v>
      </c>
      <c r="AD98" s="23">
        <f>AVERAGE(X98,Z98,AB98)</f>
        <v>0.10333333333333333</v>
      </c>
    </row>
    <row r="99" spans="2:30" ht="12.75">
      <c r="B99" s="5" t="s">
        <v>33</v>
      </c>
      <c r="D99" s="5" t="s">
        <v>25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 s="6">
        <v>0.2</v>
      </c>
      <c r="Z99" s="6">
        <v>0.226</v>
      </c>
      <c r="AB99" s="6">
        <v>0.213</v>
      </c>
      <c r="AD99" s="23"/>
    </row>
    <row r="100" spans="2:30" ht="12.75">
      <c r="B100" s="5" t="s">
        <v>34</v>
      </c>
      <c r="D100" s="5" t="s">
        <v>25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5" t="s">
        <v>15</v>
      </c>
      <c r="X100" s="6">
        <v>0.1</v>
      </c>
      <c r="Y100" s="5" t="s">
        <v>15</v>
      </c>
      <c r="Z100" s="6">
        <v>0.1</v>
      </c>
      <c r="AA100" s="5" t="s">
        <v>15</v>
      </c>
      <c r="AB100" s="6">
        <v>0.1</v>
      </c>
      <c r="AD100" s="23"/>
    </row>
    <row r="101" spans="2:30" ht="12.75">
      <c r="B101" s="5" t="s">
        <v>35</v>
      </c>
      <c r="D101" s="5" t="s">
        <v>25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5" t="s">
        <v>15</v>
      </c>
      <c r="X101" s="6">
        <v>0.1</v>
      </c>
      <c r="Y101" s="5" t="s">
        <v>15</v>
      </c>
      <c r="Z101" s="6">
        <v>0.1</v>
      </c>
      <c r="AA101" s="5" t="s">
        <v>15</v>
      </c>
      <c r="AB101" s="6">
        <v>0.1</v>
      </c>
      <c r="AD101" s="23"/>
    </row>
    <row r="102" spans="2:30" ht="12.75">
      <c r="B102" s="5" t="s">
        <v>36</v>
      </c>
      <c r="D102" s="5" t="s">
        <v>25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5" t="s">
        <v>15</v>
      </c>
      <c r="X102" s="6">
        <v>0.05</v>
      </c>
      <c r="Y102" s="5" t="s">
        <v>15</v>
      </c>
      <c r="Z102" s="6">
        <v>0.05</v>
      </c>
      <c r="AA102" s="5" t="s">
        <v>15</v>
      </c>
      <c r="AB102" s="6">
        <v>0.05</v>
      </c>
      <c r="AD102" s="23"/>
    </row>
    <row r="103" spans="2:30" ht="12.75">
      <c r="B103" s="5" t="s">
        <v>37</v>
      </c>
      <c r="D103" s="5" t="s">
        <v>25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5" t="s">
        <v>15</v>
      </c>
      <c r="X103" s="6">
        <v>0.1</v>
      </c>
      <c r="Y103" s="5" t="s">
        <v>15</v>
      </c>
      <c r="Z103" s="6">
        <v>0.1</v>
      </c>
      <c r="AA103" s="5" t="s">
        <v>15</v>
      </c>
      <c r="AB103" s="6">
        <v>0.1</v>
      </c>
      <c r="AD103" s="23"/>
    </row>
    <row r="104" spans="2:30" ht="12.75">
      <c r="B104" s="5" t="s">
        <v>38</v>
      </c>
      <c r="D104" s="5" t="s">
        <v>25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 s="6">
        <v>0.335</v>
      </c>
      <c r="Z104" s="6">
        <v>0.332</v>
      </c>
      <c r="AB104" s="6">
        <v>0.319</v>
      </c>
      <c r="AD104" s="23"/>
    </row>
    <row r="105" spans="2:30" ht="12.75">
      <c r="B105" s="5" t="s">
        <v>39</v>
      </c>
      <c r="D105" s="5" t="s">
        <v>25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5" t="s">
        <v>15</v>
      </c>
      <c r="X105" s="6">
        <v>0.1</v>
      </c>
      <c r="Y105" s="5" t="s">
        <v>15</v>
      </c>
      <c r="Z105" s="6">
        <v>0.1</v>
      </c>
      <c r="AA105" s="5" t="s">
        <v>15</v>
      </c>
      <c r="AB105" s="6">
        <v>0.1</v>
      </c>
      <c r="AD105" s="23"/>
    </row>
    <row r="106" spans="2:30" ht="12.75">
      <c r="B106" s="5" t="s">
        <v>40</v>
      </c>
      <c r="D106" s="5" t="s">
        <v>25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5" t="s">
        <v>15</v>
      </c>
      <c r="X106" s="6">
        <v>0.1</v>
      </c>
      <c r="Y106" s="5" t="s">
        <v>15</v>
      </c>
      <c r="Z106" s="6">
        <v>0.1</v>
      </c>
      <c r="AA106" s="5" t="s">
        <v>15</v>
      </c>
      <c r="AB106" s="6">
        <v>0.1</v>
      </c>
      <c r="AD106" s="23"/>
    </row>
    <row r="107" spans="2:28" ht="12.75">
      <c r="B107" s="5" t="s">
        <v>41</v>
      </c>
      <c r="D107" s="5" t="s">
        <v>25</v>
      </c>
      <c r="W107" s="5" t="s">
        <v>15</v>
      </c>
      <c r="X107" s="6">
        <v>0.1</v>
      </c>
      <c r="Y107" s="5" t="s">
        <v>15</v>
      </c>
      <c r="Z107" s="6">
        <v>0.1</v>
      </c>
      <c r="AA107" s="5" t="s">
        <v>15</v>
      </c>
      <c r="AB107" s="6">
        <v>0.1</v>
      </c>
    </row>
    <row r="109" spans="2:30" ht="12.75">
      <c r="B109" s="5" t="s">
        <v>116</v>
      </c>
      <c r="D109" s="5" t="s">
        <v>97</v>
      </c>
      <c r="F109" s="5">
        <f>'emiss 2'!$G$55</f>
        <v>2923</v>
      </c>
      <c r="H109" s="5">
        <f>'emiss 2'!$I$55</f>
        <v>2969</v>
      </c>
      <c r="J109" s="5">
        <f>'emiss 2'!$K$55</f>
        <v>2957</v>
      </c>
      <c r="L109" s="5">
        <f>'emiss 2'!$G$55</f>
        <v>2923</v>
      </c>
      <c r="N109" s="5">
        <f>'emiss 2'!$I$55</f>
        <v>2969</v>
      </c>
      <c r="P109" s="5">
        <f>'emiss 2'!$K$55</f>
        <v>2957</v>
      </c>
      <c r="X109" s="5">
        <f>L109</f>
        <v>2923</v>
      </c>
      <c r="Z109" s="5">
        <f>N109</f>
        <v>2969</v>
      </c>
      <c r="AB109" s="5">
        <f>P109</f>
        <v>2957</v>
      </c>
      <c r="AD109" s="10">
        <f>AVERAGE(X109,Z109,AB109)</f>
        <v>2949.6666666666665</v>
      </c>
    </row>
    <row r="110" spans="2:30" ht="12.75">
      <c r="B110" s="5" t="s">
        <v>18</v>
      </c>
      <c r="D110" s="5" t="s">
        <v>49</v>
      </c>
      <c r="F110" s="5">
        <f>'emiss 2'!$G$56</f>
        <v>12.2</v>
      </c>
      <c r="H110" s="5">
        <f>'emiss 2'!$I$56</f>
        <v>12.5</v>
      </c>
      <c r="J110" s="5">
        <f>'emiss 2'!$K$56</f>
        <v>12.2</v>
      </c>
      <c r="L110" s="5">
        <f>'emiss 2'!$G$56</f>
        <v>12.2</v>
      </c>
      <c r="N110" s="5">
        <f>'emiss 2'!$I$56</f>
        <v>12.5</v>
      </c>
      <c r="P110" s="5">
        <f>'emiss 2'!$K$56</f>
        <v>12.2</v>
      </c>
      <c r="X110" s="5">
        <f>L110</f>
        <v>12.2</v>
      </c>
      <c r="Z110" s="5">
        <f>N110</f>
        <v>12.5</v>
      </c>
      <c r="AB110" s="5">
        <f>P110</f>
        <v>12.2</v>
      </c>
      <c r="AD110" s="10">
        <f>AVERAGE(X110,Z110,AB110)</f>
        <v>12.299999999999999</v>
      </c>
    </row>
    <row r="112" spans="2:30" ht="12.75">
      <c r="B112" s="5" t="s">
        <v>121</v>
      </c>
      <c r="D112" s="5" t="s">
        <v>117</v>
      </c>
      <c r="AD112" s="24">
        <f>AD109*60/9000*(21-AD110)/21</f>
        <v>8.146698412698415</v>
      </c>
    </row>
    <row r="114" ht="12.75">
      <c r="B114" s="5" t="s">
        <v>32</v>
      </c>
    </row>
    <row r="115" spans="2:30" ht="12.75">
      <c r="B115" s="5" t="s">
        <v>4</v>
      </c>
      <c r="D115" s="5" t="s">
        <v>30</v>
      </c>
      <c r="F115" s="10"/>
      <c r="H115" s="10"/>
      <c r="J115" s="10"/>
      <c r="L115" s="10"/>
      <c r="N115" s="10"/>
      <c r="P115" s="10"/>
      <c r="Q115" s="10"/>
      <c r="R115" s="10"/>
      <c r="S115" s="10"/>
      <c r="T115" s="10"/>
      <c r="U115" s="10"/>
      <c r="V115" s="10"/>
      <c r="X115" s="11">
        <f>X96/100*X$94*454/60/0.0283/X$109*(21-7)/(21-X$110)*1000</f>
        <v>5623.17951635615</v>
      </c>
      <c r="Z115" s="11">
        <f>Z96/100*Z$94*454/60/0.0283/Z$109*(21-7)/(21-Z$110)*1000</f>
        <v>5619.179522844633</v>
      </c>
      <c r="AB115" s="11">
        <f>AB96/100*AB$94*454/60/0.0283/AB$109*(21-7)/(21-AB$110)*1000</f>
        <v>5590.3719725748915</v>
      </c>
      <c r="AD115" s="26">
        <f>AVERAGE(X115,Z115,AB115)</f>
        <v>5610.910337258559</v>
      </c>
    </row>
    <row r="116" spans="2:30" ht="12.75">
      <c r="B116" s="5" t="s">
        <v>2</v>
      </c>
      <c r="D116" s="5" t="s">
        <v>31</v>
      </c>
      <c r="E116" s="5" t="s">
        <v>15</v>
      </c>
      <c r="F116" s="11">
        <f>F97/F$109*14/(21-F$110)/60/0.0283*454*1000000</f>
        <v>229927.96844386947</v>
      </c>
      <c r="G116" s="11" t="s">
        <v>15</v>
      </c>
      <c r="H116" s="11">
        <f>H97/H$109*14/(21-H$110)/60/0.0283*454*1000000</f>
        <v>228421.9318229525</v>
      </c>
      <c r="I116" s="11" t="s">
        <v>15</v>
      </c>
      <c r="J116" s="11">
        <f>J97/J$109*14/(21-J$110)/60/0.0283*454*1000000</f>
        <v>222968.7012217774</v>
      </c>
      <c r="K116" s="11"/>
      <c r="L116" s="11">
        <f>L97/L$109*14/(21-L$110)/60/0.0283*454*1000000</f>
        <v>54862559.559075184</v>
      </c>
      <c r="M116" s="11"/>
      <c r="N116" s="11">
        <f>N97/N$109*14/(21-N$110)/60/0.0283*454*1000000</f>
        <v>55622223.65818649</v>
      </c>
      <c r="O116" s="11"/>
      <c r="P116" s="11">
        <f>P97/P$109*14/(21-P$110)/60/0.0283*454*1000000</f>
        <v>54375592.94311732</v>
      </c>
      <c r="Q116" s="11"/>
      <c r="R116" s="11">
        <f>F116+L116</f>
        <v>55092487.527519055</v>
      </c>
      <c r="S116" s="11"/>
      <c r="T116" s="11">
        <f>H116+N116</f>
        <v>55850645.59000944</v>
      </c>
      <c r="U116" s="11"/>
      <c r="V116" s="11">
        <f>J116+P116</f>
        <v>54598561.6443391</v>
      </c>
      <c r="X116" s="11">
        <f>L116+F116/2</f>
        <v>54977523.54329712</v>
      </c>
      <c r="Z116" s="11">
        <f>N116+H116/2</f>
        <v>55736434.624097966</v>
      </c>
      <c r="AB116" s="11">
        <f>P116+J116/2</f>
        <v>54487077.29372821</v>
      </c>
      <c r="AD116" s="26">
        <f aca="true" t="shared" si="7" ref="AD116:AD128">AVERAGE(X116,Z116,AB116)</f>
        <v>55067011.82037443</v>
      </c>
    </row>
    <row r="117" spans="2:30" ht="12.75">
      <c r="B117" s="5" t="s">
        <v>3</v>
      </c>
      <c r="D117" s="5" t="s">
        <v>31</v>
      </c>
      <c r="F117" s="10"/>
      <c r="H117" s="10"/>
      <c r="J117" s="10"/>
      <c r="L117" s="10"/>
      <c r="N117" s="10"/>
      <c r="P117" s="10"/>
      <c r="Q117" s="10"/>
      <c r="R117" s="10"/>
      <c r="S117" s="10"/>
      <c r="T117" s="10"/>
      <c r="U117" s="10"/>
      <c r="V117" s="10"/>
      <c r="W117" s="5">
        <v>100</v>
      </c>
      <c r="X117" s="11">
        <f>X98/1000000*X$94*454/60/0.0283/X$109*(21-7)/(21-X$110)*1000000</f>
        <v>13.28212380243064</v>
      </c>
      <c r="Y117" s="5">
        <v>100</v>
      </c>
      <c r="Z117" s="11">
        <f>Z98/1000000*Z$94*454/60/0.0283/Z$109*(21-7)/(21-Z$110)*1000000</f>
        <v>12.708565661422448</v>
      </c>
      <c r="AA117" s="5">
        <v>100</v>
      </c>
      <c r="AB117" s="11">
        <f aca="true" t="shared" si="8" ref="AB117:AB126">AB98/1000000*AB$94*454/60/0.0283/AB$109*(21-7)/(21-AB$110)*1000000</f>
        <v>12.24788653427471</v>
      </c>
      <c r="AC117" s="5">
        <v>100</v>
      </c>
      <c r="AD117" s="26">
        <f t="shared" si="7"/>
        <v>12.746191999375933</v>
      </c>
    </row>
    <row r="118" spans="2:30" ht="12.75">
      <c r="B118" s="5" t="s">
        <v>33</v>
      </c>
      <c r="D118" s="5" t="s">
        <v>31</v>
      </c>
      <c r="X118" s="11">
        <f>X99/1000000*X$94*454/60/0.0283/X$109*(21-7)/(21-X$110)*1000000</f>
        <v>24.82639963071149</v>
      </c>
      <c r="Z118" s="11">
        <f>Z99/1000000*Z$94*454/60/0.0283/Z$109*(21-7)/(21-Z$110)*1000000</f>
        <v>28.158194504720328</v>
      </c>
      <c r="AB118" s="11">
        <f t="shared" si="8"/>
        <v>25.829701304955567</v>
      </c>
      <c r="AD118" s="26">
        <f t="shared" si="7"/>
        <v>26.27143181346246</v>
      </c>
    </row>
    <row r="119" spans="2:30" ht="12.75">
      <c r="B119" s="5" t="s">
        <v>34</v>
      </c>
      <c r="D119" s="5" t="s">
        <v>31</v>
      </c>
      <c r="W119" s="5">
        <v>100</v>
      </c>
      <c r="X119" s="11">
        <f aca="true" t="shared" si="9" ref="X119:Z126">X100/1000000*X$94*454/60/0.0283/X$109*(21-7)/(21-X$110)*1000000</f>
        <v>12.413199815355744</v>
      </c>
      <c r="Y119" s="5">
        <v>100</v>
      </c>
      <c r="Z119" s="11">
        <f t="shared" si="9"/>
        <v>12.459378099433774</v>
      </c>
      <c r="AA119" s="5">
        <v>100</v>
      </c>
      <c r="AB119" s="11">
        <f t="shared" si="8"/>
        <v>12.126620330965054</v>
      </c>
      <c r="AC119" s="5">
        <v>100</v>
      </c>
      <c r="AD119" s="26">
        <f t="shared" si="7"/>
        <v>12.33306608191819</v>
      </c>
    </row>
    <row r="120" spans="2:30" ht="12.75">
      <c r="B120" s="5" t="s">
        <v>35</v>
      </c>
      <c r="D120" s="5" t="s">
        <v>31</v>
      </c>
      <c r="W120" s="5">
        <v>100</v>
      </c>
      <c r="X120" s="11">
        <f t="shared" si="9"/>
        <v>12.413199815355744</v>
      </c>
      <c r="Y120" s="5">
        <v>100</v>
      </c>
      <c r="Z120" s="11">
        <f t="shared" si="9"/>
        <v>12.459378099433774</v>
      </c>
      <c r="AA120" s="5">
        <v>100</v>
      </c>
      <c r="AB120" s="11">
        <f t="shared" si="8"/>
        <v>12.126620330965054</v>
      </c>
      <c r="AC120" s="5">
        <v>100</v>
      </c>
      <c r="AD120" s="26">
        <f t="shared" si="7"/>
        <v>12.33306608191819</v>
      </c>
    </row>
    <row r="121" spans="2:30" ht="12.75">
      <c r="B121" s="5" t="s">
        <v>36</v>
      </c>
      <c r="D121" s="5" t="s">
        <v>31</v>
      </c>
      <c r="W121" s="5">
        <v>100</v>
      </c>
      <c r="X121" s="11">
        <f t="shared" si="9"/>
        <v>6.206599907677872</v>
      </c>
      <c r="Y121" s="5">
        <v>100</v>
      </c>
      <c r="Z121" s="11">
        <f t="shared" si="9"/>
        <v>6.229689049716887</v>
      </c>
      <c r="AA121" s="5">
        <v>100</v>
      </c>
      <c r="AB121" s="11">
        <f t="shared" si="8"/>
        <v>6.063310165482527</v>
      </c>
      <c r="AC121" s="5">
        <v>100</v>
      </c>
      <c r="AD121" s="26">
        <f t="shared" si="7"/>
        <v>6.166533040959095</v>
      </c>
    </row>
    <row r="122" spans="2:30" ht="12.75">
      <c r="B122" s="5" t="s">
        <v>37</v>
      </c>
      <c r="D122" s="5" t="s">
        <v>31</v>
      </c>
      <c r="W122" s="5">
        <v>100</v>
      </c>
      <c r="X122" s="11">
        <f t="shared" si="9"/>
        <v>12.413199815355744</v>
      </c>
      <c r="Y122" s="5">
        <v>100</v>
      </c>
      <c r="Z122" s="11">
        <f t="shared" si="9"/>
        <v>12.459378099433774</v>
      </c>
      <c r="AA122" s="5">
        <v>100</v>
      </c>
      <c r="AB122" s="11">
        <f t="shared" si="8"/>
        <v>12.126620330965054</v>
      </c>
      <c r="AC122" s="5">
        <v>100</v>
      </c>
      <c r="AD122" s="26">
        <f t="shared" si="7"/>
        <v>12.33306608191819</v>
      </c>
    </row>
    <row r="123" spans="2:30" ht="12.75">
      <c r="B123" s="5" t="s">
        <v>38</v>
      </c>
      <c r="D123" s="5" t="s">
        <v>31</v>
      </c>
      <c r="X123" s="11">
        <f t="shared" si="9"/>
        <v>41.584219381441734</v>
      </c>
      <c r="Z123" s="11">
        <f t="shared" si="9"/>
        <v>41.365135290120115</v>
      </c>
      <c r="AB123" s="11">
        <f t="shared" si="8"/>
        <v>38.68391885577853</v>
      </c>
      <c r="AD123" s="26">
        <f t="shared" si="7"/>
        <v>40.54442450911346</v>
      </c>
    </row>
    <row r="124" spans="2:30" ht="12.75">
      <c r="B124" s="5" t="s">
        <v>39</v>
      </c>
      <c r="D124" s="5" t="s">
        <v>31</v>
      </c>
      <c r="W124" s="5">
        <v>100</v>
      </c>
      <c r="X124" s="11">
        <f t="shared" si="9"/>
        <v>12.413199815355744</v>
      </c>
      <c r="Y124" s="5">
        <v>100</v>
      </c>
      <c r="Z124" s="11">
        <f t="shared" si="9"/>
        <v>12.459378099433774</v>
      </c>
      <c r="AA124" s="5">
        <v>100</v>
      </c>
      <c r="AB124" s="11">
        <f t="shared" si="8"/>
        <v>12.126620330965054</v>
      </c>
      <c r="AC124" s="5">
        <v>100</v>
      </c>
      <c r="AD124" s="26">
        <f t="shared" si="7"/>
        <v>12.33306608191819</v>
      </c>
    </row>
    <row r="125" spans="2:30" ht="12.75">
      <c r="B125" s="5" t="s">
        <v>40</v>
      </c>
      <c r="D125" s="5" t="s">
        <v>31</v>
      </c>
      <c r="W125" s="5">
        <v>100</v>
      </c>
      <c r="X125" s="11">
        <f t="shared" si="9"/>
        <v>12.413199815355744</v>
      </c>
      <c r="Y125" s="5">
        <v>100</v>
      </c>
      <c r="Z125" s="11">
        <f t="shared" si="9"/>
        <v>12.459378099433774</v>
      </c>
      <c r="AA125" s="5">
        <v>100</v>
      </c>
      <c r="AB125" s="11">
        <f t="shared" si="8"/>
        <v>12.126620330965054</v>
      </c>
      <c r="AC125" s="5">
        <v>100</v>
      </c>
      <c r="AD125" s="26">
        <f t="shared" si="7"/>
        <v>12.33306608191819</v>
      </c>
    </row>
    <row r="126" spans="2:30" ht="12.75">
      <c r="B126" s="5" t="s">
        <v>41</v>
      </c>
      <c r="D126" s="5" t="s">
        <v>31</v>
      </c>
      <c r="W126" s="5">
        <v>100</v>
      </c>
      <c r="X126" s="11">
        <f t="shared" si="9"/>
        <v>12.413199815355744</v>
      </c>
      <c r="Y126" s="5">
        <v>100</v>
      </c>
      <c r="Z126" s="11">
        <f t="shared" si="9"/>
        <v>12.459378099433774</v>
      </c>
      <c r="AA126" s="5">
        <v>100</v>
      </c>
      <c r="AB126" s="11">
        <f t="shared" si="8"/>
        <v>12.126620330965054</v>
      </c>
      <c r="AC126" s="5">
        <v>100</v>
      </c>
      <c r="AD126" s="26">
        <f t="shared" si="7"/>
        <v>12.33306608191819</v>
      </c>
    </row>
    <row r="127" spans="2:30" ht="12.75">
      <c r="B127" s="5" t="s">
        <v>132</v>
      </c>
      <c r="D127" s="5" t="s">
        <v>31</v>
      </c>
      <c r="W127" s="5">
        <v>100</v>
      </c>
      <c r="X127" s="11">
        <f>SUM(X122,X124)</f>
        <v>24.82639963071149</v>
      </c>
      <c r="Y127" s="5">
        <v>100</v>
      </c>
      <c r="Z127" s="11">
        <f>SUM(Z122,Z124)</f>
        <v>24.91875619886755</v>
      </c>
      <c r="AA127" s="5">
        <v>100</v>
      </c>
      <c r="AB127" s="11">
        <f>SUM(AB122,AB124)</f>
        <v>24.253240661930107</v>
      </c>
      <c r="AC127" s="5">
        <v>100</v>
      </c>
      <c r="AD127" s="26">
        <f t="shared" si="7"/>
        <v>24.66613216383638</v>
      </c>
    </row>
    <row r="128" spans="2:30" ht="12.75">
      <c r="B128" s="5" t="s">
        <v>133</v>
      </c>
      <c r="D128" s="5" t="s">
        <v>31</v>
      </c>
      <c r="W128" s="5">
        <f>SUM(X119,X121)/X128*100</f>
        <v>30.927835051546392</v>
      </c>
      <c r="X128" s="11">
        <f>SUM(X119,X121,X123)</f>
        <v>60.20401910447535</v>
      </c>
      <c r="Y128" s="5">
        <f>SUM(Z119,Z121)/Z128*100</f>
        <v>31.120331950207476</v>
      </c>
      <c r="Z128" s="11">
        <f>SUM(Z119,Z121,Z123)</f>
        <v>60.054202439270775</v>
      </c>
      <c r="AA128" s="5">
        <f>SUM(AB119,AB121)/AB128*100</f>
        <v>31.98294243070362</v>
      </c>
      <c r="AB128" s="11">
        <f>SUM(AB119,AB121,AB123)</f>
        <v>56.87384935222611</v>
      </c>
      <c r="AC128" s="5">
        <f>SUM(AD119,AD121)/AD128*100</f>
        <v>31.331874057536258</v>
      </c>
      <c r="AD128" s="26">
        <f t="shared" si="7"/>
        <v>59.04402363199074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2004-02-20T22:53:58Z</cp:lastPrinted>
  <dcterms:created xsi:type="dcterms:W3CDTF">2002-05-23T18:19:09Z</dcterms:created>
  <dcterms:modified xsi:type="dcterms:W3CDTF">2004-02-20T22:54:02Z</dcterms:modified>
  <cp:category/>
  <cp:version/>
  <cp:contentType/>
  <cp:contentStatus/>
</cp:coreProperties>
</file>