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855" windowWidth="10380" windowHeight="5505" activeTab="1"/>
  </bookViews>
  <sheets>
    <sheet name="list" sheetId="1" r:id="rId1"/>
    <sheet name="source" sheetId="2" r:id="rId2"/>
    <sheet name="cond" sheetId="3" r:id="rId3"/>
    <sheet name="emiss 2" sheetId="4" r:id="rId4"/>
    <sheet name="feed 2" sheetId="5" r:id="rId5"/>
    <sheet name="process 2" sheetId="6" r:id="rId6"/>
    <sheet name="df c2" sheetId="7" r:id="rId7"/>
    <sheet name="df c3" sheetId="8" r:id="rId8"/>
  </sheets>
  <definedNames>
    <definedName name="_xlnm.Print_Titles" localSheetId="4">'feed 2'!$B:$B</definedName>
  </definedNames>
  <calcPr fullCalcOnLoad="1"/>
</workbook>
</file>

<file path=xl/sharedStrings.xml><?xml version="1.0" encoding="utf-8"?>
<sst xmlns="http://schemas.openxmlformats.org/spreadsheetml/2006/main" count="1118" uniqueCount="193">
  <si>
    <t>706C1</t>
  </si>
  <si>
    <t>R1</t>
  </si>
  <si>
    <t>Chlorine</t>
  </si>
  <si>
    <t>Feedrate</t>
  </si>
  <si>
    <t>Ash</t>
  </si>
  <si>
    <t>Heating value</t>
  </si>
  <si>
    <t>R2</t>
  </si>
  <si>
    <t>R3</t>
  </si>
  <si>
    <t>706C2</t>
  </si>
  <si>
    <t>706C3</t>
  </si>
  <si>
    <t>706C4</t>
  </si>
  <si>
    <t>Arsenic</t>
  </si>
  <si>
    <t>Beryllium</t>
  </si>
  <si>
    <t>Cadmium</t>
  </si>
  <si>
    <t>Chromium (Hex)</t>
  </si>
  <si>
    <t>PM</t>
  </si>
  <si>
    <t>gr/dscf</t>
  </si>
  <si>
    <t>y</t>
  </si>
  <si>
    <t/>
  </si>
  <si>
    <t>ppmv</t>
  </si>
  <si>
    <t>HCl</t>
  </si>
  <si>
    <t>nd</t>
  </si>
  <si>
    <t>HI</t>
  </si>
  <si>
    <t>ug/dscm</t>
  </si>
  <si>
    <t>Oxygen</t>
  </si>
  <si>
    <t>SVOC</t>
  </si>
  <si>
    <t>Cr Hex</t>
  </si>
  <si>
    <t>Metals</t>
  </si>
  <si>
    <t>wt %</t>
  </si>
  <si>
    <t>ppmw</t>
  </si>
  <si>
    <t>lb/hr</t>
  </si>
  <si>
    <t>Btu/lb</t>
  </si>
  <si>
    <t>Organic</t>
  </si>
  <si>
    <t>Aqueous</t>
  </si>
  <si>
    <t>Sampling Train</t>
  </si>
  <si>
    <t>PM/HCl</t>
  </si>
  <si>
    <t>Cond Avg</t>
  </si>
  <si>
    <t>Total</t>
  </si>
  <si>
    <t>Feedrate MTECs</t>
  </si>
  <si>
    <t>mg/dscm</t>
  </si>
  <si>
    <t>Chromium</t>
  </si>
  <si>
    <t>I-TEF</t>
  </si>
  <si>
    <t>TEQ</t>
  </si>
  <si>
    <t>Wt Fact</t>
  </si>
  <si>
    <t>Full ND</t>
  </si>
  <si>
    <t>1/2 ND</t>
  </si>
  <si>
    <t>4D 2378</t>
  </si>
  <si>
    <t>4D Other</t>
  </si>
  <si>
    <t>4D Total</t>
  </si>
  <si>
    <t>5D 12378</t>
  </si>
  <si>
    <t>5D Other</t>
  </si>
  <si>
    <t>5D Total</t>
  </si>
  <si>
    <t>6D 123478</t>
  </si>
  <si>
    <t>6D 123678</t>
  </si>
  <si>
    <t>6D 123789</t>
  </si>
  <si>
    <t>6D Other</t>
  </si>
  <si>
    <t>6D Total</t>
  </si>
  <si>
    <t>7D 1234678</t>
  </si>
  <si>
    <t>7D Other</t>
  </si>
  <si>
    <t>7D Total</t>
  </si>
  <si>
    <t>8D</t>
  </si>
  <si>
    <t>4F 2378</t>
  </si>
  <si>
    <t>4F Other</t>
  </si>
  <si>
    <t>4F Total</t>
  </si>
  <si>
    <t>5F 12378</t>
  </si>
  <si>
    <t>5F 23478</t>
  </si>
  <si>
    <t>5F Other</t>
  </si>
  <si>
    <t>5F Total</t>
  </si>
  <si>
    <t>6F 123478</t>
  </si>
  <si>
    <t>6F 123678</t>
  </si>
  <si>
    <t>6F 123789</t>
  </si>
  <si>
    <t>6F 234678</t>
  </si>
  <si>
    <t>6F Other</t>
  </si>
  <si>
    <t>6F Total</t>
  </si>
  <si>
    <t>7F 1234678</t>
  </si>
  <si>
    <t>7F 1234789</t>
  </si>
  <si>
    <t>7F Other</t>
  </si>
  <si>
    <t>7F Total</t>
  </si>
  <si>
    <t>8F</t>
  </si>
  <si>
    <t>Total PCDD/PCDF</t>
  </si>
  <si>
    <t>6/4/88</t>
  </si>
  <si>
    <t>May 31 - June 1, 1988</t>
  </si>
  <si>
    <t>June 1-3, 1988</t>
  </si>
  <si>
    <t>April 25-27, 1994</t>
  </si>
  <si>
    <t>Cond Descr</t>
  </si>
  <si>
    <t>Cond Date</t>
  </si>
  <si>
    <t>LVM</t>
  </si>
  <si>
    <t>Report Name/Date</t>
  </si>
  <si>
    <t>Report Prepare</t>
  </si>
  <si>
    <t>Testing Firm</t>
  </si>
  <si>
    <t>?</t>
  </si>
  <si>
    <t>Ciba Giegy St. Gabriel, Louisiana Trial Burn on Hazardous Waste Liquid Incinerator, # LAD053783445 July 15, 1988</t>
  </si>
  <si>
    <t>1,2-dichlorobenzene</t>
  </si>
  <si>
    <t>%</t>
  </si>
  <si>
    <t>Carbon Tetrachloride</t>
  </si>
  <si>
    <t>Toluene</t>
  </si>
  <si>
    <t>706</t>
  </si>
  <si>
    <t>LAD053783445</t>
  </si>
  <si>
    <t>LA</t>
  </si>
  <si>
    <t>QT/HS/C/DM</t>
  </si>
  <si>
    <t>None</t>
  </si>
  <si>
    <t>Phase I ID No.</t>
  </si>
  <si>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</si>
  <si>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</si>
  <si>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</si>
  <si>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</si>
  <si>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</si>
  <si>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</si>
  <si>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</si>
  <si>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Combustor Characteristics</t>
  </si>
  <si>
    <t>Capacity (MMBtu/hr)</t>
  </si>
  <si>
    <t>Soot Blowing</t>
  </si>
  <si>
    <t>APCS Characteristics</t>
  </si>
  <si>
    <t>Hazardous Wastes</t>
  </si>
  <si>
    <t>Haz Waste Description</t>
  </si>
  <si>
    <t>Supplemental Fuel</t>
  </si>
  <si>
    <t>Stack Characteristics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</si>
  <si>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</si>
  <si>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</si>
  <si>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</si>
  <si>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</si>
  <si>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Permitting Status</t>
  </si>
  <si>
    <t>HWC Burn Status (Date if Terminated)</t>
  </si>
  <si>
    <t>Condition Description</t>
  </si>
  <si>
    <t>Feedstream 2</t>
  </si>
  <si>
    <t>ng/dscm</t>
  </si>
  <si>
    <t>Stack Gas Emissions 2</t>
  </si>
  <si>
    <t>John Zink</t>
  </si>
  <si>
    <t>Combustor Class</t>
  </si>
  <si>
    <t>Combustor Type</t>
  </si>
  <si>
    <t>Liquid injection</t>
  </si>
  <si>
    <t>Source Description</t>
  </si>
  <si>
    <t>note:  Cr(total) not measured in LVM</t>
  </si>
  <si>
    <t>70610</t>
  </si>
  <si>
    <t>Combustion Temperature</t>
  </si>
  <si>
    <t>F</t>
  </si>
  <si>
    <t>Process Information 2</t>
  </si>
  <si>
    <t>Number of Sister Facilities</t>
  </si>
  <si>
    <t>St. Gabriel</t>
  </si>
  <si>
    <t>Liquid incinerator</t>
  </si>
  <si>
    <t>Onsite incinerator</t>
  </si>
  <si>
    <t>Ciba-Geigy Corporation</t>
  </si>
  <si>
    <t>APCS Detailed Acronym</t>
  </si>
  <si>
    <t>APCS General Class</t>
  </si>
  <si>
    <t>Testing Dates</t>
  </si>
  <si>
    <t>Metals Test Burn</t>
  </si>
  <si>
    <t>Min Feed Rates/Single Scrubber Train</t>
  </si>
  <si>
    <t>Reduced Feed Rates/Lower Temp</t>
  </si>
  <si>
    <t>Max Feed Rates</t>
  </si>
  <si>
    <t>Liq</t>
  </si>
  <si>
    <t>Quench, hydrosonic scrubber, cyclone,demister</t>
  </si>
  <si>
    <t>WQ,HEWS,C</t>
  </si>
  <si>
    <t>Comments</t>
  </si>
  <si>
    <t>Units</t>
  </si>
  <si>
    <t>7%O2</t>
  </si>
  <si>
    <t>E1</t>
  </si>
  <si>
    <t>dscfm</t>
  </si>
  <si>
    <t>°F</t>
  </si>
  <si>
    <t>E2</t>
  </si>
  <si>
    <t xml:space="preserve">LVM </t>
  </si>
  <si>
    <t>(no Cr total)</t>
  </si>
  <si>
    <t>SVM</t>
  </si>
  <si>
    <t>(No Pb)</t>
  </si>
  <si>
    <t>source</t>
  </si>
  <si>
    <t>cond</t>
  </si>
  <si>
    <t>emiss 2</t>
  </si>
  <si>
    <t>feed 2</t>
  </si>
  <si>
    <t>process 2</t>
  </si>
  <si>
    <t>df c2</t>
  </si>
  <si>
    <t>df c3</t>
  </si>
  <si>
    <t>Cond Dates</t>
  </si>
  <si>
    <t>CO (RA)</t>
  </si>
  <si>
    <t>HC (RA)</t>
  </si>
  <si>
    <t xml:space="preserve">   Stack Gas Flowrate</t>
  </si>
  <si>
    <t xml:space="preserve">   O2</t>
  </si>
  <si>
    <t xml:space="preserve">   Moisture</t>
  </si>
  <si>
    <t xml:space="preserve">   Temperature</t>
  </si>
  <si>
    <t>Feedstream Description</t>
  </si>
  <si>
    <t>Stack Gas Flowrate</t>
  </si>
  <si>
    <t>Feedstream Number</t>
  </si>
  <si>
    <t>Feed Class</t>
  </si>
  <si>
    <t>F1</t>
  </si>
  <si>
    <t>Liq HW</t>
  </si>
  <si>
    <t>F2</t>
  </si>
  <si>
    <t>F3</t>
  </si>
  <si>
    <t>Spike</t>
  </si>
  <si>
    <t>F4</t>
  </si>
  <si>
    <t>Cd Only</t>
  </si>
  <si>
    <t>Thermal Feedrate</t>
  </si>
  <si>
    <t>MMBtu/hr</t>
  </si>
  <si>
    <t>Feed Class 2</t>
  </si>
  <si>
    <t>HW</t>
  </si>
  <si>
    <t>4/27/1994 ??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</si>
</sst>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.00000000"/>
    <numFmt numFmtId="168" formatCode="0.0000000"/>
    <numFmt numFmtId="169" formatCode="0.000000"/>
    <numFmt numFmtId="170" formatCode="0.00000"/>
    <numFmt numFmtId="171" formatCode="mm/dd/yy"/>
    <numFmt numFmtId="172" formatCode="0.E+00"/>
    <numFmt numFmtId="173" formatCode="0.0.E+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7" fontId="0" fillId="0" borderId="0" xfId="0" applyNumberFormat="1" applyAlignment="1">
      <alignment horizontal="left"/>
    </xf>
    <xf numFmtId="171" fontId="0" fillId="2" borderId="0" xfId="0" applyNumberForma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11" fontId="0" fillId="0" borderId="0" xfId="0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8" sqref="A8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  <row r="4" ht="12.75">
      <c r="A4" t="s">
        <v>166</v>
      </c>
    </row>
    <row r="5" ht="12.75">
      <c r="A5" t="s">
        <v>167</v>
      </c>
    </row>
    <row r="6" ht="12.75">
      <c r="A6" t="s">
        <v>168</v>
      </c>
    </row>
    <row r="7" ht="12.75">
      <c r="A7" t="s">
        <v>169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tabSelected="1" workbookViewId="0" topLeftCell="B1">
      <selection activeCell="C1" sqref="C1"/>
    </sheetView>
  </sheetViews>
  <sheetFormatPr defaultColWidth="9.140625" defaultRowHeight="12.75"/>
  <cols>
    <col min="1" max="1" width="4.57421875" style="0" hidden="1" customWidth="1"/>
    <col min="2" max="2" width="25.57421875" style="0" customWidth="1"/>
    <col min="3" max="3" width="56.7109375" style="0" customWidth="1"/>
  </cols>
  <sheetData>
    <row r="1" ht="12.75">
      <c r="B1" s="8" t="s">
        <v>131</v>
      </c>
    </row>
    <row r="3" spans="2:3" ht="12.75">
      <c r="B3" t="s">
        <v>101</v>
      </c>
      <c r="C3" t="s">
        <v>96</v>
      </c>
    </row>
    <row r="4" spans="2:3" ht="12.75">
      <c r="B4" t="s">
        <v>102</v>
      </c>
      <c r="C4" t="s">
        <v>97</v>
      </c>
    </row>
    <row r="5" spans="2:3" ht="12.75">
      <c r="B5" t="s">
        <v>103</v>
      </c>
      <c r="C5" t="s">
        <v>141</v>
      </c>
    </row>
    <row r="6" ht="12.75">
      <c r="B6" t="s">
        <v>104</v>
      </c>
    </row>
    <row r="7" spans="2:3" ht="12.75">
      <c r="B7" t="s">
        <v>105</v>
      </c>
      <c r="C7" t="s">
        <v>138</v>
      </c>
    </row>
    <row r="8" spans="2:3" ht="12.75">
      <c r="B8" t="s">
        <v>106</v>
      </c>
      <c r="C8" t="s">
        <v>98</v>
      </c>
    </row>
    <row r="9" spans="2:3" ht="12.75">
      <c r="B9" t="s">
        <v>107</v>
      </c>
      <c r="C9" t="s">
        <v>139</v>
      </c>
    </row>
    <row r="10" spans="2:3" ht="12.75">
      <c r="B10" t="s">
        <v>108</v>
      </c>
      <c r="C10" t="s">
        <v>100</v>
      </c>
    </row>
    <row r="11" spans="2:3" ht="12.75">
      <c r="B11" t="s">
        <v>137</v>
      </c>
      <c r="C11" s="17">
        <v>0</v>
      </c>
    </row>
    <row r="12" spans="2:3" ht="12.75">
      <c r="B12" t="s">
        <v>128</v>
      </c>
      <c r="C12" t="s">
        <v>140</v>
      </c>
    </row>
    <row r="13" spans="2:3" ht="12.75">
      <c r="B13" t="s">
        <v>129</v>
      </c>
      <c r="C13" t="s">
        <v>130</v>
      </c>
    </row>
    <row r="14" spans="2:3" ht="12.75">
      <c r="B14" t="s">
        <v>109</v>
      </c>
      <c r="C14" t="s">
        <v>127</v>
      </c>
    </row>
    <row r="15" ht="12.75">
      <c r="B15" t="s">
        <v>110</v>
      </c>
    </row>
    <row r="16" ht="12.75">
      <c r="B16" t="s">
        <v>111</v>
      </c>
    </row>
    <row r="17" spans="2:3" ht="12.75">
      <c r="B17" t="s">
        <v>142</v>
      </c>
      <c r="C17" t="s">
        <v>99</v>
      </c>
    </row>
    <row r="18" spans="2:3" ht="12.75">
      <c r="B18" t="s">
        <v>143</v>
      </c>
      <c r="C18" t="s">
        <v>151</v>
      </c>
    </row>
    <row r="19" spans="2:3" ht="12.75">
      <c r="B19" t="s">
        <v>112</v>
      </c>
      <c r="C19" t="s">
        <v>150</v>
      </c>
    </row>
    <row r="20" spans="2:3" ht="12.75">
      <c r="B20" t="s">
        <v>113</v>
      </c>
      <c r="C20" t="s">
        <v>149</v>
      </c>
    </row>
    <row r="21" ht="12.75">
      <c r="B21" t="s">
        <v>114</v>
      </c>
    </row>
    <row r="22" spans="2:3" ht="12.75">
      <c r="B22" t="s">
        <v>115</v>
      </c>
      <c r="C22" t="s">
        <v>90</v>
      </c>
    </row>
    <row r="24" ht="12.75">
      <c r="B24" t="s">
        <v>116</v>
      </c>
    </row>
    <row r="25" spans="2:3" ht="12.75">
      <c r="B25" t="s">
        <v>117</v>
      </c>
      <c r="C25" s="20">
        <v>3.499829208333333</v>
      </c>
    </row>
    <row r="26" spans="2:3" ht="12.75">
      <c r="B26" t="s">
        <v>118</v>
      </c>
      <c r="C26" s="20">
        <v>139.99316833333333</v>
      </c>
    </row>
    <row r="27" spans="2:3" ht="12.75">
      <c r="B27" t="s">
        <v>119</v>
      </c>
      <c r="C27" s="20">
        <v>18.345772759406184</v>
      </c>
    </row>
    <row r="28" spans="2:3" ht="12.75">
      <c r="B28" t="s">
        <v>120</v>
      </c>
      <c r="C28" s="20">
        <v>191</v>
      </c>
    </row>
    <row r="30" ht="12.75">
      <c r="B30" t="s">
        <v>121</v>
      </c>
    </row>
    <row r="31" ht="12.75">
      <c r="B31" t="s">
        <v>122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B1">
      <selection activeCell="B2" sqref="B2"/>
    </sheetView>
  </sheetViews>
  <sheetFormatPr defaultColWidth="9.140625" defaultRowHeight="12.75"/>
  <cols>
    <col min="1" max="1" width="1.8515625" style="0" hidden="1" customWidth="1"/>
    <col min="2" max="2" width="18.00390625" style="0" customWidth="1"/>
    <col min="3" max="3" width="60.00390625" style="17" customWidth="1"/>
  </cols>
  <sheetData>
    <row r="1" ht="12.75">
      <c r="B1" s="8" t="s">
        <v>123</v>
      </c>
    </row>
    <row r="3" ht="12.75">
      <c r="B3" s="8" t="s">
        <v>0</v>
      </c>
    </row>
    <row r="4" ht="12.75">
      <c r="B4" s="8"/>
    </row>
    <row r="5" spans="2:3" ht="25.5">
      <c r="B5" s="18" t="s">
        <v>87</v>
      </c>
      <c r="C5" s="19" t="s">
        <v>91</v>
      </c>
    </row>
    <row r="6" spans="2:3" ht="12.75">
      <c r="B6" t="s">
        <v>88</v>
      </c>
      <c r="C6" s="17" t="s">
        <v>90</v>
      </c>
    </row>
    <row r="7" spans="2:3" ht="12.75">
      <c r="B7" t="s">
        <v>89</v>
      </c>
      <c r="C7" s="17" t="s">
        <v>90</v>
      </c>
    </row>
    <row r="8" spans="1:3" ht="12.75">
      <c r="A8" t="s">
        <v>0</v>
      </c>
      <c r="B8" t="s">
        <v>84</v>
      </c>
      <c r="C8" s="17" t="s">
        <v>148</v>
      </c>
    </row>
    <row r="9" spans="1:3" ht="12.75">
      <c r="A9" t="s">
        <v>0</v>
      </c>
      <c r="B9" t="s">
        <v>144</v>
      </c>
      <c r="C9" s="17" t="s">
        <v>81</v>
      </c>
    </row>
    <row r="10" spans="2:3" ht="12.75">
      <c r="B10" t="s">
        <v>170</v>
      </c>
      <c r="C10" s="23">
        <v>32295</v>
      </c>
    </row>
    <row r="12" ht="12.75">
      <c r="B12" s="8" t="s">
        <v>8</v>
      </c>
    </row>
    <row r="13" ht="12.75">
      <c r="B13" s="8"/>
    </row>
    <row r="14" spans="2:3" ht="25.5">
      <c r="B14" s="18" t="s">
        <v>87</v>
      </c>
      <c r="C14" s="19" t="s">
        <v>91</v>
      </c>
    </row>
    <row r="15" spans="2:3" ht="12.75">
      <c r="B15" t="s">
        <v>88</v>
      </c>
      <c r="C15" s="17" t="s">
        <v>90</v>
      </c>
    </row>
    <row r="16" spans="2:3" ht="12.75">
      <c r="B16" t="s">
        <v>89</v>
      </c>
      <c r="C16" s="17" t="s">
        <v>90</v>
      </c>
    </row>
    <row r="17" spans="1:3" ht="12.75">
      <c r="A17" t="s">
        <v>8</v>
      </c>
      <c r="B17" t="s">
        <v>84</v>
      </c>
      <c r="C17" s="17" t="s">
        <v>147</v>
      </c>
    </row>
    <row r="18" spans="1:3" ht="12.75">
      <c r="A18" t="s">
        <v>8</v>
      </c>
      <c r="B18" t="s">
        <v>144</v>
      </c>
      <c r="C18" s="17" t="s">
        <v>82</v>
      </c>
    </row>
    <row r="19" spans="1:3" ht="12.75">
      <c r="A19" t="s">
        <v>8</v>
      </c>
      <c r="B19" t="s">
        <v>170</v>
      </c>
      <c r="C19" s="23">
        <v>32297</v>
      </c>
    </row>
    <row r="21" ht="12.75">
      <c r="B21" s="8" t="s">
        <v>9</v>
      </c>
    </row>
    <row r="22" ht="12.75">
      <c r="B22" s="8"/>
    </row>
    <row r="23" spans="2:3" ht="25.5">
      <c r="B23" s="18" t="s">
        <v>87</v>
      </c>
      <c r="C23" s="19" t="s">
        <v>91</v>
      </c>
    </row>
    <row r="24" spans="2:3" ht="12.75">
      <c r="B24" t="s">
        <v>88</v>
      </c>
      <c r="C24" s="17" t="s">
        <v>90</v>
      </c>
    </row>
    <row r="25" spans="2:3" ht="12.75">
      <c r="B25" t="s">
        <v>89</v>
      </c>
      <c r="C25" s="17" t="s">
        <v>90</v>
      </c>
    </row>
    <row r="26" spans="1:3" ht="12.75">
      <c r="A26" t="s">
        <v>9</v>
      </c>
      <c r="B26" t="s">
        <v>84</v>
      </c>
      <c r="C26" s="17" t="s">
        <v>146</v>
      </c>
    </row>
    <row r="27" spans="2:3" ht="12.75">
      <c r="B27" t="s">
        <v>144</v>
      </c>
      <c r="C27" s="17" t="s">
        <v>80</v>
      </c>
    </row>
    <row r="28" spans="2:3" ht="12.75">
      <c r="B28" t="s">
        <v>170</v>
      </c>
      <c r="C28" s="23">
        <v>32298</v>
      </c>
    </row>
    <row r="30" ht="12.75">
      <c r="B30" s="8" t="s">
        <v>10</v>
      </c>
    </row>
    <row r="31" ht="12.75">
      <c r="B31" s="8"/>
    </row>
    <row r="32" spans="2:3" ht="12.75">
      <c r="B32" s="18" t="s">
        <v>87</v>
      </c>
      <c r="C32" s="19"/>
    </row>
    <row r="33" spans="2:3" ht="12.75">
      <c r="B33" t="s">
        <v>88</v>
      </c>
      <c r="C33" s="17" t="s">
        <v>90</v>
      </c>
    </row>
    <row r="34" spans="2:3" ht="12.75">
      <c r="B34" t="s">
        <v>89</v>
      </c>
      <c r="C34" s="17" t="s">
        <v>90</v>
      </c>
    </row>
    <row r="35" spans="1:2" ht="12.75">
      <c r="A35" t="s">
        <v>10</v>
      </c>
      <c r="B35" t="s">
        <v>144</v>
      </c>
    </row>
    <row r="36" spans="2:3" ht="12.75">
      <c r="B36" t="s">
        <v>84</v>
      </c>
      <c r="C36" s="17" t="s">
        <v>145</v>
      </c>
    </row>
    <row r="37" spans="1:3" ht="12.75">
      <c r="A37" t="s">
        <v>10</v>
      </c>
      <c r="B37" t="s">
        <v>170</v>
      </c>
      <c r="C37" s="17" t="s">
        <v>83</v>
      </c>
    </row>
    <row r="38" spans="1:3" ht="12.75">
      <c r="A38" t="s">
        <v>10</v>
      </c>
      <c r="B38" t="s">
        <v>85</v>
      </c>
      <c r="C38" s="24" t="s">
        <v>192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K98"/>
  <sheetViews>
    <sheetView workbookViewId="0" topLeftCell="B1">
      <selection activeCell="B3" sqref="B3"/>
    </sheetView>
  </sheetViews>
  <sheetFormatPr defaultColWidth="9.140625" defaultRowHeight="12.75"/>
  <cols>
    <col min="1" max="1" width="9.140625" style="0" hidden="1" customWidth="1"/>
    <col min="2" max="2" width="15.8515625" style="0" customWidth="1"/>
    <col min="3" max="3" width="9.8515625" style="0" customWidth="1"/>
    <col min="5" max="5" width="5.7109375" style="0" customWidth="1"/>
    <col min="6" max="6" width="2.8515625" style="0" customWidth="1"/>
    <col min="8" max="8" width="3.57421875" style="0" customWidth="1"/>
    <col min="10" max="10" width="3.00390625" style="0" customWidth="1"/>
    <col min="12" max="12" width="3.140625" style="0" customWidth="1"/>
    <col min="14" max="14" width="2.7109375" style="0" customWidth="1"/>
  </cols>
  <sheetData>
    <row r="1" ht="12.75">
      <c r="B1" s="8" t="s">
        <v>126</v>
      </c>
    </row>
    <row r="2" ht="12.75">
      <c r="B2" s="8"/>
    </row>
    <row r="3" ht="12.75">
      <c r="B3" s="8"/>
    </row>
    <row r="4" ht="12.75">
      <c r="B4" s="8"/>
    </row>
    <row r="5" spans="3:5" ht="12.75">
      <c r="C5" t="s">
        <v>152</v>
      </c>
      <c r="D5" t="s">
        <v>153</v>
      </c>
      <c r="E5" t="s">
        <v>154</v>
      </c>
    </row>
    <row r="6" spans="2:13" ht="12.75">
      <c r="B6" s="8" t="s">
        <v>0</v>
      </c>
      <c r="G6" s="21" t="s">
        <v>1</v>
      </c>
      <c r="H6" s="21"/>
      <c r="I6" s="21" t="s">
        <v>6</v>
      </c>
      <c r="J6" s="21"/>
      <c r="K6" s="21" t="s">
        <v>7</v>
      </c>
      <c r="L6" s="21"/>
      <c r="M6" s="21" t="s">
        <v>36</v>
      </c>
    </row>
    <row r="8" spans="1:24" s="1" customFormat="1" ht="12.75">
      <c r="A8" s="1" t="s">
        <v>0</v>
      </c>
      <c r="B8" s="1" t="s">
        <v>15</v>
      </c>
      <c r="C8" s="1" t="s">
        <v>155</v>
      </c>
      <c r="D8" s="1" t="s">
        <v>16</v>
      </c>
      <c r="E8" s="1" t="s">
        <v>17</v>
      </c>
      <c r="F8" s="2" t="s">
        <v>18</v>
      </c>
      <c r="G8" s="3">
        <v>0.038800384896</v>
      </c>
      <c r="H8" s="3" t="s">
        <v>18</v>
      </c>
      <c r="I8" s="3">
        <v>0.040400400768</v>
      </c>
      <c r="J8" s="3" t="s">
        <v>18</v>
      </c>
      <c r="K8" s="3">
        <v>0.034400341248</v>
      </c>
      <c r="L8" s="3" t="s">
        <v>18</v>
      </c>
      <c r="M8" s="3">
        <f>AVERAGE(G8,I8,K8)</f>
        <v>0.037867042304</v>
      </c>
      <c r="N8" s="3" t="s">
        <v>18</v>
      </c>
      <c r="O8" s="3"/>
      <c r="P8" s="3" t="s">
        <v>18</v>
      </c>
      <c r="Q8" s="3"/>
      <c r="R8" s="3" t="s">
        <v>18</v>
      </c>
      <c r="S8" s="3"/>
      <c r="T8" s="3" t="s">
        <v>18</v>
      </c>
      <c r="U8" s="3"/>
      <c r="V8" s="2" t="s">
        <v>18</v>
      </c>
      <c r="W8" s="2"/>
      <c r="X8" s="1">
        <v>0.037867042304</v>
      </c>
    </row>
    <row r="9" spans="1:24" s="1" customFormat="1" ht="12.75">
      <c r="A9" s="1" t="s">
        <v>0</v>
      </c>
      <c r="B9" s="1" t="s">
        <v>171</v>
      </c>
      <c r="C9" s="1" t="s">
        <v>155</v>
      </c>
      <c r="D9" s="1" t="s">
        <v>19</v>
      </c>
      <c r="E9" s="1" t="s">
        <v>17</v>
      </c>
      <c r="F9" s="2" t="s">
        <v>18</v>
      </c>
      <c r="G9" s="4">
        <v>34.68883773881814</v>
      </c>
      <c r="H9" s="4" t="s">
        <v>18</v>
      </c>
      <c r="I9" s="4">
        <v>28.067538662556405</v>
      </c>
      <c r="J9" s="4" t="s">
        <v>18</v>
      </c>
      <c r="K9" s="4">
        <v>33.0658578217657</v>
      </c>
      <c r="L9" s="2" t="s">
        <v>18</v>
      </c>
      <c r="M9" s="4">
        <f>AVERAGE(G9,I9,K9)</f>
        <v>31.940744741046746</v>
      </c>
      <c r="N9" s="2" t="s">
        <v>18</v>
      </c>
      <c r="O9" s="2"/>
      <c r="P9" s="2" t="s">
        <v>18</v>
      </c>
      <c r="Q9" s="2"/>
      <c r="R9" s="2" t="s">
        <v>18</v>
      </c>
      <c r="S9" s="2"/>
      <c r="T9" s="2" t="s">
        <v>18</v>
      </c>
      <c r="U9" s="2"/>
      <c r="V9" s="2" t="s">
        <v>18</v>
      </c>
      <c r="W9" s="2"/>
      <c r="X9" s="1">
        <v>31.940744741046746</v>
      </c>
    </row>
    <row r="10" spans="1:24" s="1" customFormat="1" ht="12.75">
      <c r="A10" s="1" t="s">
        <v>0</v>
      </c>
      <c r="B10" s="1" t="s">
        <v>172</v>
      </c>
      <c r="C10" s="5" t="s">
        <v>155</v>
      </c>
      <c r="D10" s="1" t="s">
        <v>19</v>
      </c>
      <c r="E10" s="1" t="s">
        <v>17</v>
      </c>
      <c r="F10" s="2" t="s">
        <v>18</v>
      </c>
      <c r="G10" s="4">
        <v>5.739425880422638</v>
      </c>
      <c r="H10" s="4" t="s">
        <v>18</v>
      </c>
      <c r="I10" s="4">
        <v>6.680424420530917</v>
      </c>
      <c r="J10" s="4" t="s">
        <v>18</v>
      </c>
      <c r="K10" s="4">
        <v>3.9222857663378377</v>
      </c>
      <c r="L10" s="2" t="s">
        <v>18</v>
      </c>
      <c r="M10" s="4">
        <f>AVERAGE(G10,I10,K10)</f>
        <v>5.447378689097131</v>
      </c>
      <c r="N10" s="2" t="s">
        <v>18</v>
      </c>
      <c r="O10" s="2"/>
      <c r="P10" s="2" t="s">
        <v>18</v>
      </c>
      <c r="Q10" s="2"/>
      <c r="R10" s="2" t="s">
        <v>18</v>
      </c>
      <c r="S10" s="2"/>
      <c r="T10" s="2" t="s">
        <v>18</v>
      </c>
      <c r="U10" s="2"/>
      <c r="V10" s="2" t="s">
        <v>18</v>
      </c>
      <c r="W10" s="2"/>
      <c r="X10" s="1">
        <v>5.447378689097131</v>
      </c>
    </row>
    <row r="11" spans="1:24" s="1" customFormat="1" ht="12.75">
      <c r="A11" s="1" t="s">
        <v>0</v>
      </c>
      <c r="B11" s="1" t="s">
        <v>20</v>
      </c>
      <c r="C11" s="5" t="s">
        <v>155</v>
      </c>
      <c r="D11" s="1" t="s">
        <v>19</v>
      </c>
      <c r="E11" s="1" t="s">
        <v>17</v>
      </c>
      <c r="F11" s="2" t="s">
        <v>18</v>
      </c>
      <c r="G11" s="4">
        <v>0.27399934506746</v>
      </c>
      <c r="H11" s="4" t="s">
        <v>18</v>
      </c>
      <c r="I11" s="4">
        <v>0.40178908664404617</v>
      </c>
      <c r="J11" s="4" t="s">
        <v>21</v>
      </c>
      <c r="K11" s="4">
        <v>0.20557763039391</v>
      </c>
      <c r="L11" s="2" t="s">
        <v>18</v>
      </c>
      <c r="M11" s="4">
        <f>AVERAGE(G11,I11,K11/2)</f>
        <v>0.25952574896948705</v>
      </c>
      <c r="N11" s="2" t="s">
        <v>18</v>
      </c>
      <c r="O11" s="2"/>
      <c r="P11" s="2" t="s">
        <v>18</v>
      </c>
      <c r="Q11" s="2"/>
      <c r="R11" s="2" t="s">
        <v>18</v>
      </c>
      <c r="S11" s="2"/>
      <c r="T11" s="2" t="s">
        <v>18</v>
      </c>
      <c r="U11" s="2"/>
      <c r="V11" s="2" t="s">
        <v>18</v>
      </c>
      <c r="W11" s="2"/>
      <c r="X11" s="1">
        <v>0.2937886873684721</v>
      </c>
    </row>
    <row r="12" spans="1:24" s="1" customFormat="1" ht="12.75">
      <c r="A12" s="1" t="s">
        <v>0</v>
      </c>
      <c r="B12" s="1" t="s">
        <v>22</v>
      </c>
      <c r="D12" s="1" t="s">
        <v>23</v>
      </c>
      <c r="E12" s="1" t="s">
        <v>17</v>
      </c>
      <c r="F12" s="2" t="s">
        <v>18</v>
      </c>
      <c r="G12" s="4">
        <v>3.0686046511628</v>
      </c>
      <c r="H12" s="4" t="s">
        <v>18</v>
      </c>
      <c r="I12" s="4">
        <v>1.7602339181286553</v>
      </c>
      <c r="J12" s="4" t="s">
        <v>18</v>
      </c>
      <c r="K12" s="4">
        <v>1.505813953488372</v>
      </c>
      <c r="L12" s="2" t="s">
        <v>18</v>
      </c>
      <c r="M12" s="4">
        <f>AVERAGE(G12,I12,K12)</f>
        <v>2.111550840926609</v>
      </c>
      <c r="N12" s="2" t="s">
        <v>18</v>
      </c>
      <c r="O12" s="2"/>
      <c r="P12" s="2" t="s">
        <v>18</v>
      </c>
      <c r="Q12" s="2"/>
      <c r="R12" s="2" t="s">
        <v>18</v>
      </c>
      <c r="S12" s="2"/>
      <c r="T12" s="2" t="s">
        <v>18</v>
      </c>
      <c r="U12" s="2"/>
      <c r="V12" s="2" t="s">
        <v>18</v>
      </c>
      <c r="W12" s="2"/>
      <c r="X12" s="1">
        <v>2.111550840926609</v>
      </c>
    </row>
    <row r="13" spans="6:23" s="1" customFormat="1" ht="12.75">
      <c r="F13" s="2"/>
      <c r="G13" s="4"/>
      <c r="H13" s="4"/>
      <c r="I13" s="4"/>
      <c r="J13" s="4"/>
      <c r="K13" s="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2:23" s="1" customFormat="1" ht="12.75">
      <c r="B14" s="1" t="s">
        <v>34</v>
      </c>
      <c r="C14" s="1" t="s">
        <v>35</v>
      </c>
      <c r="D14" s="5" t="s">
        <v>155</v>
      </c>
      <c r="F14" s="2"/>
      <c r="G14" s="4"/>
      <c r="H14" s="4"/>
      <c r="I14" s="4"/>
      <c r="J14" s="4"/>
      <c r="K14" s="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2:63" s="1" customFormat="1" ht="12.75">
      <c r="B15" s="25" t="s">
        <v>173</v>
      </c>
      <c r="C15" s="25"/>
      <c r="D15" s="25" t="s">
        <v>156</v>
      </c>
      <c r="G15" s="4">
        <v>12954</v>
      </c>
      <c r="H15" s="4"/>
      <c r="I15" s="4">
        <v>13922</v>
      </c>
      <c r="J15" s="4"/>
      <c r="K15" s="4">
        <v>12652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</row>
    <row r="16" spans="2:63" s="1" customFormat="1" ht="12.75">
      <c r="B16" s="25" t="s">
        <v>174</v>
      </c>
      <c r="C16" s="25"/>
      <c r="D16" s="25" t="s">
        <v>93</v>
      </c>
      <c r="G16" s="4">
        <v>3.8</v>
      </c>
      <c r="H16" s="4"/>
      <c r="I16" s="4">
        <v>3.9</v>
      </c>
      <c r="J16" s="4"/>
      <c r="K16" s="4">
        <v>3.8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</row>
    <row r="17" spans="1:63" s="1" customFormat="1" ht="12.75">
      <c r="A17" s="1" t="s">
        <v>0</v>
      </c>
      <c r="B17" s="25" t="s">
        <v>175</v>
      </c>
      <c r="C17" s="25"/>
      <c r="D17" s="25" t="s">
        <v>93</v>
      </c>
      <c r="G17" s="4">
        <v>59</v>
      </c>
      <c r="H17" s="4"/>
      <c r="I17" s="4">
        <v>59</v>
      </c>
      <c r="J17" s="4"/>
      <c r="K17" s="4">
        <v>59.1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</row>
    <row r="18" spans="2:63" s="1" customFormat="1" ht="12.75">
      <c r="B18" s="25" t="s">
        <v>176</v>
      </c>
      <c r="C18" s="25"/>
      <c r="D18" s="25" t="s">
        <v>157</v>
      </c>
      <c r="G18" s="4">
        <v>186</v>
      </c>
      <c r="H18" s="4"/>
      <c r="I18" s="4">
        <v>186</v>
      </c>
      <c r="J18" s="4"/>
      <c r="K18" s="4">
        <v>187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</row>
    <row r="19" spans="7:63" s="1" customFormat="1" ht="12.75"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</row>
    <row r="20" spans="2:63" s="1" customFormat="1" ht="12.75">
      <c r="B20" s="1" t="s">
        <v>34</v>
      </c>
      <c r="C20" s="1" t="s">
        <v>25</v>
      </c>
      <c r="D20" s="5" t="s">
        <v>158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</row>
    <row r="21" spans="2:63" s="1" customFormat="1" ht="12.75">
      <c r="B21" s="25" t="s">
        <v>173</v>
      </c>
      <c r="C21" s="25"/>
      <c r="D21" s="25" t="s">
        <v>156</v>
      </c>
      <c r="G21" s="4">
        <v>12695</v>
      </c>
      <c r="H21" s="4"/>
      <c r="I21" s="4">
        <v>12945</v>
      </c>
      <c r="J21" s="4"/>
      <c r="K21" s="4">
        <v>13058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</row>
    <row r="22" spans="2:63" s="1" customFormat="1" ht="12.75">
      <c r="B22" s="25" t="s">
        <v>174</v>
      </c>
      <c r="C22" s="25"/>
      <c r="D22" s="25" t="s">
        <v>93</v>
      </c>
      <c r="G22" s="4">
        <v>3.6</v>
      </c>
      <c r="H22" s="4"/>
      <c r="I22" s="4">
        <v>3.7</v>
      </c>
      <c r="J22" s="4"/>
      <c r="K22" s="4">
        <v>3.5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</row>
    <row r="23" spans="1:63" s="1" customFormat="1" ht="12.75">
      <c r="A23" s="1" t="s">
        <v>0</v>
      </c>
      <c r="B23" s="25" t="s">
        <v>175</v>
      </c>
      <c r="C23" s="25"/>
      <c r="D23" s="25" t="s">
        <v>93</v>
      </c>
      <c r="G23" s="4">
        <v>56.2</v>
      </c>
      <c r="H23" s="4"/>
      <c r="I23" s="4">
        <v>57</v>
      </c>
      <c r="J23" s="4"/>
      <c r="K23" s="4">
        <v>58.4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</row>
    <row r="24" spans="2:63" s="1" customFormat="1" ht="12.75">
      <c r="B24" s="25" t="s">
        <v>176</v>
      </c>
      <c r="C24" s="25"/>
      <c r="D24" s="25" t="s">
        <v>157</v>
      </c>
      <c r="G24" s="4">
        <v>185</v>
      </c>
      <c r="H24" s="4"/>
      <c r="I24" s="4">
        <v>186</v>
      </c>
      <c r="J24" s="4"/>
      <c r="K24" s="4">
        <v>186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</row>
    <row r="25" spans="7:63" s="1" customFormat="1" ht="12.75"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</row>
    <row r="26" spans="1:57" s="5" customFormat="1" ht="12.75">
      <c r="A26" s="5" t="s">
        <v>0</v>
      </c>
      <c r="B26" s="5" t="s">
        <v>92</v>
      </c>
      <c r="C26" s="5" t="s">
        <v>158</v>
      </c>
      <c r="D26" s="5" t="s">
        <v>93</v>
      </c>
      <c r="G26" s="6">
        <v>99.9999</v>
      </c>
      <c r="H26" s="6"/>
      <c r="I26" s="6">
        <v>99.9999</v>
      </c>
      <c r="J26" s="6"/>
      <c r="K26" s="6">
        <v>99.9999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s="5" customFormat="1" ht="12.75">
      <c r="A27" s="5" t="s">
        <v>0</v>
      </c>
      <c r="B27" s="5" t="s">
        <v>94</v>
      </c>
      <c r="C27" s="5" t="s">
        <v>158</v>
      </c>
      <c r="D27" s="5" t="s">
        <v>93</v>
      </c>
      <c r="G27" s="6">
        <v>99.99995</v>
      </c>
      <c r="H27" s="6"/>
      <c r="I27" s="6">
        <v>99.9999</v>
      </c>
      <c r="J27" s="6"/>
      <c r="K27" s="6">
        <v>99.9998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s="5" customFormat="1" ht="12.75">
      <c r="A28" s="5" t="s">
        <v>0</v>
      </c>
      <c r="B28" s="5" t="s">
        <v>95</v>
      </c>
      <c r="C28" s="5" t="s">
        <v>158</v>
      </c>
      <c r="D28" s="5" t="s">
        <v>93</v>
      </c>
      <c r="G28" s="6">
        <v>99.9996</v>
      </c>
      <c r="H28" s="6"/>
      <c r="I28" s="6">
        <v>99.9998</v>
      </c>
      <c r="J28" s="6"/>
      <c r="K28" s="6">
        <v>99.9994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7:63" s="1" customFormat="1" ht="12.75"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</row>
    <row r="30" spans="2:63" s="1" customFormat="1" ht="12.75">
      <c r="B30" s="7" t="s">
        <v>8</v>
      </c>
      <c r="G30" s="21" t="s">
        <v>1</v>
      </c>
      <c r="H30" s="21"/>
      <c r="I30" s="21" t="s">
        <v>6</v>
      </c>
      <c r="J30" s="21"/>
      <c r="K30" s="21" t="s">
        <v>7</v>
      </c>
      <c r="L30" s="21"/>
      <c r="M30" s="21" t="s">
        <v>36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</row>
    <row r="31" spans="6:23" s="1" customFormat="1" ht="12.75">
      <c r="F31" s="2"/>
      <c r="G31" s="4"/>
      <c r="H31" s="4"/>
      <c r="I31" s="4"/>
      <c r="J31" s="4"/>
      <c r="K31" s="4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4" s="1" customFormat="1" ht="12.75">
      <c r="A32" s="1" t="s">
        <v>8</v>
      </c>
      <c r="B32" s="1" t="s">
        <v>15</v>
      </c>
      <c r="C32" s="1" t="s">
        <v>155</v>
      </c>
      <c r="D32" s="1" t="s">
        <v>16</v>
      </c>
      <c r="E32" s="1" t="s">
        <v>17</v>
      </c>
      <c r="F32" s="2" t="s">
        <v>18</v>
      </c>
      <c r="G32" s="3">
        <v>0.06300062496</v>
      </c>
      <c r="H32" s="3" t="s">
        <v>18</v>
      </c>
      <c r="I32" s="3">
        <v>0.05650056048</v>
      </c>
      <c r="J32" s="3" t="s">
        <v>18</v>
      </c>
      <c r="K32" s="3">
        <v>0.06600065472</v>
      </c>
      <c r="L32" s="3" t="s">
        <v>18</v>
      </c>
      <c r="M32" s="3">
        <f>AVERAGE(G32,I32,K32)</f>
        <v>0.06183394672</v>
      </c>
      <c r="N32" s="3" t="s">
        <v>18</v>
      </c>
      <c r="O32" s="3"/>
      <c r="P32" s="3" t="s">
        <v>18</v>
      </c>
      <c r="Q32" s="3"/>
      <c r="R32" s="3" t="s">
        <v>18</v>
      </c>
      <c r="S32" s="3"/>
      <c r="T32" s="3" t="s">
        <v>18</v>
      </c>
      <c r="U32" s="3"/>
      <c r="V32" s="2" t="s">
        <v>18</v>
      </c>
      <c r="W32" s="2"/>
      <c r="X32" s="1">
        <v>0.06183394672</v>
      </c>
    </row>
    <row r="33" spans="1:24" s="1" customFormat="1" ht="12.75">
      <c r="A33" s="1" t="s">
        <v>8</v>
      </c>
      <c r="B33" s="1" t="s">
        <v>171</v>
      </c>
      <c r="C33" s="1" t="s">
        <v>155</v>
      </c>
      <c r="D33" s="1" t="s">
        <v>19</v>
      </c>
      <c r="E33" s="1" t="s">
        <v>17</v>
      </c>
      <c r="F33" s="2" t="s">
        <v>18</v>
      </c>
      <c r="G33" s="4">
        <v>42.68127807633539</v>
      </c>
      <c r="H33" s="4" t="s">
        <v>18</v>
      </c>
      <c r="I33" s="4">
        <v>41.73470511147271</v>
      </c>
      <c r="J33" s="4" t="s">
        <v>18</v>
      </c>
      <c r="K33" s="4">
        <v>45.89353360117552</v>
      </c>
      <c r="L33" s="2" t="s">
        <v>18</v>
      </c>
      <c r="M33" s="4">
        <f>AVERAGE(G33,I33,K33)</f>
        <v>43.43650559632787</v>
      </c>
      <c r="N33" s="2" t="s">
        <v>18</v>
      </c>
      <c r="O33" s="2"/>
      <c r="P33" s="2" t="s">
        <v>18</v>
      </c>
      <c r="Q33" s="2"/>
      <c r="R33" s="2" t="s">
        <v>18</v>
      </c>
      <c r="S33" s="2"/>
      <c r="T33" s="2" t="s">
        <v>18</v>
      </c>
      <c r="U33" s="2"/>
      <c r="V33" s="2" t="s">
        <v>18</v>
      </c>
      <c r="W33" s="2"/>
      <c r="X33" s="1">
        <v>43.43650559632787</v>
      </c>
    </row>
    <row r="34" spans="1:24" s="1" customFormat="1" ht="12.75">
      <c r="A34" s="1" t="s">
        <v>8</v>
      </c>
      <c r="B34" s="1" t="s">
        <v>172</v>
      </c>
      <c r="C34" s="1" t="s">
        <v>155</v>
      </c>
      <c r="D34" s="1" t="s">
        <v>19</v>
      </c>
      <c r="E34" s="1" t="s">
        <v>17</v>
      </c>
      <c r="F34" s="2" t="s">
        <v>18</v>
      </c>
      <c r="G34" s="4">
        <v>4.937447850194253</v>
      </c>
      <c r="H34" s="4" t="s">
        <v>18</v>
      </c>
      <c r="I34" s="4">
        <v>4.3301818544512205</v>
      </c>
      <c r="J34" s="4" t="s">
        <v>18</v>
      </c>
      <c r="K34" s="4">
        <v>4.606982118223</v>
      </c>
      <c r="L34" s="2" t="s">
        <v>18</v>
      </c>
      <c r="M34" s="4">
        <f>AVERAGE(G34,I34,K34)</f>
        <v>4.6248706076228245</v>
      </c>
      <c r="N34" s="2" t="s">
        <v>18</v>
      </c>
      <c r="O34" s="2"/>
      <c r="P34" s="2" t="s">
        <v>18</v>
      </c>
      <c r="Q34" s="2"/>
      <c r="R34" s="2" t="s">
        <v>18</v>
      </c>
      <c r="S34" s="2"/>
      <c r="T34" s="2" t="s">
        <v>18</v>
      </c>
      <c r="U34" s="2"/>
      <c r="V34" s="2" t="s">
        <v>18</v>
      </c>
      <c r="W34" s="2"/>
      <c r="X34" s="1">
        <v>4.6248706076228245</v>
      </c>
    </row>
    <row r="35" spans="1:24" s="1" customFormat="1" ht="12.75">
      <c r="A35" s="1" t="s">
        <v>8</v>
      </c>
      <c r="B35" s="1" t="s">
        <v>20</v>
      </c>
      <c r="C35" s="1" t="s">
        <v>155</v>
      </c>
      <c r="D35" s="1" t="s">
        <v>19</v>
      </c>
      <c r="E35" s="1" t="s">
        <v>17</v>
      </c>
      <c r="F35" s="2" t="s">
        <v>18</v>
      </c>
      <c r="G35" s="4">
        <v>1.110131408336711</v>
      </c>
      <c r="H35" s="4" t="s">
        <v>18</v>
      </c>
      <c r="I35" s="4">
        <v>1.2368965066635</v>
      </c>
      <c r="J35" s="4" t="s">
        <v>21</v>
      </c>
      <c r="K35" s="4">
        <v>0.21636969422236757</v>
      </c>
      <c r="L35" s="2" t="s">
        <v>18</v>
      </c>
      <c r="M35" s="4">
        <f>AVERAGE(G35,I35,K35)</f>
        <v>0.8544658697408596</v>
      </c>
      <c r="N35" s="2" t="s">
        <v>18</v>
      </c>
      <c r="O35" s="2"/>
      <c r="P35" s="2" t="s">
        <v>18</v>
      </c>
      <c r="Q35" s="2"/>
      <c r="R35" s="2" t="s">
        <v>18</v>
      </c>
      <c r="S35" s="2"/>
      <c r="T35" s="2" t="s">
        <v>18</v>
      </c>
      <c r="U35" s="2"/>
      <c r="V35" s="2" t="s">
        <v>18</v>
      </c>
      <c r="W35" s="2"/>
      <c r="X35" s="1">
        <v>0.8544658697408596</v>
      </c>
    </row>
    <row r="36" spans="1:24" s="1" customFormat="1" ht="12.75">
      <c r="A36" s="1" t="s">
        <v>8</v>
      </c>
      <c r="B36" s="1" t="s">
        <v>22</v>
      </c>
      <c r="D36" s="1" t="s">
        <v>23</v>
      </c>
      <c r="E36" s="1" t="s">
        <v>17</v>
      </c>
      <c r="F36" s="2" t="s">
        <v>18</v>
      </c>
      <c r="G36" s="4">
        <v>1.4</v>
      </c>
      <c r="H36" s="4" t="s">
        <v>18</v>
      </c>
      <c r="I36" s="4">
        <v>2.7371794871794872</v>
      </c>
      <c r="J36" s="4" t="s">
        <v>18</v>
      </c>
      <c r="K36" s="4">
        <v>2.7468354430379747</v>
      </c>
      <c r="L36" s="2" t="s">
        <v>18</v>
      </c>
      <c r="M36" s="4">
        <f>AVERAGE(G36,I36,K36)</f>
        <v>2.2946716434058207</v>
      </c>
      <c r="N36" s="2" t="s">
        <v>18</v>
      </c>
      <c r="O36" s="2"/>
      <c r="P36" s="2" t="s">
        <v>18</v>
      </c>
      <c r="Q36" s="2"/>
      <c r="R36" s="2" t="s">
        <v>18</v>
      </c>
      <c r="S36" s="2"/>
      <c r="T36" s="2" t="s">
        <v>18</v>
      </c>
      <c r="U36" s="2"/>
      <c r="V36" s="2" t="s">
        <v>18</v>
      </c>
      <c r="W36" s="2"/>
      <c r="X36" s="1">
        <v>2.2946716434058207</v>
      </c>
    </row>
    <row r="37" spans="6:23" s="1" customFormat="1" ht="12.75">
      <c r="F37" s="2"/>
      <c r="G37" s="4"/>
      <c r="H37" s="4"/>
      <c r="I37" s="4"/>
      <c r="J37" s="4"/>
      <c r="K37" s="4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2:23" s="1" customFormat="1" ht="12.75">
      <c r="B38" s="1" t="s">
        <v>34</v>
      </c>
      <c r="C38" s="1" t="s">
        <v>35</v>
      </c>
      <c r="D38" s="5" t="s">
        <v>155</v>
      </c>
      <c r="F38" s="2"/>
      <c r="G38" s="4"/>
      <c r="H38" s="4"/>
      <c r="I38" s="4"/>
      <c r="J38" s="4"/>
      <c r="K38" s="4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2:63" s="1" customFormat="1" ht="12.75">
      <c r="B39" s="25" t="s">
        <v>173</v>
      </c>
      <c r="C39" s="25"/>
      <c r="D39" s="25" t="s">
        <v>156</v>
      </c>
      <c r="G39" s="4">
        <v>13689</v>
      </c>
      <c r="H39" s="4"/>
      <c r="I39" s="4">
        <v>13706</v>
      </c>
      <c r="J39" s="4"/>
      <c r="K39" s="4">
        <v>12580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</row>
    <row r="40" spans="2:63" s="1" customFormat="1" ht="12.75">
      <c r="B40" s="25" t="s">
        <v>174</v>
      </c>
      <c r="C40" s="25"/>
      <c r="D40" s="25" t="s">
        <v>93</v>
      </c>
      <c r="G40" s="4">
        <v>5.5</v>
      </c>
      <c r="H40" s="4"/>
      <c r="I40" s="4">
        <v>5.4</v>
      </c>
      <c r="J40" s="4"/>
      <c r="K40" s="4">
        <v>5.2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</row>
    <row r="41" spans="1:63" s="1" customFormat="1" ht="12.75">
      <c r="A41" s="1" t="s">
        <v>8</v>
      </c>
      <c r="B41" s="25" t="s">
        <v>175</v>
      </c>
      <c r="C41" s="25"/>
      <c r="D41" s="25" t="s">
        <v>93</v>
      </c>
      <c r="G41" s="4">
        <v>54.3</v>
      </c>
      <c r="H41" s="4"/>
      <c r="I41" s="4">
        <v>51.8</v>
      </c>
      <c r="J41" s="4"/>
      <c r="K41" s="4">
        <v>56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</row>
    <row r="42" spans="2:63" s="1" customFormat="1" ht="12.75">
      <c r="B42" s="25" t="s">
        <v>176</v>
      </c>
      <c r="C42" s="25"/>
      <c r="D42" s="25" t="s">
        <v>157</v>
      </c>
      <c r="G42" s="4">
        <v>183</v>
      </c>
      <c r="H42" s="4"/>
      <c r="I42" s="4">
        <v>184</v>
      </c>
      <c r="J42" s="4"/>
      <c r="K42" s="4">
        <v>185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</row>
    <row r="43" spans="7:63" s="1" customFormat="1" ht="12.75"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</row>
    <row r="44" spans="2:63" s="1" customFormat="1" ht="12.75">
      <c r="B44" s="1" t="s">
        <v>34</v>
      </c>
      <c r="C44" s="1" t="s">
        <v>25</v>
      </c>
      <c r="D44" s="5" t="s">
        <v>158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</row>
    <row r="45" spans="2:63" s="1" customFormat="1" ht="12.75">
      <c r="B45" s="25" t="s">
        <v>173</v>
      </c>
      <c r="C45" s="25"/>
      <c r="D45" s="25" t="s">
        <v>156</v>
      </c>
      <c r="G45" s="4">
        <v>13476</v>
      </c>
      <c r="H45" s="4"/>
      <c r="I45" s="4">
        <v>13377</v>
      </c>
      <c r="J45" s="4"/>
      <c r="K45" s="4">
        <v>12290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</row>
    <row r="46" spans="2:63" s="1" customFormat="1" ht="12" customHeight="1">
      <c r="B46" s="25" t="s">
        <v>174</v>
      </c>
      <c r="C46" s="25"/>
      <c r="D46" s="25" t="s">
        <v>93</v>
      </c>
      <c r="G46" s="4">
        <v>5.5</v>
      </c>
      <c r="H46" s="4"/>
      <c r="I46" s="4">
        <v>5.3</v>
      </c>
      <c r="J46" s="4"/>
      <c r="K46" s="4">
        <v>4.9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</row>
    <row r="47" spans="2:63" s="1" customFormat="1" ht="12.75">
      <c r="B47" s="25" t="s">
        <v>175</v>
      </c>
      <c r="C47" s="25"/>
      <c r="D47" s="25" t="s">
        <v>93</v>
      </c>
      <c r="G47" s="4">
        <v>50</v>
      </c>
      <c r="H47" s="4"/>
      <c r="I47" s="4">
        <v>50</v>
      </c>
      <c r="J47" s="4"/>
      <c r="K47" s="4">
        <v>50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</row>
    <row r="48" spans="2:63" s="1" customFormat="1" ht="12.75">
      <c r="B48" s="25" t="s">
        <v>176</v>
      </c>
      <c r="C48" s="25"/>
      <c r="D48" s="25" t="s">
        <v>157</v>
      </c>
      <c r="G48" s="4">
        <v>183</v>
      </c>
      <c r="H48" s="4"/>
      <c r="I48" s="4">
        <v>183</v>
      </c>
      <c r="J48" s="4"/>
      <c r="K48" s="4">
        <v>184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</row>
    <row r="49" spans="7:63" s="1" customFormat="1" ht="12.75"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</row>
    <row r="50" spans="1:57" s="5" customFormat="1" ht="12.75">
      <c r="A50" s="5" t="s">
        <v>8</v>
      </c>
      <c r="B50" s="5" t="s">
        <v>92</v>
      </c>
      <c r="C50" s="5" t="s">
        <v>158</v>
      </c>
      <c r="D50" s="5" t="s">
        <v>93</v>
      </c>
      <c r="G50" s="6">
        <v>99.9998</v>
      </c>
      <c r="H50" s="6"/>
      <c r="I50" s="6">
        <v>99.9999</v>
      </c>
      <c r="J50" s="6"/>
      <c r="K50" s="6">
        <v>99.9999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</row>
    <row r="51" spans="1:57" s="5" customFormat="1" ht="12.75">
      <c r="A51" s="5" t="s">
        <v>8</v>
      </c>
      <c r="B51" s="5" t="s">
        <v>94</v>
      </c>
      <c r="C51" s="5" t="s">
        <v>158</v>
      </c>
      <c r="D51" s="5" t="s">
        <v>93</v>
      </c>
      <c r="G51" s="6">
        <v>99.9999</v>
      </c>
      <c r="H51" s="6"/>
      <c r="I51" s="6">
        <v>99.9999</v>
      </c>
      <c r="J51" s="6"/>
      <c r="K51" s="6">
        <v>99.9997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</row>
    <row r="52" spans="1:57" s="5" customFormat="1" ht="12.75">
      <c r="A52" s="5" t="s">
        <v>8</v>
      </c>
      <c r="B52" s="5" t="s">
        <v>95</v>
      </c>
      <c r="C52" s="5" t="s">
        <v>158</v>
      </c>
      <c r="D52" s="5" t="s">
        <v>93</v>
      </c>
      <c r="G52" s="6">
        <v>99.9999</v>
      </c>
      <c r="H52" s="6"/>
      <c r="I52" s="6">
        <v>99.9997</v>
      </c>
      <c r="J52" s="6"/>
      <c r="K52" s="6">
        <v>99.999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</row>
    <row r="53" spans="7:63" s="1" customFormat="1" ht="12.75"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</row>
    <row r="54" spans="2:63" s="1" customFormat="1" ht="12.75">
      <c r="B54" s="7" t="s">
        <v>9</v>
      </c>
      <c r="G54" s="21" t="s">
        <v>1</v>
      </c>
      <c r="H54" s="21"/>
      <c r="I54" s="21" t="s">
        <v>6</v>
      </c>
      <c r="J54" s="21"/>
      <c r="K54" s="21" t="s">
        <v>7</v>
      </c>
      <c r="L54" s="21"/>
      <c r="M54" s="21" t="s">
        <v>36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</row>
    <row r="55" spans="6:23" s="1" customFormat="1" ht="12.75">
      <c r="F55" s="2"/>
      <c r="G55" s="4"/>
      <c r="H55" s="4"/>
      <c r="I55" s="4"/>
      <c r="J55" s="4"/>
      <c r="K55" s="4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4" s="1" customFormat="1" ht="12.75">
      <c r="A56" s="1" t="s">
        <v>9</v>
      </c>
      <c r="B56" s="1" t="s">
        <v>15</v>
      </c>
      <c r="C56" s="1" t="s">
        <v>155</v>
      </c>
      <c r="D56" s="1" t="s">
        <v>16</v>
      </c>
      <c r="E56" s="1" t="s">
        <v>17</v>
      </c>
      <c r="F56" s="2" t="s">
        <v>18</v>
      </c>
      <c r="G56" s="3">
        <v>0.033700334304</v>
      </c>
      <c r="H56" s="3" t="s">
        <v>18</v>
      </c>
      <c r="I56" s="3">
        <v>0.026300260896</v>
      </c>
      <c r="J56" s="3" t="s">
        <v>18</v>
      </c>
      <c r="K56" s="3">
        <v>0.025300250976</v>
      </c>
      <c r="L56" s="3" t="s">
        <v>18</v>
      </c>
      <c r="M56" s="3">
        <f>AVERAGE(G56,I56,K56)</f>
        <v>0.028433615391999997</v>
      </c>
      <c r="N56" s="3" t="s">
        <v>18</v>
      </c>
      <c r="O56" s="3"/>
      <c r="P56" s="3" t="s">
        <v>18</v>
      </c>
      <c r="Q56" s="3"/>
      <c r="R56" s="3" t="s">
        <v>18</v>
      </c>
      <c r="S56" s="3"/>
      <c r="T56" s="3" t="s">
        <v>18</v>
      </c>
      <c r="U56" s="3"/>
      <c r="V56" s="2" t="s">
        <v>18</v>
      </c>
      <c r="W56" s="2"/>
      <c r="X56" s="1">
        <v>0.028433615392</v>
      </c>
    </row>
    <row r="57" spans="1:24" s="1" customFormat="1" ht="12.75">
      <c r="A57" s="1" t="s">
        <v>9</v>
      </c>
      <c r="B57" s="1" t="s">
        <v>171</v>
      </c>
      <c r="C57" s="1" t="s">
        <v>155</v>
      </c>
      <c r="D57" s="1" t="s">
        <v>19</v>
      </c>
      <c r="E57" s="1" t="s">
        <v>17</v>
      </c>
      <c r="F57" s="2" t="s">
        <v>18</v>
      </c>
      <c r="G57" s="4">
        <v>45.32186651978115</v>
      </c>
      <c r="H57" s="4" t="s">
        <v>18</v>
      </c>
      <c r="I57" s="4">
        <v>48.07961851559028</v>
      </c>
      <c r="J57" s="4" t="s">
        <v>18</v>
      </c>
      <c r="K57" s="4">
        <v>40.040286287034746</v>
      </c>
      <c r="L57" s="2" t="s">
        <v>18</v>
      </c>
      <c r="M57" s="4">
        <f>AVERAGE(G57,I57,K57)</f>
        <v>44.480590440802054</v>
      </c>
      <c r="N57" s="2" t="s">
        <v>18</v>
      </c>
      <c r="O57" s="2"/>
      <c r="P57" s="2" t="s">
        <v>18</v>
      </c>
      <c r="Q57" s="2"/>
      <c r="R57" s="2" t="s">
        <v>18</v>
      </c>
      <c r="S57" s="2"/>
      <c r="T57" s="2" t="s">
        <v>18</v>
      </c>
      <c r="U57" s="2"/>
      <c r="V57" s="2" t="s">
        <v>18</v>
      </c>
      <c r="W57" s="2"/>
      <c r="X57" s="1">
        <v>44.480590440802054</v>
      </c>
    </row>
    <row r="58" spans="1:24" s="1" customFormat="1" ht="12.75">
      <c r="A58" s="1" t="s">
        <v>9</v>
      </c>
      <c r="B58" s="1" t="s">
        <v>172</v>
      </c>
      <c r="C58" s="1" t="s">
        <v>155</v>
      </c>
      <c r="D58" s="1" t="s">
        <v>19</v>
      </c>
      <c r="E58" s="1" t="s">
        <v>17</v>
      </c>
      <c r="F58" s="2" t="s">
        <v>18</v>
      </c>
      <c r="G58" s="4">
        <v>5.051375664133254</v>
      </c>
      <c r="H58" s="4" t="s">
        <v>18</v>
      </c>
      <c r="I58" s="4">
        <v>5.746479554932111</v>
      </c>
      <c r="J58" s="4" t="s">
        <v>18</v>
      </c>
      <c r="K58" s="4">
        <v>5.384491329165564</v>
      </c>
      <c r="L58" s="2" t="s">
        <v>18</v>
      </c>
      <c r="M58" s="4">
        <f>AVERAGE(G58,I58,K58)</f>
        <v>5.394115516076976</v>
      </c>
      <c r="N58" s="2" t="s">
        <v>18</v>
      </c>
      <c r="O58" s="2"/>
      <c r="P58" s="2" t="s">
        <v>18</v>
      </c>
      <c r="Q58" s="2"/>
      <c r="R58" s="2" t="s">
        <v>18</v>
      </c>
      <c r="S58" s="2"/>
      <c r="T58" s="2" t="s">
        <v>18</v>
      </c>
      <c r="U58" s="2"/>
      <c r="V58" s="2" t="s">
        <v>18</v>
      </c>
      <c r="W58" s="2"/>
      <c r="X58" s="1">
        <v>5.394115516076976</v>
      </c>
    </row>
    <row r="59" spans="1:24" s="1" customFormat="1" ht="12.75">
      <c r="A59" s="1" t="s">
        <v>9</v>
      </c>
      <c r="B59" s="1" t="s">
        <v>20</v>
      </c>
      <c r="C59" s="1" t="s">
        <v>155</v>
      </c>
      <c r="D59" s="1" t="s">
        <v>19</v>
      </c>
      <c r="E59" s="1" t="s">
        <v>17</v>
      </c>
      <c r="F59" s="2" t="s">
        <v>21</v>
      </c>
      <c r="G59" s="4">
        <v>0.2151038769025828</v>
      </c>
      <c r="H59" s="4" t="s">
        <v>21</v>
      </c>
      <c r="I59" s="4">
        <v>0.20835331949161</v>
      </c>
      <c r="J59" s="4" t="s">
        <v>21</v>
      </c>
      <c r="K59" s="4">
        <v>0.21453582688843628</v>
      </c>
      <c r="L59" s="2" t="s">
        <v>18</v>
      </c>
      <c r="M59" s="4">
        <f>AVERAGE(G59,I59,K59)</f>
        <v>0.2126643410942097</v>
      </c>
      <c r="N59" s="2" t="s">
        <v>18</v>
      </c>
      <c r="O59" s="2"/>
      <c r="P59" s="2" t="s">
        <v>18</v>
      </c>
      <c r="Q59" s="2"/>
      <c r="R59" s="2" t="s">
        <v>18</v>
      </c>
      <c r="S59" s="2"/>
      <c r="T59" s="2" t="s">
        <v>18</v>
      </c>
      <c r="U59" s="2"/>
      <c r="V59" s="2" t="s">
        <v>18</v>
      </c>
      <c r="W59" s="2"/>
      <c r="X59" s="1">
        <v>0.2126643410942097</v>
      </c>
    </row>
    <row r="60" spans="1:24" s="1" customFormat="1" ht="12.75">
      <c r="A60" s="1" t="s">
        <v>9</v>
      </c>
      <c r="B60" s="1" t="s">
        <v>22</v>
      </c>
      <c r="D60" s="1" t="s">
        <v>19</v>
      </c>
      <c r="E60" s="1" t="s">
        <v>17</v>
      </c>
      <c r="F60" s="2" t="s">
        <v>18</v>
      </c>
      <c r="G60" s="4">
        <v>2.06797385620915</v>
      </c>
      <c r="H60" s="4" t="s">
        <v>18</v>
      </c>
      <c r="I60" s="4">
        <v>2.4592105263157897</v>
      </c>
      <c r="J60" s="4" t="s">
        <v>18</v>
      </c>
      <c r="K60" s="4">
        <v>2.1545454545454548</v>
      </c>
      <c r="L60" s="2" t="s">
        <v>18</v>
      </c>
      <c r="M60" s="4">
        <f>AVERAGE(G60,I60,K60)</f>
        <v>2.227243279023465</v>
      </c>
      <c r="N60" s="2" t="s">
        <v>18</v>
      </c>
      <c r="O60" s="2"/>
      <c r="P60" s="2" t="s">
        <v>18</v>
      </c>
      <c r="Q60" s="2"/>
      <c r="R60" s="2" t="s">
        <v>18</v>
      </c>
      <c r="S60" s="2"/>
      <c r="T60" s="2" t="s">
        <v>18</v>
      </c>
      <c r="U60" s="2"/>
      <c r="V60" s="2" t="s">
        <v>18</v>
      </c>
      <c r="W60" s="2"/>
      <c r="X60" s="1">
        <v>2.227243279023465</v>
      </c>
    </row>
    <row r="61" spans="6:23" s="1" customFormat="1" ht="12.75">
      <c r="F61" s="2"/>
      <c r="G61" s="4"/>
      <c r="H61" s="4"/>
      <c r="I61" s="4"/>
      <c r="J61" s="4"/>
      <c r="K61" s="4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2:23" s="1" customFormat="1" ht="12.75">
      <c r="B62" s="1" t="s">
        <v>34</v>
      </c>
      <c r="C62" s="1" t="s">
        <v>35</v>
      </c>
      <c r="D62" s="5" t="s">
        <v>155</v>
      </c>
      <c r="F62" s="2"/>
      <c r="G62" s="4"/>
      <c r="H62" s="4"/>
      <c r="I62" s="4"/>
      <c r="J62" s="4"/>
      <c r="K62" s="4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2:63" s="1" customFormat="1" ht="12.75">
      <c r="B63" s="25" t="s">
        <v>173</v>
      </c>
      <c r="C63" s="25"/>
      <c r="D63" s="25" t="s">
        <v>156</v>
      </c>
      <c r="G63" s="4">
        <v>8186</v>
      </c>
      <c r="H63" s="4"/>
      <c r="I63" s="4">
        <v>8819</v>
      </c>
      <c r="J63" s="4"/>
      <c r="K63" s="4">
        <v>8304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</row>
    <row r="64" spans="2:63" s="1" customFormat="1" ht="12.75">
      <c r="B64" s="25" t="s">
        <v>174</v>
      </c>
      <c r="C64" s="25"/>
      <c r="D64" s="25" t="s">
        <v>93</v>
      </c>
      <c r="G64" s="4">
        <v>5.7</v>
      </c>
      <c r="H64" s="4"/>
      <c r="I64" s="4">
        <v>5.8</v>
      </c>
      <c r="J64" s="4"/>
      <c r="K64" s="4">
        <v>5.6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</row>
    <row r="65" spans="1:63" s="1" customFormat="1" ht="12.75">
      <c r="A65" s="1" t="s">
        <v>9</v>
      </c>
      <c r="B65" s="25" t="s">
        <v>175</v>
      </c>
      <c r="C65" s="25"/>
      <c r="D65" s="25" t="s">
        <v>93</v>
      </c>
      <c r="G65" s="4">
        <v>49</v>
      </c>
      <c r="H65" s="4"/>
      <c r="I65" s="4">
        <v>48.2</v>
      </c>
      <c r="J65" s="4"/>
      <c r="K65" s="4">
        <v>49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</row>
    <row r="66" spans="2:63" s="1" customFormat="1" ht="12.75">
      <c r="B66" s="25" t="s">
        <v>176</v>
      </c>
      <c r="C66" s="25"/>
      <c r="D66" s="25" t="s">
        <v>157</v>
      </c>
      <c r="G66" s="4">
        <v>178</v>
      </c>
      <c r="H66" s="4"/>
      <c r="I66" s="4">
        <v>179</v>
      </c>
      <c r="J66" s="4"/>
      <c r="K66" s="4">
        <v>178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</row>
    <row r="67" spans="7:63" s="1" customFormat="1" ht="12.75"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</row>
    <row r="68" spans="2:63" s="1" customFormat="1" ht="12.75">
      <c r="B68" s="1" t="s">
        <v>34</v>
      </c>
      <c r="C68" s="1" t="s">
        <v>25</v>
      </c>
      <c r="D68" s="5" t="s">
        <v>158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</row>
    <row r="69" spans="2:63" s="1" customFormat="1" ht="12.75">
      <c r="B69" s="25" t="s">
        <v>173</v>
      </c>
      <c r="C69" s="25"/>
      <c r="D69" s="25" t="s">
        <v>156</v>
      </c>
      <c r="G69" s="4">
        <v>7710</v>
      </c>
      <c r="H69" s="4"/>
      <c r="I69" s="4">
        <v>8382</v>
      </c>
      <c r="J69" s="4"/>
      <c r="K69" s="4">
        <v>8282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</row>
    <row r="70" spans="2:63" s="1" customFormat="1" ht="12.75">
      <c r="B70" s="25" t="s">
        <v>174</v>
      </c>
      <c r="C70" s="25"/>
      <c r="D70" s="25" t="s">
        <v>93</v>
      </c>
      <c r="G70" s="4">
        <v>5.7</v>
      </c>
      <c r="H70" s="4"/>
      <c r="I70" s="4">
        <v>5.8</v>
      </c>
      <c r="J70" s="4"/>
      <c r="K70" s="4">
        <v>5.6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</row>
    <row r="71" spans="1:63" s="1" customFormat="1" ht="12.75">
      <c r="A71" s="1" t="s">
        <v>9</v>
      </c>
      <c r="B71" s="25" t="s">
        <v>175</v>
      </c>
      <c r="C71" s="25"/>
      <c r="D71" s="25" t="s">
        <v>93</v>
      </c>
      <c r="G71" s="4">
        <v>49.6</v>
      </c>
      <c r="H71" s="4"/>
      <c r="I71" s="4">
        <v>49.2</v>
      </c>
      <c r="J71" s="4"/>
      <c r="K71" s="4">
        <v>49.5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</row>
    <row r="72" spans="2:63" s="1" customFormat="1" ht="12.75">
      <c r="B72" s="25" t="s">
        <v>176</v>
      </c>
      <c r="C72" s="25"/>
      <c r="D72" s="25" t="s">
        <v>157</v>
      </c>
      <c r="G72" s="4">
        <v>179</v>
      </c>
      <c r="H72" s="4"/>
      <c r="I72" s="4">
        <v>179</v>
      </c>
      <c r="J72" s="4"/>
      <c r="K72" s="4">
        <v>179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</row>
    <row r="73" spans="7:63" s="1" customFormat="1" ht="12.75"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</row>
    <row r="74" spans="1:57" s="5" customFormat="1" ht="12.75">
      <c r="A74" s="5" t="s">
        <v>9</v>
      </c>
      <c r="B74" s="5" t="s">
        <v>92</v>
      </c>
      <c r="C74" s="5" t="s">
        <v>158</v>
      </c>
      <c r="D74" s="5" t="s">
        <v>93</v>
      </c>
      <c r="G74" s="6">
        <v>99.9997</v>
      </c>
      <c r="H74" s="6"/>
      <c r="I74" s="6">
        <v>99.9998</v>
      </c>
      <c r="J74" s="6"/>
      <c r="K74" s="6">
        <v>99.9999</v>
      </c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</row>
    <row r="75" spans="1:57" s="5" customFormat="1" ht="12.75">
      <c r="A75" s="5" t="s">
        <v>9</v>
      </c>
      <c r="B75" s="5" t="s">
        <v>94</v>
      </c>
      <c r="C75" s="5" t="s">
        <v>158</v>
      </c>
      <c r="D75" s="5" t="s">
        <v>93</v>
      </c>
      <c r="G75" s="6">
        <v>99.9999</v>
      </c>
      <c r="H75" s="6"/>
      <c r="I75" s="6">
        <v>99.9999</v>
      </c>
      <c r="J75" s="6"/>
      <c r="K75" s="6">
        <v>99.9994</v>
      </c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</row>
    <row r="76" spans="1:57" s="5" customFormat="1" ht="12.75">
      <c r="A76" s="5" t="s">
        <v>9</v>
      </c>
      <c r="B76" s="5" t="s">
        <v>95</v>
      </c>
      <c r="C76" s="5" t="s">
        <v>158</v>
      </c>
      <c r="D76" s="5" t="s">
        <v>93</v>
      </c>
      <c r="G76" s="6">
        <v>99.9999</v>
      </c>
      <c r="H76" s="6"/>
      <c r="I76" s="6">
        <v>99.9999</v>
      </c>
      <c r="J76" s="6"/>
      <c r="K76" s="6">
        <v>99.9997</v>
      </c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</row>
    <row r="77" spans="6:23" s="1" customFormat="1" ht="12.75">
      <c r="F77" s="2"/>
      <c r="G77" s="4"/>
      <c r="H77" s="4"/>
      <c r="I77" s="4"/>
      <c r="J77" s="4"/>
      <c r="K77" s="4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s="1" customFormat="1" ht="12.75">
      <c r="B78" s="7" t="s">
        <v>10</v>
      </c>
      <c r="F78" s="2"/>
      <c r="G78" s="21" t="s">
        <v>1</v>
      </c>
      <c r="H78" s="21"/>
      <c r="I78" s="21" t="s">
        <v>6</v>
      </c>
      <c r="J78" s="21"/>
      <c r="K78" s="21" t="s">
        <v>7</v>
      </c>
      <c r="L78" s="21"/>
      <c r="M78" s="21" t="s">
        <v>36</v>
      </c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6:23" s="1" customFormat="1" ht="12.75">
      <c r="F79" s="2"/>
      <c r="G79" s="4"/>
      <c r="H79" s="4"/>
      <c r="I79" s="4"/>
      <c r="J79" s="4"/>
      <c r="K79" s="4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4" s="1" customFormat="1" ht="12.75">
      <c r="A80" s="1" t="s">
        <v>10</v>
      </c>
      <c r="B80" s="1" t="s">
        <v>11</v>
      </c>
      <c r="C80" s="1" t="s">
        <v>158</v>
      </c>
      <c r="D80" s="1" t="s">
        <v>23</v>
      </c>
      <c r="E80" s="1" t="s">
        <v>17</v>
      </c>
      <c r="F80" s="2" t="s">
        <v>18</v>
      </c>
      <c r="G80" s="4">
        <v>694.8675741268335</v>
      </c>
      <c r="H80" s="4" t="s">
        <v>18</v>
      </c>
      <c r="I80" s="4">
        <v>734.4345608379589</v>
      </c>
      <c r="J80" s="4" t="s">
        <v>18</v>
      </c>
      <c r="K80" s="4">
        <v>2827.0688575899844</v>
      </c>
      <c r="L80" s="2" t="s">
        <v>18</v>
      </c>
      <c r="M80" s="4">
        <f aca="true" t="shared" si="0" ref="M80:M85">AVERAGE(G80,I80,K80)</f>
        <v>1418.7903308515924</v>
      </c>
      <c r="N80" s="2" t="s">
        <v>18</v>
      </c>
      <c r="O80" s="2"/>
      <c r="P80" s="2" t="s">
        <v>18</v>
      </c>
      <c r="Q80" s="2"/>
      <c r="R80" s="2" t="s">
        <v>18</v>
      </c>
      <c r="S80" s="2"/>
      <c r="T80" s="2" t="s">
        <v>18</v>
      </c>
      <c r="U80" s="2"/>
      <c r="V80" s="2" t="s">
        <v>18</v>
      </c>
      <c r="W80" s="2"/>
      <c r="X80" s="1">
        <v>1418.7903308515924</v>
      </c>
    </row>
    <row r="81" spans="1:24" s="1" customFormat="1" ht="12.75">
      <c r="A81" s="1" t="s">
        <v>10</v>
      </c>
      <c r="B81" s="1" t="s">
        <v>12</v>
      </c>
      <c r="C81" s="1" t="s">
        <v>158</v>
      </c>
      <c r="D81" s="1" t="s">
        <v>23</v>
      </c>
      <c r="E81" s="1" t="s">
        <v>17</v>
      </c>
      <c r="F81" s="2" t="s">
        <v>18</v>
      </c>
      <c r="G81" s="4">
        <v>37.560409412261265</v>
      </c>
      <c r="H81" s="4" t="s">
        <v>18</v>
      </c>
      <c r="I81" s="4">
        <v>38.65445057041889</v>
      </c>
      <c r="J81" s="4" t="s">
        <v>18</v>
      </c>
      <c r="K81" s="4">
        <v>38.994053208137714</v>
      </c>
      <c r="L81" s="2" t="s">
        <v>18</v>
      </c>
      <c r="M81" s="4">
        <f t="shared" si="0"/>
        <v>38.40297106360595</v>
      </c>
      <c r="N81" s="2" t="s">
        <v>18</v>
      </c>
      <c r="O81" s="2"/>
      <c r="P81" s="2" t="s">
        <v>18</v>
      </c>
      <c r="Q81" s="2"/>
      <c r="R81" s="2" t="s">
        <v>18</v>
      </c>
      <c r="S81" s="2"/>
      <c r="T81" s="2" t="s">
        <v>18</v>
      </c>
      <c r="U81" s="2"/>
      <c r="V81" s="2" t="s">
        <v>18</v>
      </c>
      <c r="W81" s="2"/>
      <c r="X81" s="1">
        <v>38.40297106360595</v>
      </c>
    </row>
    <row r="82" spans="1:24" s="1" customFormat="1" ht="12.75">
      <c r="A82" s="1" t="s">
        <v>10</v>
      </c>
      <c r="B82" s="1" t="s">
        <v>13</v>
      </c>
      <c r="C82" s="1" t="s">
        <v>158</v>
      </c>
      <c r="D82" s="1" t="s">
        <v>23</v>
      </c>
      <c r="E82" s="1" t="s">
        <v>17</v>
      </c>
      <c r="F82" s="2" t="s">
        <v>18</v>
      </c>
      <c r="G82" s="4">
        <v>1258.2737153107526</v>
      </c>
      <c r="H82" s="4" t="s">
        <v>18</v>
      </c>
      <c r="I82" s="4">
        <v>1410.8874458202895</v>
      </c>
      <c r="J82" s="4" t="s">
        <v>18</v>
      </c>
      <c r="K82" s="4">
        <v>1481.7740219092332</v>
      </c>
      <c r="L82" s="2" t="s">
        <v>18</v>
      </c>
      <c r="M82" s="4">
        <f t="shared" si="0"/>
        <v>1383.645061013425</v>
      </c>
      <c r="N82" s="2" t="s">
        <v>18</v>
      </c>
      <c r="O82" s="2"/>
      <c r="P82" s="2" t="s">
        <v>18</v>
      </c>
      <c r="Q82" s="2"/>
      <c r="R82" s="2" t="s">
        <v>18</v>
      </c>
      <c r="S82" s="2"/>
      <c r="T82" s="2" t="s">
        <v>18</v>
      </c>
      <c r="U82" s="2"/>
      <c r="V82" s="2" t="s">
        <v>18</v>
      </c>
      <c r="W82" s="2"/>
      <c r="X82" s="1">
        <v>1383.6450610134252</v>
      </c>
    </row>
    <row r="83" spans="1:24" s="1" customFormat="1" ht="12.75">
      <c r="A83" s="1" t="s">
        <v>10</v>
      </c>
      <c r="B83" s="1" t="s">
        <v>14</v>
      </c>
      <c r="C83" s="1" t="s">
        <v>155</v>
      </c>
      <c r="D83" s="1" t="s">
        <v>23</v>
      </c>
      <c r="E83" s="1" t="s">
        <v>17</v>
      </c>
      <c r="F83" s="2" t="s">
        <v>18</v>
      </c>
      <c r="G83" s="4">
        <v>534.8917384035042</v>
      </c>
      <c r="H83" s="4" t="s">
        <v>18</v>
      </c>
      <c r="I83" s="4">
        <v>792.45979100409</v>
      </c>
      <c r="J83" s="4" t="s">
        <v>18</v>
      </c>
      <c r="K83" s="4">
        <v>670.0715008858516</v>
      </c>
      <c r="L83" s="2" t="s">
        <v>18</v>
      </c>
      <c r="M83" s="4">
        <f t="shared" si="0"/>
        <v>665.8076767644819</v>
      </c>
      <c r="N83" s="2" t="s">
        <v>18</v>
      </c>
      <c r="O83" s="2"/>
      <c r="P83" s="2" t="s">
        <v>18</v>
      </c>
      <c r="Q83" s="2"/>
      <c r="R83" s="2" t="s">
        <v>18</v>
      </c>
      <c r="S83" s="2"/>
      <c r="T83" s="2" t="s">
        <v>18</v>
      </c>
      <c r="U83" s="2"/>
      <c r="V83" s="2" t="s">
        <v>18</v>
      </c>
      <c r="W83" s="2"/>
      <c r="X83" s="1">
        <v>665.8076767644819</v>
      </c>
    </row>
    <row r="84" spans="2:23" s="1" customFormat="1" ht="12.75">
      <c r="B84" s="5" t="s">
        <v>159</v>
      </c>
      <c r="C84" s="1" t="s">
        <v>158</v>
      </c>
      <c r="D84" s="1" t="s">
        <v>23</v>
      </c>
      <c r="E84" s="1" t="s">
        <v>17</v>
      </c>
      <c r="F84" s="2"/>
      <c r="G84" s="4">
        <f>G80+G81+G83</f>
        <v>1267.3197219425988</v>
      </c>
      <c r="H84" s="4"/>
      <c r="I84" s="4">
        <f>I80+I81+I83</f>
        <v>1565.548802412468</v>
      </c>
      <c r="J84" s="4"/>
      <c r="K84" s="4">
        <f>K80+K81+K83</f>
        <v>3536.1344116839737</v>
      </c>
      <c r="L84" s="2"/>
      <c r="M84" s="4">
        <f t="shared" si="0"/>
        <v>2123.00097867968</v>
      </c>
      <c r="N84" s="2"/>
      <c r="O84" s="1" t="s">
        <v>160</v>
      </c>
      <c r="P84" s="2"/>
      <c r="Q84" s="2"/>
      <c r="R84" s="2"/>
      <c r="S84" s="2"/>
      <c r="T84" s="2"/>
      <c r="U84" s="2"/>
      <c r="V84" s="2"/>
      <c r="W84" s="2"/>
    </row>
    <row r="85" spans="2:23" s="1" customFormat="1" ht="12.75">
      <c r="B85" s="5" t="s">
        <v>161</v>
      </c>
      <c r="C85" s="1" t="s">
        <v>158</v>
      </c>
      <c r="D85" s="5" t="s">
        <v>23</v>
      </c>
      <c r="E85" s="5" t="s">
        <v>17</v>
      </c>
      <c r="F85" s="2"/>
      <c r="G85" s="4">
        <f>G82</f>
        <v>1258.2737153107526</v>
      </c>
      <c r="H85" s="4"/>
      <c r="I85" s="4">
        <f>I82</f>
        <v>1410.8874458202895</v>
      </c>
      <c r="J85" s="4"/>
      <c r="K85" s="4">
        <f>K82</f>
        <v>1481.7740219092332</v>
      </c>
      <c r="L85" s="2"/>
      <c r="M85" s="4">
        <f t="shared" si="0"/>
        <v>1383.645061013425</v>
      </c>
      <c r="N85" s="2"/>
      <c r="O85" s="1" t="s">
        <v>162</v>
      </c>
      <c r="P85" s="2"/>
      <c r="Q85" s="2"/>
      <c r="R85" s="2"/>
      <c r="S85" s="2"/>
      <c r="T85" s="2"/>
      <c r="U85" s="2"/>
      <c r="V85" s="2"/>
      <c r="W85" s="2"/>
    </row>
    <row r="86" spans="2:23" s="1" customFormat="1" ht="12.75">
      <c r="B86" s="2" t="s">
        <v>132</v>
      </c>
      <c r="F86" s="2"/>
      <c r="G86" s="4"/>
      <c r="H86" s="4"/>
      <c r="I86" s="4"/>
      <c r="J86" s="4"/>
      <c r="K86" s="4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s="1" customFormat="1" ht="12.75">
      <c r="B87" s="2"/>
      <c r="F87" s="2"/>
      <c r="G87" s="4"/>
      <c r="H87" s="4"/>
      <c r="I87" s="4"/>
      <c r="J87" s="4"/>
      <c r="K87" s="4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s="1" customFormat="1" ht="12.75">
      <c r="B88" s="1" t="s">
        <v>34</v>
      </c>
      <c r="C88" s="1" t="s">
        <v>26</v>
      </c>
      <c r="D88" s="5" t="s">
        <v>155</v>
      </c>
      <c r="F88" s="2"/>
      <c r="G88" s="4"/>
      <c r="H88" s="4"/>
      <c r="I88" s="4"/>
      <c r="J88" s="4"/>
      <c r="K88" s="4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63" s="1" customFormat="1" ht="12.75">
      <c r="B89" s="25" t="s">
        <v>173</v>
      </c>
      <c r="C89" s="25"/>
      <c r="D89" s="25" t="s">
        <v>156</v>
      </c>
      <c r="G89" s="4">
        <v>11134</v>
      </c>
      <c r="H89" s="4"/>
      <c r="I89" s="4">
        <v>10650</v>
      </c>
      <c r="J89" s="4"/>
      <c r="K89" s="4">
        <v>10536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</row>
    <row r="90" spans="2:63" s="1" customFormat="1" ht="12.75">
      <c r="B90" s="25" t="s">
        <v>174</v>
      </c>
      <c r="C90" s="25"/>
      <c r="D90" s="25" t="s">
        <v>93</v>
      </c>
      <c r="G90" s="4">
        <v>2.8</v>
      </c>
      <c r="H90" s="4"/>
      <c r="I90" s="4">
        <v>2.4</v>
      </c>
      <c r="J90" s="4"/>
      <c r="K90" s="4">
        <v>3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</row>
    <row r="91" spans="1:63" s="1" customFormat="1" ht="12.75">
      <c r="A91" s="1" t="s">
        <v>10</v>
      </c>
      <c r="B91" s="25" t="s">
        <v>175</v>
      </c>
      <c r="C91" s="25"/>
      <c r="D91" s="25" t="s">
        <v>93</v>
      </c>
      <c r="G91" s="4">
        <v>61.43</v>
      </c>
      <c r="H91" s="4"/>
      <c r="I91" s="4">
        <v>62.84</v>
      </c>
      <c r="J91" s="4"/>
      <c r="K91" s="4">
        <v>62.51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</row>
    <row r="92" spans="2:63" s="1" customFormat="1" ht="12.75">
      <c r="B92" s="25" t="s">
        <v>176</v>
      </c>
      <c r="C92" s="25"/>
      <c r="D92" s="25" t="s">
        <v>157</v>
      </c>
      <c r="G92" s="4">
        <v>187</v>
      </c>
      <c r="H92" s="4"/>
      <c r="I92" s="4">
        <v>190</v>
      </c>
      <c r="J92" s="4"/>
      <c r="K92" s="4">
        <v>191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</row>
    <row r="93" spans="7:63" s="1" customFormat="1" ht="12.75"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</row>
    <row r="94" spans="2:63" s="1" customFormat="1" ht="12.75">
      <c r="B94" s="1" t="s">
        <v>34</v>
      </c>
      <c r="C94" s="1" t="s">
        <v>27</v>
      </c>
      <c r="D94" s="5" t="s">
        <v>158</v>
      </c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</row>
    <row r="95" spans="2:63" s="1" customFormat="1" ht="12.75">
      <c r="B95" s="25" t="s">
        <v>173</v>
      </c>
      <c r="C95" s="25"/>
      <c r="D95" s="25" t="s">
        <v>156</v>
      </c>
      <c r="G95" s="4">
        <v>10935</v>
      </c>
      <c r="H95" s="4"/>
      <c r="I95" s="4">
        <v>10397</v>
      </c>
      <c r="J95" s="4"/>
      <c r="K95" s="4">
        <v>10650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</row>
    <row r="96" spans="2:63" s="1" customFormat="1" ht="12.75">
      <c r="B96" s="25" t="s">
        <v>174</v>
      </c>
      <c r="C96" s="25"/>
      <c r="D96" s="25" t="s">
        <v>93</v>
      </c>
      <c r="G96" s="4">
        <v>2.8</v>
      </c>
      <c r="H96" s="4"/>
      <c r="I96" s="4">
        <v>2.4</v>
      </c>
      <c r="J96" s="4"/>
      <c r="K96" s="4">
        <v>3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</row>
    <row r="97" spans="2:63" s="1" customFormat="1" ht="12.75">
      <c r="B97" s="25" t="s">
        <v>175</v>
      </c>
      <c r="C97" s="25"/>
      <c r="D97" s="25" t="s">
        <v>93</v>
      </c>
      <c r="G97" s="4">
        <v>61.16</v>
      </c>
      <c r="H97" s="4"/>
      <c r="I97" s="4">
        <v>62.13</v>
      </c>
      <c r="J97" s="4"/>
      <c r="K97" s="4">
        <v>61.81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</row>
    <row r="98" spans="2:63" s="1" customFormat="1" ht="12.75">
      <c r="B98" s="25" t="s">
        <v>176</v>
      </c>
      <c r="C98" s="25"/>
      <c r="D98" s="25" t="s">
        <v>157</v>
      </c>
      <c r="G98" s="4">
        <v>191</v>
      </c>
      <c r="H98" s="4"/>
      <c r="I98" s="4">
        <v>193</v>
      </c>
      <c r="J98" s="4"/>
      <c r="K98" s="4">
        <v>194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L94"/>
  <sheetViews>
    <sheetView workbookViewId="0" topLeftCell="B1">
      <selection activeCell="AD64" sqref="AD64:AJ64"/>
    </sheetView>
  </sheetViews>
  <sheetFormatPr defaultColWidth="9.140625" defaultRowHeight="12.75"/>
  <cols>
    <col min="1" max="1" width="6.140625" style="5" hidden="1" customWidth="1"/>
    <col min="2" max="2" width="20.28125" style="5" customWidth="1"/>
    <col min="3" max="3" width="3.140625" style="5" customWidth="1"/>
    <col min="4" max="4" width="9.421875" style="5" customWidth="1"/>
    <col min="5" max="5" width="2.7109375" style="5" customWidth="1"/>
    <col min="6" max="6" width="9.28125" style="5" customWidth="1"/>
    <col min="7" max="7" width="2.57421875" style="5" customWidth="1"/>
    <col min="8" max="8" width="9.8515625" style="5" customWidth="1"/>
    <col min="9" max="9" width="2.8515625" style="5" customWidth="1"/>
    <col min="10" max="10" width="9.28125" style="5" customWidth="1"/>
    <col min="11" max="11" width="2.00390625" style="5" customWidth="1"/>
    <col min="12" max="12" width="9.00390625" style="5" bestFit="1" customWidth="1"/>
    <col min="13" max="13" width="2.421875" style="5" customWidth="1"/>
    <col min="14" max="14" width="9.00390625" style="5" bestFit="1" customWidth="1"/>
    <col min="15" max="15" width="2.00390625" style="5" customWidth="1"/>
    <col min="16" max="16" width="9.00390625" style="5" bestFit="1" customWidth="1"/>
    <col min="17" max="17" width="2.421875" style="5" customWidth="1"/>
    <col min="18" max="18" width="9.00390625" style="5" customWidth="1"/>
    <col min="19" max="19" width="2.421875" style="5" customWidth="1"/>
    <col min="20" max="20" width="8.7109375" style="5" customWidth="1"/>
    <col min="21" max="21" width="2.421875" style="5" customWidth="1"/>
    <col min="22" max="22" width="10.8515625" style="5" customWidth="1"/>
    <col min="23" max="23" width="2.28125" style="5" customWidth="1"/>
    <col min="24" max="24" width="7.421875" style="5" customWidth="1"/>
    <col min="25" max="25" width="1.8515625" style="5" customWidth="1"/>
    <col min="26" max="26" width="8.7109375" style="5" customWidth="1"/>
    <col min="27" max="27" width="2.00390625" style="5" customWidth="1"/>
    <col min="28" max="28" width="9.57421875" style="5" customWidth="1"/>
    <col min="29" max="29" width="2.57421875" style="5" customWidth="1"/>
    <col min="30" max="30" width="11.00390625" style="5" customWidth="1"/>
    <col min="31" max="31" width="2.00390625" style="5" customWidth="1"/>
    <col min="32" max="32" width="10.00390625" style="5" customWidth="1"/>
    <col min="33" max="33" width="2.421875" style="5" customWidth="1"/>
    <col min="34" max="34" width="10.28125" style="5" customWidth="1"/>
    <col min="35" max="35" width="3.00390625" style="5" customWidth="1"/>
    <col min="36" max="36" width="10.140625" style="5" customWidth="1"/>
    <col min="37" max="37" width="2.7109375" style="5" customWidth="1"/>
    <col min="38" max="38" width="9.140625" style="5" customWidth="1"/>
    <col min="39" max="39" width="2.8515625" style="5" customWidth="1"/>
    <col min="40" max="40" width="9.140625" style="5" customWidth="1"/>
    <col min="41" max="41" width="2.7109375" style="5" customWidth="1"/>
    <col min="42" max="16384" width="9.140625" style="5" customWidth="1"/>
  </cols>
  <sheetData>
    <row r="1" spans="2:3" ht="12.75">
      <c r="B1" s="9" t="s">
        <v>124</v>
      </c>
      <c r="C1" s="9"/>
    </row>
    <row r="4" spans="2:36" ht="12.75">
      <c r="B4" s="9" t="s">
        <v>0</v>
      </c>
      <c r="C4" s="9"/>
      <c r="F4" s="22" t="s">
        <v>1</v>
      </c>
      <c r="G4" s="22"/>
      <c r="H4" s="22" t="s">
        <v>6</v>
      </c>
      <c r="I4" s="22"/>
      <c r="J4" s="22" t="s">
        <v>7</v>
      </c>
      <c r="K4" s="22"/>
      <c r="L4" s="22" t="s">
        <v>1</v>
      </c>
      <c r="M4" s="22"/>
      <c r="N4" s="22" t="s">
        <v>6</v>
      </c>
      <c r="O4" s="22"/>
      <c r="P4" s="22" t="s">
        <v>7</v>
      </c>
      <c r="Q4" s="22"/>
      <c r="R4" s="22" t="s">
        <v>1</v>
      </c>
      <c r="S4" s="22"/>
      <c r="T4" s="22" t="s">
        <v>6</v>
      </c>
      <c r="U4" s="22"/>
      <c r="V4" s="22" t="s">
        <v>7</v>
      </c>
      <c r="W4" s="22"/>
      <c r="X4" s="22" t="s">
        <v>1</v>
      </c>
      <c r="Y4" s="22"/>
      <c r="Z4" s="22" t="s">
        <v>6</v>
      </c>
      <c r="AA4" s="22"/>
      <c r="AB4" s="22" t="s">
        <v>7</v>
      </c>
      <c r="AC4" s="22"/>
      <c r="AD4" s="22" t="s">
        <v>1</v>
      </c>
      <c r="AE4" s="22"/>
      <c r="AF4" s="22" t="s">
        <v>6</v>
      </c>
      <c r="AG4" s="22"/>
      <c r="AH4" s="22" t="s">
        <v>7</v>
      </c>
      <c r="AI4" s="22"/>
      <c r="AJ4" s="22" t="s">
        <v>36</v>
      </c>
    </row>
    <row r="6" spans="2:36" ht="12.75">
      <c r="B6" s="5" t="s">
        <v>179</v>
      </c>
      <c r="F6" s="5" t="s">
        <v>181</v>
      </c>
      <c r="H6" s="5" t="s">
        <v>181</v>
      </c>
      <c r="J6" s="5" t="s">
        <v>181</v>
      </c>
      <c r="L6" s="5" t="s">
        <v>183</v>
      </c>
      <c r="N6" s="5" t="s">
        <v>183</v>
      </c>
      <c r="P6" s="5" t="s">
        <v>183</v>
      </c>
      <c r="X6" s="5" t="s">
        <v>184</v>
      </c>
      <c r="Z6" s="5" t="s">
        <v>184</v>
      </c>
      <c r="AB6" s="5" t="s">
        <v>184</v>
      </c>
      <c r="AD6" s="5" t="s">
        <v>186</v>
      </c>
      <c r="AF6" s="5" t="s">
        <v>186</v>
      </c>
      <c r="AH6" s="5" t="s">
        <v>186</v>
      </c>
      <c r="AJ6" s="5" t="s">
        <v>186</v>
      </c>
    </row>
    <row r="7" spans="2:36" ht="12.75">
      <c r="B7" s="5" t="s">
        <v>180</v>
      </c>
      <c r="F7" s="5" t="s">
        <v>182</v>
      </c>
      <c r="H7" s="5" t="s">
        <v>182</v>
      </c>
      <c r="J7" s="5" t="s">
        <v>182</v>
      </c>
      <c r="L7" s="5" t="s">
        <v>182</v>
      </c>
      <c r="N7" s="5" t="s">
        <v>182</v>
      </c>
      <c r="P7" s="5" t="s">
        <v>182</v>
      </c>
      <c r="X7" s="5" t="s">
        <v>185</v>
      </c>
      <c r="Z7" s="5" t="s">
        <v>185</v>
      </c>
      <c r="AB7" s="5" t="s">
        <v>185</v>
      </c>
      <c r="AD7" s="5" t="s">
        <v>37</v>
      </c>
      <c r="AF7" s="5" t="s">
        <v>37</v>
      </c>
      <c r="AH7" s="5" t="s">
        <v>37</v>
      </c>
      <c r="AJ7" s="5" t="s">
        <v>37</v>
      </c>
    </row>
    <row r="8" spans="2:36" ht="12.75">
      <c r="B8" s="5" t="s">
        <v>190</v>
      </c>
      <c r="R8" s="5" t="s">
        <v>191</v>
      </c>
      <c r="T8" s="5" t="s">
        <v>191</v>
      </c>
      <c r="V8" s="5" t="s">
        <v>191</v>
      </c>
      <c r="X8" s="5" t="s">
        <v>185</v>
      </c>
      <c r="Z8" s="5" t="s">
        <v>185</v>
      </c>
      <c r="AB8" s="5" t="s">
        <v>185</v>
      </c>
      <c r="AD8" s="5" t="s">
        <v>37</v>
      </c>
      <c r="AF8" s="5" t="s">
        <v>37</v>
      </c>
      <c r="AH8" s="5" t="s">
        <v>37</v>
      </c>
      <c r="AJ8" s="5" t="s">
        <v>37</v>
      </c>
    </row>
    <row r="9" spans="2:36" ht="12.75">
      <c r="B9" s="5" t="s">
        <v>177</v>
      </c>
      <c r="F9" s="5" t="s">
        <v>32</v>
      </c>
      <c r="H9" s="5" t="s">
        <v>32</v>
      </c>
      <c r="J9" s="5" t="s">
        <v>32</v>
      </c>
      <c r="L9" s="5" t="s">
        <v>33</v>
      </c>
      <c r="N9" s="5" t="s">
        <v>33</v>
      </c>
      <c r="P9" s="5" t="s">
        <v>33</v>
      </c>
      <c r="X9" s="5" t="s">
        <v>185</v>
      </c>
      <c r="Z9" s="5" t="s">
        <v>185</v>
      </c>
      <c r="AB9" s="5" t="s">
        <v>185</v>
      </c>
      <c r="AD9" s="5" t="s">
        <v>37</v>
      </c>
      <c r="AF9" s="5" t="s">
        <v>37</v>
      </c>
      <c r="AH9" s="5" t="s">
        <v>37</v>
      </c>
      <c r="AJ9" s="5" t="s">
        <v>37</v>
      </c>
    </row>
    <row r="10" spans="1:28" ht="12.75">
      <c r="A10" s="5" t="s">
        <v>0</v>
      </c>
      <c r="B10" s="5" t="s">
        <v>3</v>
      </c>
      <c r="D10" s="5" t="s">
        <v>30</v>
      </c>
      <c r="F10" s="6">
        <v>2400</v>
      </c>
      <c r="G10" s="6"/>
      <c r="H10" s="6">
        <v>2400</v>
      </c>
      <c r="I10" s="6"/>
      <c r="J10" s="6">
        <v>2400.6</v>
      </c>
      <c r="K10" s="6"/>
      <c r="L10" s="6">
        <v>13499.4</v>
      </c>
      <c r="M10" s="6"/>
      <c r="N10" s="6">
        <v>13498.2</v>
      </c>
      <c r="O10" s="6"/>
      <c r="P10" s="6">
        <v>13500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12.75">
      <c r="A11" s="5" t="s">
        <v>0</v>
      </c>
      <c r="B11" s="5" t="s">
        <v>5</v>
      </c>
      <c r="D11" s="5" t="s">
        <v>31</v>
      </c>
      <c r="F11" s="6">
        <v>13110</v>
      </c>
      <c r="G11" s="6"/>
      <c r="H11" s="6">
        <v>13105</v>
      </c>
      <c r="I11" s="6"/>
      <c r="J11" s="6">
        <v>13380</v>
      </c>
      <c r="K11" s="6"/>
      <c r="L11" s="6">
        <v>100</v>
      </c>
      <c r="M11" s="6"/>
      <c r="N11" s="6">
        <v>100</v>
      </c>
      <c r="O11" s="6"/>
      <c r="P11" s="6">
        <v>100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ht="12.75">
      <c r="A12" s="5" t="s">
        <v>0</v>
      </c>
      <c r="B12" s="5" t="s">
        <v>4</v>
      </c>
      <c r="D12" s="5" t="s">
        <v>28</v>
      </c>
      <c r="F12" s="6">
        <v>0.008</v>
      </c>
      <c r="G12" s="6"/>
      <c r="H12" s="6">
        <v>0.016</v>
      </c>
      <c r="I12" s="6"/>
      <c r="J12" s="6">
        <v>0.0107</v>
      </c>
      <c r="K12" s="6"/>
      <c r="L12" s="6">
        <v>16.06</v>
      </c>
      <c r="M12" s="6"/>
      <c r="N12" s="6">
        <v>15.99</v>
      </c>
      <c r="O12" s="6"/>
      <c r="P12" s="6">
        <v>15.82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2.75">
      <c r="A13" s="5" t="s">
        <v>0</v>
      </c>
      <c r="B13" s="5" t="s">
        <v>2</v>
      </c>
      <c r="D13" s="5" t="s">
        <v>29</v>
      </c>
      <c r="F13" s="11">
        <f>401666.666666667/2</f>
        <v>200833.3333333335</v>
      </c>
      <c r="G13" s="11"/>
      <c r="H13" s="11">
        <f>389583.333333333/2</f>
        <v>194791.6666666665</v>
      </c>
      <c r="I13" s="11"/>
      <c r="J13" s="11">
        <f>407814.71298842/2</f>
        <v>203907.35649421</v>
      </c>
      <c r="K13" s="6"/>
      <c r="L13" s="6">
        <v>1</v>
      </c>
      <c r="M13" s="6"/>
      <c r="N13" s="6">
        <v>1</v>
      </c>
      <c r="O13" s="6"/>
      <c r="P13" s="6">
        <v>1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6:28" ht="12.75"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2:36" ht="12.75">
      <c r="B15" s="5" t="s">
        <v>178</v>
      </c>
      <c r="D15" s="5" t="s">
        <v>156</v>
      </c>
      <c r="F15" s="6">
        <f>'emiss 2'!$G$15</f>
        <v>12954</v>
      </c>
      <c r="G15" s="6"/>
      <c r="H15" s="6">
        <f>'emiss 2'!$I$15</f>
        <v>13922</v>
      </c>
      <c r="I15" s="6"/>
      <c r="J15" s="6">
        <f>'emiss 2'!$K$15</f>
        <v>12652</v>
      </c>
      <c r="K15" s="6"/>
      <c r="L15" s="6">
        <f>'emiss 2'!$G$15</f>
        <v>12954</v>
      </c>
      <c r="M15" s="6"/>
      <c r="N15" s="6">
        <f>'emiss 2'!$I$15</f>
        <v>13922</v>
      </c>
      <c r="O15" s="6"/>
      <c r="P15" s="6">
        <f>'emiss 2'!$K$15</f>
        <v>12652</v>
      </c>
      <c r="Q15" s="6"/>
      <c r="R15" s="6"/>
      <c r="S15" s="6"/>
      <c r="T15" s="6"/>
      <c r="U15" s="6"/>
      <c r="V15" s="6"/>
      <c r="W15" s="6"/>
      <c r="X15" s="6">
        <f>'emiss 2'!$G$15</f>
        <v>12954</v>
      </c>
      <c r="Y15" s="6"/>
      <c r="Z15" s="6">
        <f>'emiss 2'!$I$15</f>
        <v>13922</v>
      </c>
      <c r="AA15" s="6"/>
      <c r="AB15" s="6">
        <f>'emiss 2'!$K$15</f>
        <v>12652</v>
      </c>
      <c r="AD15" s="6">
        <f>'emiss 2'!$G$15</f>
        <v>12954</v>
      </c>
      <c r="AE15" s="6"/>
      <c r="AF15" s="6">
        <f>'emiss 2'!$I$15</f>
        <v>13922</v>
      </c>
      <c r="AG15" s="6"/>
      <c r="AH15" s="6">
        <f>'emiss 2'!$K$15</f>
        <v>12652</v>
      </c>
      <c r="AJ15" s="10">
        <f>AVERAGE(AD15,AF15,AH15)</f>
        <v>13176</v>
      </c>
    </row>
    <row r="16" spans="2:36" ht="12.75">
      <c r="B16" s="5" t="s">
        <v>24</v>
      </c>
      <c r="D16" s="5" t="s">
        <v>93</v>
      </c>
      <c r="F16" s="6">
        <f>'emiss 2'!$G$16</f>
        <v>3.8</v>
      </c>
      <c r="G16" s="6"/>
      <c r="H16" s="6">
        <f>'emiss 2'!$I$16</f>
        <v>3.9</v>
      </c>
      <c r="I16" s="6"/>
      <c r="J16" s="6">
        <f>'emiss 2'!$K$16</f>
        <v>3.8</v>
      </c>
      <c r="K16" s="6"/>
      <c r="L16" s="6">
        <f>'emiss 2'!$G$16</f>
        <v>3.8</v>
      </c>
      <c r="M16" s="6"/>
      <c r="N16" s="6">
        <f>'emiss 2'!$I$16</f>
        <v>3.9</v>
      </c>
      <c r="O16" s="6"/>
      <c r="P16" s="6">
        <f>'emiss 2'!$K$16</f>
        <v>3.8</v>
      </c>
      <c r="Q16" s="6"/>
      <c r="R16" s="6"/>
      <c r="S16" s="6"/>
      <c r="T16" s="6"/>
      <c r="U16" s="6"/>
      <c r="V16" s="6"/>
      <c r="W16" s="6"/>
      <c r="X16" s="6">
        <f>'emiss 2'!$G$16</f>
        <v>3.8</v>
      </c>
      <c r="Y16" s="6"/>
      <c r="Z16" s="6">
        <f>'emiss 2'!$I$16</f>
        <v>3.9</v>
      </c>
      <c r="AA16" s="6"/>
      <c r="AB16" s="6">
        <f>'emiss 2'!$K$16</f>
        <v>3.8</v>
      </c>
      <c r="AD16" s="6">
        <f>'emiss 2'!$G$16</f>
        <v>3.8</v>
      </c>
      <c r="AE16" s="6"/>
      <c r="AF16" s="6">
        <f>'emiss 2'!$I$16</f>
        <v>3.9</v>
      </c>
      <c r="AG16" s="6"/>
      <c r="AH16" s="6">
        <f>'emiss 2'!$K$16</f>
        <v>3.8</v>
      </c>
      <c r="AJ16" s="10">
        <f>AVERAGE(AD16,AF16,AH16)</f>
        <v>3.8333333333333335</v>
      </c>
    </row>
    <row r="17" spans="6:28" ht="12.75"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2:36" ht="12.75">
      <c r="B18" s="5" t="s">
        <v>188</v>
      </c>
      <c r="D18" s="5" t="s">
        <v>189</v>
      </c>
      <c r="F18" s="10">
        <f>F10*F11/1000000</f>
        <v>31.464</v>
      </c>
      <c r="G18" s="6"/>
      <c r="H18" s="10">
        <f>H10*H11/1000000</f>
        <v>31.452</v>
      </c>
      <c r="I18" s="6"/>
      <c r="J18" s="10">
        <f>J10*J11/1000000</f>
        <v>32.120028</v>
      </c>
      <c r="K18" s="6"/>
      <c r="L18" s="10">
        <f>L10*L11/1000000</f>
        <v>1.34994</v>
      </c>
      <c r="M18" s="10"/>
      <c r="N18" s="10">
        <f>N10*N11/1000000</f>
        <v>1.34982</v>
      </c>
      <c r="O18" s="6"/>
      <c r="P18" s="10">
        <f>P10*P11/1000000</f>
        <v>1.35</v>
      </c>
      <c r="Q18" s="6"/>
      <c r="R18" s="6"/>
      <c r="S18" s="6"/>
      <c r="T18" s="6"/>
      <c r="U18" s="6"/>
      <c r="V18" s="6"/>
      <c r="W18" s="6"/>
      <c r="X18" s="10"/>
      <c r="Y18" s="6"/>
      <c r="Z18" s="6"/>
      <c r="AA18" s="6"/>
      <c r="AB18" s="6"/>
      <c r="AD18" s="10">
        <f>F18+L18+X18</f>
        <v>32.813939999999995</v>
      </c>
      <c r="AF18" s="10">
        <f>H18+N18+Z18</f>
        <v>32.80182</v>
      </c>
      <c r="AH18" s="10">
        <f>J18+P18+AB18</f>
        <v>33.470028</v>
      </c>
      <c r="AJ18" s="10">
        <f>AVERAGE(AD18,AF18,AH18)</f>
        <v>33.028596</v>
      </c>
    </row>
    <row r="19" spans="6:28" ht="12.75"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2:28" ht="12.75">
      <c r="B20" s="5" t="s">
        <v>38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2:36" ht="12.75">
      <c r="B21" s="5" t="s">
        <v>4</v>
      </c>
      <c r="D21" s="5" t="s">
        <v>39</v>
      </c>
      <c r="F21" s="10">
        <f>F10*F12/100*454*1000/0.0283/60*14/(21-F$16)/F$15</f>
        <v>3.225634026318124</v>
      </c>
      <c r="G21" s="6"/>
      <c r="H21" s="10">
        <f>H10*H12/100*454*1000/0.0283/60*14/(21-H$16)/H$15</f>
        <v>6.037813403524813</v>
      </c>
      <c r="I21" s="6"/>
      <c r="J21" s="10">
        <f>J10*J12/100*454*1000/0.0283/60*14/(21-J$16)/J$15</f>
        <v>4.4183707171010065</v>
      </c>
      <c r="K21" s="6"/>
      <c r="L21" s="10">
        <f>L10*L12/100*454*1000/0.0283/60*14/(21-L$16)/L$15</f>
        <v>36422.845366487236</v>
      </c>
      <c r="M21" s="6"/>
      <c r="N21" s="10">
        <f>N10*N12/100*454*1000/0.0283/60*14/(21-N$16)/N$15</f>
        <v>33936.9481772527</v>
      </c>
      <c r="O21" s="6"/>
      <c r="P21" s="10">
        <f>P10*P12/100*454*1000/0.0283/60*14/(21-P$16)/P$15</f>
        <v>36736.58820696936</v>
      </c>
      <c r="Q21" s="6"/>
      <c r="R21" s="10">
        <f>F21+L21</f>
        <v>36426.071000513555</v>
      </c>
      <c r="S21" s="6"/>
      <c r="T21" s="10">
        <f>H21+N21</f>
        <v>33942.98599065623</v>
      </c>
      <c r="U21" s="6"/>
      <c r="V21" s="10">
        <f>J21+P21</f>
        <v>36741.006577686465</v>
      </c>
      <c r="W21" s="6"/>
      <c r="X21" s="6"/>
      <c r="Y21" s="6"/>
      <c r="Z21" s="6"/>
      <c r="AA21" s="6"/>
      <c r="AB21" s="6"/>
      <c r="AD21" s="11">
        <f>F21+L21+X21</f>
        <v>36426.071000513555</v>
      </c>
      <c r="AE21" s="11"/>
      <c r="AF21" s="11">
        <f>H21+N21+Z21</f>
        <v>33942.98599065623</v>
      </c>
      <c r="AG21" s="11"/>
      <c r="AH21" s="11">
        <f>J21+P21+AB21</f>
        <v>36741.006577686465</v>
      </c>
      <c r="AI21" s="11"/>
      <c r="AJ21" s="11">
        <f>AVERAGE(AD21,AF21,AH21)</f>
        <v>35703.35452295208</v>
      </c>
    </row>
    <row r="22" spans="2:36" ht="12.75">
      <c r="B22" s="5" t="s">
        <v>2</v>
      </c>
      <c r="D22" s="5" t="s">
        <v>23</v>
      </c>
      <c r="F22" s="11">
        <f>F10*F13*454/0.0283/60*14/(21-F$16)/F$15</f>
        <v>8097685.420236129</v>
      </c>
      <c r="G22" s="6"/>
      <c r="H22" s="11">
        <f>H10*H13*454/0.0283/60*14/(21-H$16)/H$15</f>
        <v>7350723.349343356</v>
      </c>
      <c r="I22" s="6"/>
      <c r="J22" s="11">
        <f>J10*J13*454/0.0283/60*14/(21-J$16)/J$15</f>
        <v>8419984.046126105</v>
      </c>
      <c r="K22" s="6"/>
      <c r="L22" s="11">
        <f>L10*L13*454/0.0283/60*14/(21-L$16)/L$15</f>
        <v>226.7923123691608</v>
      </c>
      <c r="M22" s="6"/>
      <c r="N22" s="11">
        <f>N10*N13*454/0.0283/60*14/(21-N$16)/N$15</f>
        <v>212.2385752173402</v>
      </c>
      <c r="O22" s="6"/>
      <c r="P22" s="11">
        <f>P10*P13*454/0.0283/60*14/(21-P$16)/P$15</f>
        <v>232.21610750296696</v>
      </c>
      <c r="Q22" s="6"/>
      <c r="R22" s="27">
        <f>F22+L22</f>
        <v>8097912.212548498</v>
      </c>
      <c r="S22" s="27"/>
      <c r="T22" s="27">
        <f>H22+N22</f>
        <v>7350935.587918573</v>
      </c>
      <c r="U22" s="27"/>
      <c r="V22" s="27">
        <f>J22+P22</f>
        <v>8420216.262233607</v>
      </c>
      <c r="W22" s="6"/>
      <c r="X22" s="6"/>
      <c r="Y22" s="6"/>
      <c r="Z22" s="6"/>
      <c r="AA22" s="6"/>
      <c r="AB22" s="6"/>
      <c r="AD22" s="26">
        <f>F22+L22+X22</f>
        <v>8097912.212548498</v>
      </c>
      <c r="AE22" s="26"/>
      <c r="AF22" s="26">
        <f>H22+N22+Z22</f>
        <v>7350935.587918573</v>
      </c>
      <c r="AG22" s="26"/>
      <c r="AH22" s="26">
        <f>J22+P22+AB22</f>
        <v>8420216.262233607</v>
      </c>
      <c r="AJ22" s="26">
        <f>AVERAGE(AD22,AF22,AH22)</f>
        <v>7956354.687566892</v>
      </c>
    </row>
    <row r="23" spans="6:28" ht="12.75"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6:28" ht="12.75"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6:28" ht="12.75"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2:36" ht="12.75">
      <c r="B26" s="9" t="s">
        <v>8</v>
      </c>
      <c r="C26" s="9"/>
      <c r="F26" s="22" t="s">
        <v>1</v>
      </c>
      <c r="G26" s="22"/>
      <c r="H26" s="22" t="s">
        <v>6</v>
      </c>
      <c r="I26" s="22"/>
      <c r="J26" s="22" t="s">
        <v>7</v>
      </c>
      <c r="K26" s="22"/>
      <c r="L26" s="22" t="s">
        <v>1</v>
      </c>
      <c r="M26" s="22"/>
      <c r="N26" s="22" t="s">
        <v>6</v>
      </c>
      <c r="O26" s="22"/>
      <c r="P26" s="22" t="s">
        <v>7</v>
      </c>
      <c r="Q26" s="22"/>
      <c r="R26" s="22" t="s">
        <v>1</v>
      </c>
      <c r="S26" s="22"/>
      <c r="T26" s="22" t="s">
        <v>6</v>
      </c>
      <c r="U26" s="22"/>
      <c r="V26" s="22" t="s">
        <v>7</v>
      </c>
      <c r="W26" s="22"/>
      <c r="X26" s="22" t="s">
        <v>1</v>
      </c>
      <c r="Y26" s="22"/>
      <c r="Z26" s="22" t="s">
        <v>6</v>
      </c>
      <c r="AA26" s="22"/>
      <c r="AB26" s="22" t="s">
        <v>7</v>
      </c>
      <c r="AC26" s="22"/>
      <c r="AD26" s="22" t="s">
        <v>1</v>
      </c>
      <c r="AE26" s="22"/>
      <c r="AF26" s="22" t="s">
        <v>6</v>
      </c>
      <c r="AG26" s="22"/>
      <c r="AH26" s="22" t="s">
        <v>7</v>
      </c>
      <c r="AI26" s="22"/>
      <c r="AJ26" s="22" t="s">
        <v>36</v>
      </c>
    </row>
    <row r="27" spans="6:28" ht="12.75"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2:36" ht="12.75">
      <c r="B28" s="5" t="s">
        <v>179</v>
      </c>
      <c r="F28" s="5" t="s">
        <v>181</v>
      </c>
      <c r="H28" s="5" t="s">
        <v>181</v>
      </c>
      <c r="J28" s="5" t="s">
        <v>181</v>
      </c>
      <c r="L28" s="5" t="s">
        <v>183</v>
      </c>
      <c r="N28" s="5" t="s">
        <v>183</v>
      </c>
      <c r="P28" s="5" t="s">
        <v>183</v>
      </c>
      <c r="X28" s="5" t="s">
        <v>184</v>
      </c>
      <c r="Z28" s="5" t="s">
        <v>184</v>
      </c>
      <c r="AB28" s="5" t="s">
        <v>184</v>
      </c>
      <c r="AD28" s="5" t="s">
        <v>186</v>
      </c>
      <c r="AF28" s="5" t="s">
        <v>186</v>
      </c>
      <c r="AH28" s="5" t="s">
        <v>186</v>
      </c>
      <c r="AJ28" s="5" t="s">
        <v>186</v>
      </c>
    </row>
    <row r="29" spans="2:36" ht="12.75">
      <c r="B29" s="5" t="s">
        <v>180</v>
      </c>
      <c r="F29" s="5" t="s">
        <v>182</v>
      </c>
      <c r="H29" s="5" t="s">
        <v>182</v>
      </c>
      <c r="J29" s="5" t="s">
        <v>182</v>
      </c>
      <c r="L29" s="5" t="s">
        <v>182</v>
      </c>
      <c r="N29" s="5" t="s">
        <v>182</v>
      </c>
      <c r="P29" s="5" t="s">
        <v>182</v>
      </c>
      <c r="X29" s="5" t="s">
        <v>185</v>
      </c>
      <c r="Z29" s="5" t="s">
        <v>185</v>
      </c>
      <c r="AB29" s="5" t="s">
        <v>185</v>
      </c>
      <c r="AD29" s="5" t="s">
        <v>37</v>
      </c>
      <c r="AF29" s="5" t="s">
        <v>37</v>
      </c>
      <c r="AH29" s="5" t="s">
        <v>37</v>
      </c>
      <c r="AJ29" s="5" t="s">
        <v>37</v>
      </c>
    </row>
    <row r="30" spans="2:36" ht="12.75">
      <c r="B30" s="5" t="s">
        <v>190</v>
      </c>
      <c r="R30" s="5" t="s">
        <v>191</v>
      </c>
      <c r="T30" s="5" t="s">
        <v>191</v>
      </c>
      <c r="V30" s="5" t="s">
        <v>191</v>
      </c>
      <c r="X30" s="5" t="s">
        <v>185</v>
      </c>
      <c r="Z30" s="5" t="s">
        <v>185</v>
      </c>
      <c r="AB30" s="5" t="s">
        <v>185</v>
      </c>
      <c r="AD30" s="5" t="s">
        <v>37</v>
      </c>
      <c r="AF30" s="5" t="s">
        <v>37</v>
      </c>
      <c r="AH30" s="5" t="s">
        <v>37</v>
      </c>
      <c r="AJ30" s="5" t="s">
        <v>37</v>
      </c>
    </row>
    <row r="31" spans="2:36" ht="12.75">
      <c r="B31" s="5" t="s">
        <v>177</v>
      </c>
      <c r="F31" s="5" t="s">
        <v>32</v>
      </c>
      <c r="H31" s="5" t="s">
        <v>32</v>
      </c>
      <c r="J31" s="5" t="s">
        <v>32</v>
      </c>
      <c r="L31" s="5" t="s">
        <v>33</v>
      </c>
      <c r="N31" s="5" t="s">
        <v>33</v>
      </c>
      <c r="P31" s="5" t="s">
        <v>33</v>
      </c>
      <c r="X31" s="5" t="s">
        <v>185</v>
      </c>
      <c r="Z31" s="5" t="s">
        <v>185</v>
      </c>
      <c r="AB31" s="5" t="s">
        <v>185</v>
      </c>
      <c r="AD31" s="5" t="s">
        <v>37</v>
      </c>
      <c r="AF31" s="5" t="s">
        <v>37</v>
      </c>
      <c r="AH31" s="5" t="s">
        <v>37</v>
      </c>
      <c r="AJ31" s="5" t="s">
        <v>37</v>
      </c>
    </row>
    <row r="32" spans="1:28" ht="12.75">
      <c r="A32" s="5" t="s">
        <v>8</v>
      </c>
      <c r="B32" s="5" t="s">
        <v>3</v>
      </c>
      <c r="D32" s="5" t="s">
        <v>30</v>
      </c>
      <c r="F32" s="6">
        <v>2400.6</v>
      </c>
      <c r="G32" s="6"/>
      <c r="H32" s="6">
        <v>2400</v>
      </c>
      <c r="I32" s="6"/>
      <c r="J32" s="6">
        <v>2469</v>
      </c>
      <c r="K32" s="6"/>
      <c r="L32" s="6">
        <v>11400.6</v>
      </c>
      <c r="M32" s="6"/>
      <c r="N32" s="6">
        <v>11397</v>
      </c>
      <c r="O32" s="6"/>
      <c r="P32" s="6">
        <v>11397.6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ht="12.75">
      <c r="A33" s="5" t="s">
        <v>8</v>
      </c>
      <c r="B33" s="5" t="s">
        <v>5</v>
      </c>
      <c r="D33" s="5" t="s">
        <v>31</v>
      </c>
      <c r="F33" s="6">
        <v>13102</v>
      </c>
      <c r="G33" s="6"/>
      <c r="H33" s="6">
        <v>13353</v>
      </c>
      <c r="I33" s="6"/>
      <c r="J33" s="6">
        <v>13357</v>
      </c>
      <c r="K33" s="6"/>
      <c r="L33" s="6">
        <v>100</v>
      </c>
      <c r="M33" s="6"/>
      <c r="N33" s="6">
        <v>100</v>
      </c>
      <c r="O33" s="6"/>
      <c r="P33" s="6">
        <v>100</v>
      </c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1:28" ht="12.75">
      <c r="A34" s="5" t="s">
        <v>8</v>
      </c>
      <c r="B34" s="5" t="s">
        <v>4</v>
      </c>
      <c r="D34" s="5" t="s">
        <v>28</v>
      </c>
      <c r="F34" s="6">
        <v>0.007</v>
      </c>
      <c r="G34" s="6"/>
      <c r="H34" s="6">
        <v>0.03</v>
      </c>
      <c r="I34" s="6"/>
      <c r="J34" s="6">
        <v>0.011</v>
      </c>
      <c r="K34" s="6"/>
      <c r="L34" s="6">
        <v>15.83</v>
      </c>
      <c r="M34" s="6"/>
      <c r="N34" s="6">
        <v>15.52</v>
      </c>
      <c r="O34" s="6"/>
      <c r="P34" s="6">
        <v>16.4</v>
      </c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1:28" ht="12.75">
      <c r="A35" s="5" t="s">
        <v>8</v>
      </c>
      <c r="B35" s="5" t="s">
        <v>2</v>
      </c>
      <c r="D35" s="5" t="s">
        <v>29</v>
      </c>
      <c r="F35" s="10">
        <f>403649.087728068/2</f>
        <v>201824.543864034</v>
      </c>
      <c r="G35" s="10"/>
      <c r="H35" s="10">
        <f>403750/2</f>
        <v>201875</v>
      </c>
      <c r="I35" s="10"/>
      <c r="J35" s="10">
        <f>409882.543539894/2</f>
        <v>204941.271769947</v>
      </c>
      <c r="K35" s="6"/>
      <c r="L35" s="6">
        <v>1</v>
      </c>
      <c r="M35" s="6"/>
      <c r="N35" s="6">
        <v>1</v>
      </c>
      <c r="O35" s="6"/>
      <c r="P35" s="6">
        <v>1</v>
      </c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6:28" ht="12.75"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2:28" ht="12.75">
      <c r="B37" s="5" t="s">
        <v>178</v>
      </c>
      <c r="D37" s="5" t="s">
        <v>156</v>
      </c>
      <c r="F37" s="6">
        <f>'emiss 2'!$G$39</f>
        <v>13689</v>
      </c>
      <c r="G37" s="6"/>
      <c r="H37" s="6">
        <f>'emiss 2'!$I$39</f>
        <v>13706</v>
      </c>
      <c r="I37" s="6"/>
      <c r="J37" s="6">
        <f>'emiss 2'!$K$39</f>
        <v>12580</v>
      </c>
      <c r="K37" s="6"/>
      <c r="L37" s="6">
        <f>'emiss 2'!$G$39</f>
        <v>13689</v>
      </c>
      <c r="M37" s="6"/>
      <c r="N37" s="6">
        <f>'emiss 2'!$I$39</f>
        <v>13706</v>
      </c>
      <c r="O37" s="6"/>
      <c r="P37" s="6">
        <f>'emiss 2'!$K$39</f>
        <v>12580</v>
      </c>
      <c r="Q37" s="6"/>
      <c r="R37" s="6"/>
      <c r="S37" s="6"/>
      <c r="T37" s="6"/>
      <c r="U37" s="6"/>
      <c r="V37" s="6"/>
      <c r="W37" s="6"/>
      <c r="X37" s="6">
        <f>'emiss 2'!$G$39</f>
        <v>13689</v>
      </c>
      <c r="Y37" s="6"/>
      <c r="Z37" s="6">
        <f>'emiss 2'!$I$39</f>
        <v>13706</v>
      </c>
      <c r="AA37" s="6"/>
      <c r="AB37" s="6">
        <f>'emiss 2'!$K$39</f>
        <v>12580</v>
      </c>
    </row>
    <row r="38" spans="2:28" ht="12.75">
      <c r="B38" s="5" t="s">
        <v>24</v>
      </c>
      <c r="D38" s="5" t="s">
        <v>93</v>
      </c>
      <c r="F38" s="6">
        <f>'emiss 2'!$G$40</f>
        <v>5.5</v>
      </c>
      <c r="G38" s="6"/>
      <c r="H38" s="6">
        <f>'emiss 2'!$I$40</f>
        <v>5.4</v>
      </c>
      <c r="I38" s="6"/>
      <c r="J38" s="6">
        <f>'emiss 2'!$K$40</f>
        <v>5.2</v>
      </c>
      <c r="K38" s="6"/>
      <c r="L38" s="6">
        <f>'emiss 2'!$G$40</f>
        <v>5.5</v>
      </c>
      <c r="M38" s="6"/>
      <c r="N38" s="6">
        <f>'emiss 2'!$I$40</f>
        <v>5.4</v>
      </c>
      <c r="O38" s="6"/>
      <c r="P38" s="6">
        <f>'emiss 2'!$K$40</f>
        <v>5.2</v>
      </c>
      <c r="Q38" s="6"/>
      <c r="R38" s="6"/>
      <c r="S38" s="6"/>
      <c r="T38" s="6"/>
      <c r="U38" s="6"/>
      <c r="V38" s="6"/>
      <c r="W38" s="6"/>
      <c r="X38" s="6">
        <f>'emiss 2'!$G$40</f>
        <v>5.5</v>
      </c>
      <c r="Y38" s="6"/>
      <c r="Z38" s="6">
        <f>'emiss 2'!$I$40</f>
        <v>5.4</v>
      </c>
      <c r="AA38" s="6"/>
      <c r="AB38" s="6">
        <f>'emiss 2'!$K$40</f>
        <v>5.2</v>
      </c>
    </row>
    <row r="39" spans="6:28" ht="12.75"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2:36" ht="12.75">
      <c r="B40" s="5" t="s">
        <v>188</v>
      </c>
      <c r="D40" s="5" t="s">
        <v>189</v>
      </c>
      <c r="F40" s="10">
        <f>F32*F33/1000000</f>
        <v>31.452661199999998</v>
      </c>
      <c r="G40" s="6"/>
      <c r="H40" s="10">
        <f>H32*H33/1000000</f>
        <v>32.0472</v>
      </c>
      <c r="I40" s="6"/>
      <c r="J40" s="10">
        <f>J32*J33/1000000</f>
        <v>32.978433</v>
      </c>
      <c r="K40" s="6"/>
      <c r="L40" s="10">
        <f>L32*L33/1000000</f>
        <v>1.14006</v>
      </c>
      <c r="M40" s="10"/>
      <c r="N40" s="10">
        <f>N32*N33/1000000</f>
        <v>1.1397</v>
      </c>
      <c r="O40" s="6"/>
      <c r="P40" s="10">
        <f>P32*P33/1000000</f>
        <v>1.13976</v>
      </c>
      <c r="Q40" s="6"/>
      <c r="R40" s="6"/>
      <c r="S40" s="6"/>
      <c r="T40" s="6"/>
      <c r="U40" s="6"/>
      <c r="V40" s="6"/>
      <c r="W40" s="6"/>
      <c r="X40" s="10"/>
      <c r="Y40" s="6"/>
      <c r="Z40" s="6"/>
      <c r="AA40" s="6"/>
      <c r="AB40" s="6"/>
      <c r="AD40" s="10">
        <f>F40+L40+X40</f>
        <v>32.5927212</v>
      </c>
      <c r="AF40" s="10">
        <f>H40+N40+Z40</f>
        <v>33.186899999999994</v>
      </c>
      <c r="AH40" s="10">
        <f>J40+P40+AB40</f>
        <v>34.118193000000005</v>
      </c>
      <c r="AJ40" s="10">
        <f>AVERAGE(AD40,AF40,AH40)</f>
        <v>33.2992714</v>
      </c>
    </row>
    <row r="41" spans="6:28" ht="12.75"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2:28" ht="12.75">
      <c r="B42" s="5" t="s">
        <v>38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2:36" ht="12.75">
      <c r="B43" s="5" t="s">
        <v>4</v>
      </c>
      <c r="D43" s="5" t="s">
        <v>39</v>
      </c>
      <c r="F43" s="10">
        <f>F32*F34/100*1000*454/0.0283/60*14/(21-F38)/F37</f>
        <v>2.9645625819667965</v>
      </c>
      <c r="G43" s="6"/>
      <c r="H43" s="10">
        <f>H32*H34/100*1000*454/0.0283/60*14/(21-H38)/H37</f>
        <v>12.60501518571158</v>
      </c>
      <c r="I43" s="6"/>
      <c r="J43" s="10">
        <f>J32*J34/100*1000*454/0.0283/60*14/(21-J38)/J37</f>
        <v>5.114724545393712</v>
      </c>
      <c r="K43" s="6"/>
      <c r="L43" s="10">
        <f>L32*L34/100*1000*454/0.0283/60*14/(21-L38)/L37</f>
        <v>31838.412425601673</v>
      </c>
      <c r="M43" s="6"/>
      <c r="N43" s="10">
        <f>N32*N34/100*1000*454/0.0283/60*14/(21-N38)/N37</f>
        <v>30966.572739868487</v>
      </c>
      <c r="O43" s="6"/>
      <c r="P43" s="10">
        <f>P32*P34/100*1000*454/0.0283/60*14/(21-P38)/P37</f>
        <v>35201.869930730216</v>
      </c>
      <c r="Q43" s="6"/>
      <c r="R43" s="10">
        <f>F43+L43</f>
        <v>31841.37698818364</v>
      </c>
      <c r="S43" s="6"/>
      <c r="T43" s="10">
        <f>H43+N43</f>
        <v>30979.1777550542</v>
      </c>
      <c r="U43" s="6"/>
      <c r="V43" s="10">
        <f>J43+P43</f>
        <v>35206.984655275606</v>
      </c>
      <c r="W43" s="6"/>
      <c r="X43" s="6"/>
      <c r="Y43" s="6"/>
      <c r="Z43" s="6"/>
      <c r="AA43" s="6"/>
      <c r="AB43" s="6"/>
      <c r="AD43" s="10">
        <f>F43+L43+X43</f>
        <v>31841.37698818364</v>
      </c>
      <c r="AF43" s="10">
        <f>H43+N43+Z43</f>
        <v>30979.1777550542</v>
      </c>
      <c r="AH43" s="10">
        <f>J43+P43+AB43</f>
        <v>35206.984655275606</v>
      </c>
      <c r="AJ43" s="10">
        <f>AVERAGE(AD43,AF43,AH43)</f>
        <v>32675.846466171148</v>
      </c>
    </row>
    <row r="44" spans="2:36" ht="12.75">
      <c r="B44" s="5" t="s">
        <v>2</v>
      </c>
      <c r="D44" s="5" t="s">
        <v>23</v>
      </c>
      <c r="F44" s="11">
        <f>F32*F35*454/0.0283/60*14/(21-F38)/F37</f>
        <v>8547449.86945474</v>
      </c>
      <c r="G44" s="6"/>
      <c r="H44" s="11">
        <f>H32*H35*454/0.0283/60*14/(21-H38)/H37</f>
        <v>8482124.80205175</v>
      </c>
      <c r="I44" s="6"/>
      <c r="J44" s="11">
        <f>J32*J35*454/0.0283/60*14/(21-J38)/J37</f>
        <v>9529255.937145013</v>
      </c>
      <c r="K44" s="6"/>
      <c r="L44" s="11">
        <f>L32*L35*454/0.0283/60*14/(21-L38)/L37</f>
        <v>201.12705259381985</v>
      </c>
      <c r="M44" s="6"/>
      <c r="N44" s="11">
        <f>N32*N35*454/0.0283/60*14/(21-N38)/N37</f>
        <v>199.52688621049288</v>
      </c>
      <c r="O44" s="6"/>
      <c r="P44" s="11">
        <f>P32*P35*454/0.0283/60*14/(21-P38)/P37</f>
        <v>214.64554835811106</v>
      </c>
      <c r="Q44" s="6"/>
      <c r="R44" s="27">
        <f>F44+L44</f>
        <v>8547650.996507334</v>
      </c>
      <c r="S44" s="6"/>
      <c r="T44" s="27">
        <f>H44+N44</f>
        <v>8482324.328937959</v>
      </c>
      <c r="U44" s="6"/>
      <c r="V44" s="27">
        <f>J44+P44</f>
        <v>9529470.582693372</v>
      </c>
      <c r="W44" s="6"/>
      <c r="X44" s="6"/>
      <c r="Y44" s="6"/>
      <c r="Z44" s="6"/>
      <c r="AA44" s="6"/>
      <c r="AB44" s="6"/>
      <c r="AD44" s="10">
        <f>F44+L44+X44</f>
        <v>8547650.996507334</v>
      </c>
      <c r="AF44" s="10">
        <f>H44+N44+Z44</f>
        <v>8482324.328937959</v>
      </c>
      <c r="AH44" s="10">
        <f>J44+P44+AB44</f>
        <v>9529470.582693372</v>
      </c>
      <c r="AJ44" s="10">
        <f>AVERAGE(AD44,AF44,AH44)</f>
        <v>8853148.636046221</v>
      </c>
    </row>
    <row r="45" spans="6:28" ht="12.75"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6:28" ht="12.75"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2:36" ht="12.75">
      <c r="B47" s="9" t="s">
        <v>9</v>
      </c>
      <c r="C47" s="9"/>
      <c r="F47" s="22" t="s">
        <v>1</v>
      </c>
      <c r="G47" s="22"/>
      <c r="H47" s="22" t="s">
        <v>6</v>
      </c>
      <c r="I47" s="22"/>
      <c r="J47" s="22" t="s">
        <v>7</v>
      </c>
      <c r="K47" s="22"/>
      <c r="L47" s="22" t="s">
        <v>1</v>
      </c>
      <c r="M47" s="22"/>
      <c r="N47" s="22" t="s">
        <v>6</v>
      </c>
      <c r="O47" s="22"/>
      <c r="P47" s="22" t="s">
        <v>7</v>
      </c>
      <c r="Q47" s="22"/>
      <c r="R47" s="22" t="s">
        <v>1</v>
      </c>
      <c r="S47" s="22"/>
      <c r="T47" s="22" t="s">
        <v>6</v>
      </c>
      <c r="U47" s="22"/>
      <c r="V47" s="22" t="s">
        <v>7</v>
      </c>
      <c r="W47" s="22"/>
      <c r="X47" s="22" t="s">
        <v>1</v>
      </c>
      <c r="Y47" s="22"/>
      <c r="Z47" s="22" t="s">
        <v>6</v>
      </c>
      <c r="AA47" s="22"/>
      <c r="AB47" s="22" t="s">
        <v>7</v>
      </c>
      <c r="AC47" s="22"/>
      <c r="AD47" s="22" t="s">
        <v>1</v>
      </c>
      <c r="AE47" s="22"/>
      <c r="AF47" s="22" t="s">
        <v>6</v>
      </c>
      <c r="AG47" s="22"/>
      <c r="AH47" s="22" t="s">
        <v>7</v>
      </c>
      <c r="AI47" s="22"/>
      <c r="AJ47" s="22" t="s">
        <v>36</v>
      </c>
    </row>
    <row r="48" spans="6:28" ht="12.75"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2:36" ht="12.75">
      <c r="B49" s="5" t="s">
        <v>179</v>
      </c>
      <c r="F49" s="5" t="s">
        <v>181</v>
      </c>
      <c r="H49" s="5" t="s">
        <v>181</v>
      </c>
      <c r="J49" s="5" t="s">
        <v>181</v>
      </c>
      <c r="L49" s="5" t="s">
        <v>183</v>
      </c>
      <c r="N49" s="5" t="s">
        <v>183</v>
      </c>
      <c r="P49" s="5" t="s">
        <v>183</v>
      </c>
      <c r="X49" s="5" t="s">
        <v>184</v>
      </c>
      <c r="Z49" s="5" t="s">
        <v>184</v>
      </c>
      <c r="AB49" s="5" t="s">
        <v>184</v>
      </c>
      <c r="AD49" s="5" t="s">
        <v>186</v>
      </c>
      <c r="AF49" s="5" t="s">
        <v>186</v>
      </c>
      <c r="AH49" s="5" t="s">
        <v>186</v>
      </c>
      <c r="AJ49" s="5" t="s">
        <v>186</v>
      </c>
    </row>
    <row r="50" spans="2:36" ht="12.75">
      <c r="B50" s="5" t="s">
        <v>180</v>
      </c>
      <c r="F50" s="5" t="s">
        <v>182</v>
      </c>
      <c r="H50" s="5" t="s">
        <v>182</v>
      </c>
      <c r="J50" s="5" t="s">
        <v>182</v>
      </c>
      <c r="L50" s="5" t="s">
        <v>182</v>
      </c>
      <c r="N50" s="5" t="s">
        <v>182</v>
      </c>
      <c r="P50" s="5" t="s">
        <v>182</v>
      </c>
      <c r="X50" s="5" t="s">
        <v>185</v>
      </c>
      <c r="Z50" s="5" t="s">
        <v>185</v>
      </c>
      <c r="AB50" s="5" t="s">
        <v>185</v>
      </c>
      <c r="AD50" s="5" t="s">
        <v>37</v>
      </c>
      <c r="AF50" s="5" t="s">
        <v>37</v>
      </c>
      <c r="AH50" s="5" t="s">
        <v>37</v>
      </c>
      <c r="AJ50" s="5" t="s">
        <v>37</v>
      </c>
    </row>
    <row r="51" spans="2:36" ht="12.75">
      <c r="B51" s="5" t="s">
        <v>190</v>
      </c>
      <c r="R51" s="5" t="s">
        <v>191</v>
      </c>
      <c r="T51" s="5" t="s">
        <v>191</v>
      </c>
      <c r="V51" s="5" t="s">
        <v>191</v>
      </c>
      <c r="X51" s="5" t="s">
        <v>185</v>
      </c>
      <c r="Z51" s="5" t="s">
        <v>185</v>
      </c>
      <c r="AB51" s="5" t="s">
        <v>185</v>
      </c>
      <c r="AD51" s="5" t="s">
        <v>37</v>
      </c>
      <c r="AF51" s="5" t="s">
        <v>37</v>
      </c>
      <c r="AH51" s="5" t="s">
        <v>37</v>
      </c>
      <c r="AJ51" s="5" t="s">
        <v>37</v>
      </c>
    </row>
    <row r="52" spans="2:36" ht="12.75">
      <c r="B52" s="5" t="s">
        <v>177</v>
      </c>
      <c r="F52" s="5" t="s">
        <v>32</v>
      </c>
      <c r="H52" s="5" t="s">
        <v>32</v>
      </c>
      <c r="J52" s="5" t="s">
        <v>32</v>
      </c>
      <c r="L52" s="5" t="s">
        <v>33</v>
      </c>
      <c r="N52" s="5" t="s">
        <v>33</v>
      </c>
      <c r="P52" s="5" t="s">
        <v>33</v>
      </c>
      <c r="X52" s="5" t="s">
        <v>185</v>
      </c>
      <c r="Z52" s="5" t="s">
        <v>185</v>
      </c>
      <c r="AB52" s="5" t="s">
        <v>185</v>
      </c>
      <c r="AD52" s="5" t="s">
        <v>37</v>
      </c>
      <c r="AF52" s="5" t="s">
        <v>37</v>
      </c>
      <c r="AH52" s="5" t="s">
        <v>37</v>
      </c>
      <c r="AJ52" s="5" t="s">
        <v>37</v>
      </c>
    </row>
    <row r="53" spans="1:28" ht="12.75">
      <c r="A53" s="5" t="s">
        <v>9</v>
      </c>
      <c r="B53" s="5" t="s">
        <v>3</v>
      </c>
      <c r="D53" s="5" t="s">
        <v>30</v>
      </c>
      <c r="F53" s="6">
        <v>1408.2</v>
      </c>
      <c r="G53" s="6"/>
      <c r="H53" s="6">
        <v>1467</v>
      </c>
      <c r="I53" s="6"/>
      <c r="J53" s="6">
        <v>1474.2</v>
      </c>
      <c r="K53" s="6"/>
      <c r="L53" s="6">
        <v>6712.8</v>
      </c>
      <c r="M53" s="6"/>
      <c r="N53" s="6">
        <v>6810</v>
      </c>
      <c r="O53" s="6"/>
      <c r="P53" s="6">
        <v>6824.4</v>
      </c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spans="1:28" ht="12.75">
      <c r="A54" s="5" t="s">
        <v>9</v>
      </c>
      <c r="B54" s="5" t="s">
        <v>5</v>
      </c>
      <c r="D54" s="5" t="s">
        <v>31</v>
      </c>
      <c r="F54" s="6">
        <v>13131</v>
      </c>
      <c r="G54" s="6"/>
      <c r="H54" s="6">
        <v>13258</v>
      </c>
      <c r="I54" s="6"/>
      <c r="J54" s="6">
        <v>13425</v>
      </c>
      <c r="K54" s="6"/>
      <c r="L54" s="6">
        <v>100</v>
      </c>
      <c r="M54" s="6"/>
      <c r="N54" s="6">
        <v>100</v>
      </c>
      <c r="O54" s="6"/>
      <c r="P54" s="6">
        <v>100</v>
      </c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1:28" ht="12.75">
      <c r="A55" s="5" t="s">
        <v>9</v>
      </c>
      <c r="B55" s="5" t="s">
        <v>4</v>
      </c>
      <c r="D55" s="5" t="s">
        <v>28</v>
      </c>
      <c r="F55" s="6">
        <v>0.008</v>
      </c>
      <c r="G55" s="6"/>
      <c r="H55" s="6">
        <v>0.012</v>
      </c>
      <c r="I55" s="6"/>
      <c r="J55" s="6">
        <v>0.009</v>
      </c>
      <c r="K55" s="6"/>
      <c r="L55" s="6">
        <v>14.39</v>
      </c>
      <c r="M55" s="6"/>
      <c r="N55" s="6">
        <v>14.09</v>
      </c>
      <c r="O55" s="6"/>
      <c r="P55" s="6">
        <v>14.19</v>
      </c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1:28" ht="12.75">
      <c r="A56" s="5" t="s">
        <v>9</v>
      </c>
      <c r="B56" s="5" t="s">
        <v>2</v>
      </c>
      <c r="D56" s="5" t="s">
        <v>29</v>
      </c>
      <c r="F56" s="6">
        <f>406192.302229797/2</f>
        <v>203096.1511148985</v>
      </c>
      <c r="G56" s="6"/>
      <c r="H56" s="6">
        <f>403544.648943422/2</f>
        <v>201772.324471711</v>
      </c>
      <c r="I56" s="6"/>
      <c r="J56" s="6">
        <f>397503.730837064/2</f>
        <v>198751.865418532</v>
      </c>
      <c r="K56" s="6"/>
      <c r="L56" s="6">
        <v>4</v>
      </c>
      <c r="M56" s="6"/>
      <c r="N56" s="6">
        <v>1</v>
      </c>
      <c r="O56" s="6"/>
      <c r="P56" s="6">
        <v>1</v>
      </c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spans="6:28" ht="12.75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spans="2:28" ht="12.75">
      <c r="B58" s="5" t="s">
        <v>178</v>
      </c>
      <c r="D58" s="5" t="s">
        <v>156</v>
      </c>
      <c r="F58" s="6">
        <f>'emiss 2'!$G$63</f>
        <v>8186</v>
      </c>
      <c r="G58" s="6"/>
      <c r="H58" s="6">
        <f>'emiss 2'!$I$63</f>
        <v>8819</v>
      </c>
      <c r="I58" s="6"/>
      <c r="J58" s="6">
        <f>'emiss 2'!$K$63</f>
        <v>8304</v>
      </c>
      <c r="K58" s="6"/>
      <c r="L58" s="6">
        <f>'emiss 2'!$G$63</f>
        <v>8186</v>
      </c>
      <c r="M58" s="6"/>
      <c r="N58" s="6">
        <f>'emiss 2'!$I$63</f>
        <v>8819</v>
      </c>
      <c r="O58" s="6"/>
      <c r="P58" s="6">
        <f>'emiss 2'!$K$63</f>
        <v>8304</v>
      </c>
      <c r="Q58" s="6"/>
      <c r="R58" s="6"/>
      <c r="S58" s="6"/>
      <c r="T58" s="6"/>
      <c r="U58" s="6"/>
      <c r="V58" s="6"/>
      <c r="W58" s="6"/>
      <c r="X58" s="6">
        <f>'emiss 2'!$G$63</f>
        <v>8186</v>
      </c>
      <c r="Y58" s="6"/>
      <c r="Z58" s="6">
        <f>'emiss 2'!$I$63</f>
        <v>8819</v>
      </c>
      <c r="AA58" s="6"/>
      <c r="AB58" s="6">
        <f>'emiss 2'!$K$63</f>
        <v>8304</v>
      </c>
    </row>
    <row r="59" spans="2:28" ht="12.75">
      <c r="B59" s="5" t="s">
        <v>24</v>
      </c>
      <c r="D59" s="5" t="s">
        <v>93</v>
      </c>
      <c r="F59" s="6">
        <f>'emiss 2'!$G$64</f>
        <v>5.7</v>
      </c>
      <c r="G59" s="6"/>
      <c r="H59" s="6">
        <f>'emiss 2'!$I$64</f>
        <v>5.8</v>
      </c>
      <c r="I59" s="6"/>
      <c r="J59" s="6">
        <f>'emiss 2'!$K$64</f>
        <v>5.6</v>
      </c>
      <c r="K59" s="6"/>
      <c r="L59" s="6">
        <f>'emiss 2'!$G$64</f>
        <v>5.7</v>
      </c>
      <c r="M59" s="6"/>
      <c r="N59" s="6">
        <f>'emiss 2'!$I$64</f>
        <v>5.8</v>
      </c>
      <c r="O59" s="6"/>
      <c r="P59" s="6">
        <f>'emiss 2'!$K$64</f>
        <v>5.6</v>
      </c>
      <c r="Q59" s="6"/>
      <c r="R59" s="6"/>
      <c r="S59" s="6"/>
      <c r="T59" s="6"/>
      <c r="U59" s="6"/>
      <c r="V59" s="6"/>
      <c r="W59" s="6"/>
      <c r="X59" s="6">
        <f>'emiss 2'!$G$64</f>
        <v>5.7</v>
      </c>
      <c r="Y59" s="6"/>
      <c r="Z59" s="6">
        <f>'emiss 2'!$I$64</f>
        <v>5.8</v>
      </c>
      <c r="AA59" s="6"/>
      <c r="AB59" s="6">
        <f>'emiss 2'!$K$64</f>
        <v>5.6</v>
      </c>
    </row>
    <row r="60" spans="6:28" ht="12.75"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2:36" ht="12.75">
      <c r="B61" s="5" t="s">
        <v>188</v>
      </c>
      <c r="D61" s="5" t="s">
        <v>189</v>
      </c>
      <c r="F61" s="10">
        <f>F53*F54/1000000</f>
        <v>18.4910742</v>
      </c>
      <c r="G61" s="6"/>
      <c r="H61" s="10">
        <f>H53*H54/1000000</f>
        <v>19.449486</v>
      </c>
      <c r="I61" s="6"/>
      <c r="J61" s="10">
        <f>J53*J54/1000000</f>
        <v>19.791135</v>
      </c>
      <c r="K61" s="6"/>
      <c r="L61" s="10">
        <f>L53*L54/1000000</f>
        <v>0.67128</v>
      </c>
      <c r="M61" s="10"/>
      <c r="N61" s="10">
        <f>N53*N54/1000000</f>
        <v>0.681</v>
      </c>
      <c r="O61" s="6"/>
      <c r="P61" s="10">
        <f>P53*P54/1000000</f>
        <v>0.68244</v>
      </c>
      <c r="Q61" s="6"/>
      <c r="R61" s="6"/>
      <c r="S61" s="6"/>
      <c r="T61" s="6"/>
      <c r="U61" s="6"/>
      <c r="V61" s="6"/>
      <c r="W61" s="6"/>
      <c r="X61" s="10"/>
      <c r="Y61" s="6"/>
      <c r="Z61" s="6"/>
      <c r="AA61" s="6"/>
      <c r="AB61" s="6"/>
      <c r="AD61" s="10">
        <f>F61+L61+X61</f>
        <v>19.1623542</v>
      </c>
      <c r="AF61" s="10">
        <f>H61+N61+Z61</f>
        <v>20.130486</v>
      </c>
      <c r="AH61" s="10">
        <f>J61+P61+AB61</f>
        <v>20.473575</v>
      </c>
      <c r="AJ61" s="10">
        <f>AVERAGE(AD61,AF61,AH61)</f>
        <v>19.922138399999998</v>
      </c>
    </row>
    <row r="62" spans="6:28" ht="12.75"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</row>
    <row r="63" spans="2:28" ht="12.75">
      <c r="B63" s="5" t="s">
        <v>38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2:36" ht="12.75">
      <c r="B64" s="5" t="s">
        <v>4</v>
      </c>
      <c r="D64" s="5" t="s">
        <v>39</v>
      </c>
      <c r="F64" s="10">
        <f>F53*F55/100*1000*454/0.0283/60*14/(21-F59)/F58</f>
        <v>3.366955360322219</v>
      </c>
      <c r="G64" s="6"/>
      <c r="H64" s="10">
        <f>H53*H55/100*1000*454/0.0283/60*14/(21-H59)/H58</f>
        <v>4.9158048301506705</v>
      </c>
      <c r="I64" s="6"/>
      <c r="J64" s="10">
        <f>J53*J55/100*1000*454/0.0283/60*14/(21-J59)/J58</f>
        <v>3.8836229386741037</v>
      </c>
      <c r="K64" s="6"/>
      <c r="L64" s="10">
        <f>L53*L55/100*1000*454/0.0283/60*14/(21-L59)/L58</f>
        <v>28870.049832807355</v>
      </c>
      <c r="M64" s="6"/>
      <c r="N64" s="10">
        <f>N53*N55/100*1000*454/0.0283/60*14/(21-N59)/N58</f>
        <v>26794.235928593742</v>
      </c>
      <c r="O64" s="6"/>
      <c r="P64" s="10">
        <f>P53*P55/100*1000*454/0.0283/60*14/(21-P59)/P58</f>
        <v>28345.55801793337</v>
      </c>
      <c r="Q64" s="6"/>
      <c r="R64" s="10">
        <f>F64+L64</f>
        <v>28873.416788167677</v>
      </c>
      <c r="S64" s="6"/>
      <c r="T64" s="10">
        <f>H64+N64</f>
        <v>26799.151733423892</v>
      </c>
      <c r="U64" s="6"/>
      <c r="V64" s="10">
        <f>J64+P64</f>
        <v>28349.441640872043</v>
      </c>
      <c r="W64" s="6"/>
      <c r="X64" s="10"/>
      <c r="Y64" s="6"/>
      <c r="Z64" s="6"/>
      <c r="AA64" s="6"/>
      <c r="AB64" s="6"/>
      <c r="AD64" s="10">
        <f>F64+L64+X64</f>
        <v>28873.416788167677</v>
      </c>
      <c r="AF64" s="10">
        <f>H64+N64+Z64</f>
        <v>26799.151733423892</v>
      </c>
      <c r="AH64" s="10">
        <f>J64+P64+AB64</f>
        <v>28349.441640872043</v>
      </c>
      <c r="AJ64" s="10">
        <f>AVERAGE(AD64,AF64,AH64)</f>
        <v>28007.336720821204</v>
      </c>
    </row>
    <row r="65" spans="2:36" ht="12.75">
      <c r="B65" s="5" t="s">
        <v>2</v>
      </c>
      <c r="D65" s="5" t="s">
        <v>23</v>
      </c>
      <c r="F65" s="11">
        <f>F53*F56*454/0.0283/60*14/(21-F59)/F58</f>
        <v>8547695.933213986</v>
      </c>
      <c r="G65" s="6"/>
      <c r="H65" s="11">
        <f>H53*H56*454/0.0283/60*14/(21-H59)/H58</f>
        <v>8265611.393573043</v>
      </c>
      <c r="I65" s="6"/>
      <c r="J65" s="11">
        <f>J53*J56*454/0.0283/60*14/(21-J59)/J58</f>
        <v>8576414.48492977</v>
      </c>
      <c r="K65" s="6"/>
      <c r="L65" s="11">
        <f>L53*L56*454/0.0283/60*14/(21-L59)/L58</f>
        <v>802.5031225241794</v>
      </c>
      <c r="M65" s="6"/>
      <c r="N65" s="11">
        <f>N53*N56*454/0.0283/60*14/(21-N59)/N58</f>
        <v>190.16491077781222</v>
      </c>
      <c r="O65" s="6"/>
      <c r="P65" s="11">
        <f>P53*P56*454/0.0283/60*14/(21-P59)/P58</f>
        <v>199.7572799008694</v>
      </c>
      <c r="Q65" s="6"/>
      <c r="R65" s="27">
        <f>F65+L65</f>
        <v>8548498.43633651</v>
      </c>
      <c r="S65" s="6"/>
      <c r="T65" s="27">
        <f>H65+N65</f>
        <v>8265801.55848382</v>
      </c>
      <c r="U65" s="6"/>
      <c r="V65" s="27">
        <f>J65+P65</f>
        <v>8576614.242209671</v>
      </c>
      <c r="W65" s="6"/>
      <c r="X65" s="27"/>
      <c r="Y65" s="6"/>
      <c r="Z65" s="6"/>
      <c r="AA65" s="6"/>
      <c r="AB65" s="6"/>
      <c r="AD65" s="10">
        <f>F65+L65+X65</f>
        <v>8548498.43633651</v>
      </c>
      <c r="AF65" s="10">
        <f>H65+N65+Z65</f>
        <v>8265801.55848382</v>
      </c>
      <c r="AH65" s="10">
        <f>J65+P65+AB65</f>
        <v>8576614.242209671</v>
      </c>
      <c r="AJ65" s="10">
        <f>AVERAGE(AD65,AF65,AH65)</f>
        <v>8463638.07901</v>
      </c>
    </row>
    <row r="66" spans="6:28" ht="12.75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6:28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6:28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2:36" ht="12.75">
      <c r="B69" s="9" t="s">
        <v>10</v>
      </c>
      <c r="C69" s="9"/>
      <c r="F69" s="22" t="s">
        <v>1</v>
      </c>
      <c r="G69" s="22"/>
      <c r="H69" s="22" t="s">
        <v>6</v>
      </c>
      <c r="I69" s="22"/>
      <c r="J69" s="22" t="s">
        <v>7</v>
      </c>
      <c r="K69" s="22"/>
      <c r="L69" s="22" t="s">
        <v>1</v>
      </c>
      <c r="M69" s="22"/>
      <c r="N69" s="22" t="s">
        <v>6</v>
      </c>
      <c r="O69" s="22"/>
      <c r="P69" s="22" t="s">
        <v>7</v>
      </c>
      <c r="Q69" s="22"/>
      <c r="R69" s="22" t="s">
        <v>1</v>
      </c>
      <c r="S69" s="22"/>
      <c r="T69" s="22" t="s">
        <v>6</v>
      </c>
      <c r="U69" s="22"/>
      <c r="V69" s="22" t="s">
        <v>7</v>
      </c>
      <c r="W69" s="22"/>
      <c r="X69" s="22" t="s">
        <v>1</v>
      </c>
      <c r="Y69" s="22"/>
      <c r="Z69" s="22" t="s">
        <v>6</v>
      </c>
      <c r="AA69" s="22"/>
      <c r="AB69" s="22" t="s">
        <v>7</v>
      </c>
      <c r="AC69" s="22"/>
      <c r="AD69" s="22" t="s">
        <v>1</v>
      </c>
      <c r="AE69" s="22"/>
      <c r="AF69" s="22" t="s">
        <v>6</v>
      </c>
      <c r="AG69" s="22"/>
      <c r="AH69" s="22" t="s">
        <v>7</v>
      </c>
      <c r="AI69" s="22"/>
      <c r="AJ69" s="22" t="s">
        <v>36</v>
      </c>
    </row>
    <row r="70" spans="6:28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2:36" ht="12.75">
      <c r="B71" s="5" t="s">
        <v>179</v>
      </c>
      <c r="F71" s="5" t="s">
        <v>181</v>
      </c>
      <c r="H71" s="5" t="s">
        <v>181</v>
      </c>
      <c r="J71" s="5" t="s">
        <v>181</v>
      </c>
      <c r="L71" s="5" t="s">
        <v>183</v>
      </c>
      <c r="N71" s="5" t="s">
        <v>183</v>
      </c>
      <c r="P71" s="5" t="s">
        <v>183</v>
      </c>
      <c r="X71" s="5" t="s">
        <v>184</v>
      </c>
      <c r="Z71" s="5" t="s">
        <v>184</v>
      </c>
      <c r="AB71" s="5" t="s">
        <v>184</v>
      </c>
      <c r="AD71" s="5" t="s">
        <v>186</v>
      </c>
      <c r="AF71" s="5" t="s">
        <v>186</v>
      </c>
      <c r="AH71" s="5" t="s">
        <v>186</v>
      </c>
      <c r="AJ71" s="5" t="s">
        <v>186</v>
      </c>
    </row>
    <row r="72" spans="2:36" ht="12.75">
      <c r="B72" s="5" t="s">
        <v>180</v>
      </c>
      <c r="F72" s="5" t="s">
        <v>182</v>
      </c>
      <c r="H72" s="5" t="s">
        <v>182</v>
      </c>
      <c r="J72" s="5" t="s">
        <v>182</v>
      </c>
      <c r="L72" s="5" t="s">
        <v>182</v>
      </c>
      <c r="N72" s="5" t="s">
        <v>182</v>
      </c>
      <c r="P72" s="5" t="s">
        <v>182</v>
      </c>
      <c r="X72" s="5" t="s">
        <v>185</v>
      </c>
      <c r="Z72" s="5" t="s">
        <v>185</v>
      </c>
      <c r="AB72" s="5" t="s">
        <v>185</v>
      </c>
      <c r="AD72" s="5" t="s">
        <v>37</v>
      </c>
      <c r="AF72" s="5" t="s">
        <v>37</v>
      </c>
      <c r="AH72" s="5" t="s">
        <v>37</v>
      </c>
      <c r="AJ72" s="5" t="s">
        <v>37</v>
      </c>
    </row>
    <row r="73" spans="2:36" ht="12.75">
      <c r="B73" s="5" t="s">
        <v>190</v>
      </c>
      <c r="R73" s="5" t="s">
        <v>191</v>
      </c>
      <c r="T73" s="5" t="s">
        <v>191</v>
      </c>
      <c r="V73" s="5" t="s">
        <v>191</v>
      </c>
      <c r="X73" s="5" t="s">
        <v>185</v>
      </c>
      <c r="Z73" s="5" t="s">
        <v>185</v>
      </c>
      <c r="AB73" s="5" t="s">
        <v>185</v>
      </c>
      <c r="AD73" s="5" t="s">
        <v>37</v>
      </c>
      <c r="AF73" s="5" t="s">
        <v>37</v>
      </c>
      <c r="AH73" s="5" t="s">
        <v>37</v>
      </c>
      <c r="AJ73" s="5" t="s">
        <v>37</v>
      </c>
    </row>
    <row r="74" spans="2:36" ht="12.75">
      <c r="B74" s="5" t="s">
        <v>177</v>
      </c>
      <c r="F74" s="5" t="s">
        <v>32</v>
      </c>
      <c r="H74" s="5" t="s">
        <v>32</v>
      </c>
      <c r="J74" s="5" t="s">
        <v>32</v>
      </c>
      <c r="L74" s="5" t="s">
        <v>33</v>
      </c>
      <c r="N74" s="5" t="s">
        <v>33</v>
      </c>
      <c r="P74" s="5" t="s">
        <v>33</v>
      </c>
      <c r="X74" s="5" t="s">
        <v>185</v>
      </c>
      <c r="Z74" s="5" t="s">
        <v>185</v>
      </c>
      <c r="AB74" s="5" t="s">
        <v>185</v>
      </c>
      <c r="AD74" s="5" t="s">
        <v>37</v>
      </c>
      <c r="AF74" s="5" t="s">
        <v>37</v>
      </c>
      <c r="AH74" s="5" t="s">
        <v>37</v>
      </c>
      <c r="AJ74" s="5" t="s">
        <v>37</v>
      </c>
    </row>
    <row r="75" spans="1:28" ht="12.75">
      <c r="A75" s="5" t="s">
        <v>10</v>
      </c>
      <c r="B75" s="5" t="s">
        <v>3</v>
      </c>
      <c r="D75" s="5" t="s">
        <v>30</v>
      </c>
      <c r="F75" s="6">
        <v>1538</v>
      </c>
      <c r="G75" s="6"/>
      <c r="H75" s="6">
        <v>1538</v>
      </c>
      <c r="I75" s="6"/>
      <c r="J75" s="6">
        <v>1538</v>
      </c>
      <c r="K75" s="6"/>
      <c r="L75" s="6">
        <v>8400</v>
      </c>
      <c r="M75" s="6"/>
      <c r="N75" s="6">
        <v>8400</v>
      </c>
      <c r="O75" s="6"/>
      <c r="P75" s="6">
        <v>8400</v>
      </c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2.75">
      <c r="A76" s="5" t="s">
        <v>10</v>
      </c>
      <c r="B76" s="5" t="s">
        <v>5</v>
      </c>
      <c r="D76" s="5" t="s">
        <v>31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2.75">
      <c r="A77" s="5" t="s">
        <v>10</v>
      </c>
      <c r="B77" s="5" t="s">
        <v>4</v>
      </c>
      <c r="D77" s="5" t="s">
        <v>28</v>
      </c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12.75">
      <c r="A78" s="5" t="s">
        <v>10</v>
      </c>
      <c r="B78" s="5" t="s">
        <v>11</v>
      </c>
      <c r="D78" s="5" t="s">
        <v>30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>
        <v>0.419</v>
      </c>
      <c r="Y78"/>
      <c r="Z78">
        <v>0.492</v>
      </c>
      <c r="AA78"/>
      <c r="AB78">
        <v>1.672</v>
      </c>
    </row>
    <row r="79" spans="1:28" ht="12.75">
      <c r="A79" s="5" t="s">
        <v>10</v>
      </c>
      <c r="B79" s="5" t="s">
        <v>12</v>
      </c>
      <c r="D79" s="5" t="s">
        <v>30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>
        <v>0.013</v>
      </c>
      <c r="Y79"/>
      <c r="Z79">
        <v>0.015</v>
      </c>
      <c r="AA79"/>
      <c r="AB79">
        <v>0.018</v>
      </c>
    </row>
    <row r="80" spans="1:28" ht="12.75">
      <c r="A80" s="5" t="s">
        <v>10</v>
      </c>
      <c r="B80" s="5" t="s">
        <v>13</v>
      </c>
      <c r="D80" s="5" t="s">
        <v>30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>
        <v>0.373</v>
      </c>
      <c r="Y80"/>
      <c r="Z80">
        <v>0.472</v>
      </c>
      <c r="AA80"/>
      <c r="AB80">
        <v>0.557</v>
      </c>
    </row>
    <row r="81" spans="1:28" ht="12.75">
      <c r="A81" s="5" t="s">
        <v>10</v>
      </c>
      <c r="B81" s="5" t="s">
        <v>14</v>
      </c>
      <c r="D81" s="5" t="s">
        <v>30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>
        <v>0.59</v>
      </c>
      <c r="Y81"/>
      <c r="Z81">
        <v>0.61</v>
      </c>
      <c r="AA81"/>
      <c r="AB81">
        <v>0.62</v>
      </c>
    </row>
    <row r="83" spans="2:28" ht="12.75">
      <c r="B83" s="5" t="s">
        <v>178</v>
      </c>
      <c r="D83" s="5" t="s">
        <v>156</v>
      </c>
      <c r="F83" s="5">
        <f>'emiss 2'!$G$95</f>
        <v>10935</v>
      </c>
      <c r="H83" s="5">
        <f>'emiss 2'!$I$95</f>
        <v>10397</v>
      </c>
      <c r="J83" s="5">
        <f>'emiss 2'!$K$95</f>
        <v>10650</v>
      </c>
      <c r="L83" s="5">
        <f>'emiss 2'!$G$95</f>
        <v>10935</v>
      </c>
      <c r="N83" s="5">
        <f>'emiss 2'!$I$95</f>
        <v>10397</v>
      </c>
      <c r="P83" s="5">
        <f>'emiss 2'!$K$95</f>
        <v>10650</v>
      </c>
      <c r="X83" s="5">
        <f>'emiss 2'!$G$95</f>
        <v>10935</v>
      </c>
      <c r="Z83" s="5">
        <f>'emiss 2'!$I$95</f>
        <v>10397</v>
      </c>
      <c r="AB83" s="5">
        <f>'emiss 2'!$K$95</f>
        <v>10650</v>
      </c>
    </row>
    <row r="84" spans="2:28" ht="12.75">
      <c r="B84" s="5" t="s">
        <v>24</v>
      </c>
      <c r="D84" s="5" t="s">
        <v>93</v>
      </c>
      <c r="F84" s="5">
        <f>'emiss 2'!$G$96</f>
        <v>2.8</v>
      </c>
      <c r="H84" s="5">
        <f>'emiss 2'!$I$96</f>
        <v>2.4</v>
      </c>
      <c r="J84" s="5">
        <f>'emiss 2'!$K$96</f>
        <v>3</v>
      </c>
      <c r="L84" s="5">
        <f>'emiss 2'!$G$96</f>
        <v>2.8</v>
      </c>
      <c r="N84" s="5">
        <f>'emiss 2'!$I$96</f>
        <v>2.4</v>
      </c>
      <c r="P84" s="5">
        <f>'emiss 2'!$K$96</f>
        <v>3</v>
      </c>
      <c r="X84" s="5">
        <f>'emiss 2'!$G$96</f>
        <v>2.8</v>
      </c>
      <c r="Z84" s="5">
        <f>'emiss 2'!$I$96</f>
        <v>2.4</v>
      </c>
      <c r="AB84" s="5">
        <f>'emiss 2'!$K$96</f>
        <v>3</v>
      </c>
    </row>
    <row r="86" spans="2:36" ht="12.75">
      <c r="B86" s="5" t="s">
        <v>188</v>
      </c>
      <c r="D86" s="5" t="s">
        <v>189</v>
      </c>
      <c r="F86" s="10"/>
      <c r="G86" s="6"/>
      <c r="H86" s="10"/>
      <c r="I86" s="6"/>
      <c r="J86" s="10"/>
      <c r="K86" s="6"/>
      <c r="L86" s="10"/>
      <c r="M86" s="10"/>
      <c r="N86" s="10"/>
      <c r="O86" s="6"/>
      <c r="P86" s="10"/>
      <c r="Q86" s="6"/>
      <c r="R86" s="6"/>
      <c r="S86" s="6"/>
      <c r="T86" s="6"/>
      <c r="U86" s="6"/>
      <c r="V86" s="6"/>
      <c r="W86" s="6"/>
      <c r="X86" s="10"/>
      <c r="Y86" s="6"/>
      <c r="Z86" s="6"/>
      <c r="AA86" s="6"/>
      <c r="AB86" s="6"/>
      <c r="AD86" s="10"/>
      <c r="AF86" s="10"/>
      <c r="AH86" s="10"/>
      <c r="AJ86" s="10"/>
    </row>
    <row r="88" ht="12.75">
      <c r="B88" s="5" t="s">
        <v>38</v>
      </c>
    </row>
    <row r="89" spans="2:36" ht="12.75">
      <c r="B89" s="5" t="s">
        <v>11</v>
      </c>
      <c r="D89" s="5" t="s">
        <v>23</v>
      </c>
      <c r="X89" s="11">
        <f>X78*454*1000000/60/0.0283*14/(21-X$84)/X$83</f>
        <v>7880.79535771083</v>
      </c>
      <c r="Y89" s="11"/>
      <c r="Z89" s="11">
        <f>Z78*454*1000000/60/0.0283*14/(21-Z$84)/Z$83</f>
        <v>9523.3625318044</v>
      </c>
      <c r="AA89" s="11"/>
      <c r="AB89" s="11">
        <f>AB78*454*1000000/60/0.0283*14/(21-AB$84)/AB$83</f>
        <v>32648.284243698905</v>
      </c>
      <c r="AD89" s="10">
        <f aca="true" t="shared" si="0" ref="AD89:AD94">F89+L89+X89</f>
        <v>7880.79535771083</v>
      </c>
      <c r="AF89" s="10">
        <f aca="true" t="shared" si="1" ref="AF89:AF94">H89+N89+Z89</f>
        <v>9523.3625318044</v>
      </c>
      <c r="AH89" s="10">
        <f aca="true" t="shared" si="2" ref="AH89:AH94">J89+P89+AB89</f>
        <v>32648.284243698905</v>
      </c>
      <c r="AJ89" s="10">
        <f aca="true" t="shared" si="3" ref="AJ89:AJ94">AVERAGE(AD89,AF89,AH89)</f>
        <v>16684.147377738045</v>
      </c>
    </row>
    <row r="90" spans="2:36" ht="12.75">
      <c r="B90" s="5" t="s">
        <v>12</v>
      </c>
      <c r="D90" s="5" t="s">
        <v>23</v>
      </c>
      <c r="X90" s="11">
        <f>X79*454*1000000/60/0.0283*14/(21-X$84)/X$83</f>
        <v>244.5115504779016</v>
      </c>
      <c r="Y90" s="11"/>
      <c r="Z90" s="11">
        <f>Z79*454*1000000/60/0.0283*14/(21-Z$84)/Z$83</f>
        <v>290.34641865257316</v>
      </c>
      <c r="AA90" s="11"/>
      <c r="AB90" s="11">
        <f>AB79*454*1000000/60/0.0283*14/(21-AB$84)/AB$83</f>
        <v>351.4767442503469</v>
      </c>
      <c r="AD90" s="10">
        <f t="shared" si="0"/>
        <v>244.5115504779016</v>
      </c>
      <c r="AF90" s="10">
        <f t="shared" si="1"/>
        <v>290.34641865257316</v>
      </c>
      <c r="AH90" s="10">
        <f t="shared" si="2"/>
        <v>351.4767442503469</v>
      </c>
      <c r="AJ90" s="10">
        <f t="shared" si="3"/>
        <v>295.4449044602739</v>
      </c>
    </row>
    <row r="91" spans="2:36" ht="12.75">
      <c r="B91" s="5" t="s">
        <v>13</v>
      </c>
      <c r="D91" s="5" t="s">
        <v>23</v>
      </c>
      <c r="X91" s="11">
        <f>X80*454*1000000/60/0.0283*14/(21-X$84)/X$83</f>
        <v>7015.600640635177</v>
      </c>
      <c r="Y91" s="11"/>
      <c r="Z91" s="11">
        <f>Z80*454*1000000/60/0.0283*14/(21-Z$84)/Z$83</f>
        <v>9136.233973600965</v>
      </c>
      <c r="AA91" s="11"/>
      <c r="AB91" s="11">
        <f>AB80*454*1000000/60/0.0283*14/(21-AB$84)/AB$83</f>
        <v>10876.25258596907</v>
      </c>
      <c r="AD91" s="10">
        <f t="shared" si="0"/>
        <v>7015.600640635177</v>
      </c>
      <c r="AF91" s="10">
        <f t="shared" si="1"/>
        <v>9136.233973600965</v>
      </c>
      <c r="AH91" s="10">
        <f t="shared" si="2"/>
        <v>10876.25258596907</v>
      </c>
      <c r="AJ91" s="10">
        <f t="shared" si="3"/>
        <v>9009.362400068405</v>
      </c>
    </row>
    <row r="92" spans="2:36" ht="12.75">
      <c r="B92" s="5" t="s">
        <v>40</v>
      </c>
      <c r="D92" s="5" t="s">
        <v>23</v>
      </c>
      <c r="X92" s="11">
        <f>X81*454*1000000/60/0.0283*14/(21-X$84)/X$83</f>
        <v>11097.062675535535</v>
      </c>
      <c r="Y92" s="11"/>
      <c r="Z92" s="11">
        <f>Z81*454*1000000/60/0.0283*14/(21-Z$84)/Z$83</f>
        <v>11807.421025204641</v>
      </c>
      <c r="AA92" s="11"/>
      <c r="AB92" s="11">
        <f>AB81*454*1000000/60/0.0283*14/(21-AB$84)/AB$83</f>
        <v>12106.421190845287</v>
      </c>
      <c r="AD92" s="10">
        <f t="shared" si="0"/>
        <v>11097.062675535535</v>
      </c>
      <c r="AF92" s="10">
        <f t="shared" si="1"/>
        <v>11807.421025204641</v>
      </c>
      <c r="AH92" s="10">
        <f t="shared" si="2"/>
        <v>12106.421190845287</v>
      </c>
      <c r="AJ92" s="10">
        <f t="shared" si="3"/>
        <v>11670.30163052849</v>
      </c>
    </row>
    <row r="93" spans="2:38" ht="12.75">
      <c r="B93" s="5" t="s">
        <v>86</v>
      </c>
      <c r="D93" s="5" t="s">
        <v>23</v>
      </c>
      <c r="X93" s="11">
        <f>X89+X90+X92</f>
        <v>19222.369583724267</v>
      </c>
      <c r="Z93" s="11">
        <f>Z89+Z90+Z92</f>
        <v>21621.129975661614</v>
      </c>
      <c r="AB93" s="11">
        <f>AB89+AB90+AB92</f>
        <v>45106.18217879454</v>
      </c>
      <c r="AD93" s="10">
        <f t="shared" si="0"/>
        <v>19222.369583724267</v>
      </c>
      <c r="AF93" s="10">
        <f t="shared" si="1"/>
        <v>21621.129975661614</v>
      </c>
      <c r="AH93" s="10">
        <f t="shared" si="2"/>
        <v>45106.18217879454</v>
      </c>
      <c r="AJ93" s="10">
        <f t="shared" si="3"/>
        <v>28649.893912726806</v>
      </c>
      <c r="AL93" s="10"/>
    </row>
    <row r="94" spans="2:38" ht="12.75">
      <c r="B94" s="5" t="s">
        <v>161</v>
      </c>
      <c r="D94" s="5" t="s">
        <v>23</v>
      </c>
      <c r="X94" s="11">
        <f>X91</f>
        <v>7015.600640635177</v>
      </c>
      <c r="Z94" s="11">
        <f>Z91</f>
        <v>9136.233973600965</v>
      </c>
      <c r="AB94" s="11">
        <f>AB91</f>
        <v>10876.25258596907</v>
      </c>
      <c r="AD94" s="10">
        <f t="shared" si="0"/>
        <v>7015.600640635177</v>
      </c>
      <c r="AF94" s="10">
        <f t="shared" si="1"/>
        <v>9136.233973600965</v>
      </c>
      <c r="AH94" s="10">
        <f t="shared" si="2"/>
        <v>10876.25258596907</v>
      </c>
      <c r="AJ94" s="10">
        <f t="shared" si="3"/>
        <v>9009.362400068405</v>
      </c>
      <c r="AL94" s="5" t="s">
        <v>187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17"/>
  <sheetViews>
    <sheetView workbookViewId="0" topLeftCell="C1">
      <selection activeCell="C1" sqref="C1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26.00390625" style="0" customWidth="1"/>
    <col min="4" max="4" width="6.57421875" style="0" customWidth="1"/>
  </cols>
  <sheetData>
    <row r="1" ht="12.75">
      <c r="C1" s="8" t="s">
        <v>136</v>
      </c>
    </row>
    <row r="3" ht="12.75">
      <c r="C3" s="9" t="s">
        <v>0</v>
      </c>
    </row>
    <row r="5" spans="1:31" s="5" customFormat="1" ht="12.75">
      <c r="A5" s="5" t="s">
        <v>0</v>
      </c>
      <c r="B5" s="5" t="s">
        <v>133</v>
      </c>
      <c r="C5" s="5" t="s">
        <v>134</v>
      </c>
      <c r="D5" s="5" t="s">
        <v>135</v>
      </c>
      <c r="E5" s="6">
        <v>1891</v>
      </c>
      <c r="F5" s="6">
        <v>1891</v>
      </c>
      <c r="G5" s="6">
        <v>1891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5:31" s="5" customFormat="1" ht="12.75"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3:31" s="5" customFormat="1" ht="12.75">
      <c r="C7" s="9" t="s">
        <v>8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5:31" s="5" customFormat="1" ht="12.75"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s="5" customFormat="1" ht="12.75">
      <c r="A9" s="5" t="s">
        <v>8</v>
      </c>
      <c r="B9" s="5" t="s">
        <v>133</v>
      </c>
      <c r="C9" s="5" t="s">
        <v>134</v>
      </c>
      <c r="D9" s="5" t="s">
        <v>135</v>
      </c>
      <c r="E9" s="6">
        <v>1861</v>
      </c>
      <c r="F9" s="6">
        <v>1861</v>
      </c>
      <c r="G9" s="6">
        <v>1861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5:31" s="5" customFormat="1" ht="12.75"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3:31" s="5" customFormat="1" ht="12.75">
      <c r="C11" s="9" t="s">
        <v>9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5:31" s="5" customFormat="1" ht="12.75"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s="5" customFormat="1" ht="12.75">
      <c r="A13" s="5" t="s">
        <v>9</v>
      </c>
      <c r="B13" s="5" t="s">
        <v>133</v>
      </c>
      <c r="C13" s="5" t="s">
        <v>134</v>
      </c>
      <c r="D13" s="5" t="s">
        <v>135</v>
      </c>
      <c r="E13" s="6">
        <v>1767</v>
      </c>
      <c r="F13" s="6">
        <v>1767</v>
      </c>
      <c r="G13" s="6">
        <v>1767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5:31" s="5" customFormat="1" ht="12.75"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3:31" s="5" customFormat="1" ht="12.75">
      <c r="C15" s="9" t="s">
        <v>10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5:31" s="5" customFormat="1" ht="12.75"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s="5" customFormat="1" ht="12.75">
      <c r="A17" s="5" t="s">
        <v>10</v>
      </c>
      <c r="B17" s="5" t="s">
        <v>133</v>
      </c>
      <c r="C17" s="5" t="s">
        <v>134</v>
      </c>
      <c r="D17" s="5" t="s">
        <v>135</v>
      </c>
      <c r="E17" s="6">
        <v>2093</v>
      </c>
      <c r="F17" s="6">
        <v>2093</v>
      </c>
      <c r="G17" s="6">
        <v>2093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</sheetData>
  <printOptions headings="1" horizontalCentered="1"/>
  <pageMargins left="0.25" right="0.25" top="0.5" bottom="0.5" header="0.25" footer="0.25"/>
  <pageSetup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L39"/>
  <sheetViews>
    <sheetView workbookViewId="0" topLeftCell="C1">
      <selection activeCell="I39" sqref="I39"/>
    </sheetView>
  </sheetViews>
  <sheetFormatPr defaultColWidth="9.140625" defaultRowHeight="12.75"/>
  <cols>
    <col min="1" max="1" width="9.140625" style="0" hidden="1" customWidth="1"/>
    <col min="2" max="2" width="7.421875" style="0" hidden="1" customWidth="1"/>
    <col min="3" max="3" width="19.8515625" style="0" customWidth="1"/>
    <col min="4" max="4" width="9.421875" style="12" customWidth="1"/>
    <col min="5" max="5" width="5.00390625" style="0" customWidth="1"/>
    <col min="7" max="7" width="7.7109375" style="13" customWidth="1"/>
    <col min="8" max="8" width="8.28125" style="13" customWidth="1"/>
    <col min="9" max="9" width="4.57421875" style="0" customWidth="1"/>
    <col min="11" max="11" width="7.7109375" style="13" customWidth="1"/>
    <col min="12" max="12" width="8.28125" style="13" customWidth="1"/>
  </cols>
  <sheetData>
    <row r="1" spans="3:12" ht="12.75">
      <c r="C1" s="8" t="s">
        <v>8</v>
      </c>
      <c r="F1" s="28" t="s">
        <v>1</v>
      </c>
      <c r="G1" s="28"/>
      <c r="H1" s="28"/>
      <c r="J1" s="28" t="s">
        <v>6</v>
      </c>
      <c r="K1" s="28"/>
      <c r="L1" s="28"/>
    </row>
    <row r="2" spans="4:12" ht="12.75">
      <c r="D2" s="12" t="s">
        <v>41</v>
      </c>
      <c r="F2" t="s">
        <v>37</v>
      </c>
      <c r="G2" s="13" t="s">
        <v>37</v>
      </c>
      <c r="H2" s="13" t="s">
        <v>42</v>
      </c>
      <c r="J2" t="s">
        <v>37</v>
      </c>
      <c r="K2" s="13" t="s">
        <v>37</v>
      </c>
      <c r="L2" s="13" t="s">
        <v>42</v>
      </c>
    </row>
    <row r="3" spans="3:12" ht="12.75">
      <c r="C3" t="s">
        <v>125</v>
      </c>
      <c r="D3" s="12" t="s">
        <v>43</v>
      </c>
      <c r="F3" t="s">
        <v>44</v>
      </c>
      <c r="G3" s="13" t="s">
        <v>45</v>
      </c>
      <c r="H3" s="13" t="s">
        <v>45</v>
      </c>
      <c r="J3" t="s">
        <v>44</v>
      </c>
      <c r="K3" s="13" t="s">
        <v>45</v>
      </c>
      <c r="L3" s="13" t="s">
        <v>45</v>
      </c>
    </row>
    <row r="5" spans="1:38" s="5" customFormat="1" ht="12.75">
      <c r="A5" s="5" t="s">
        <v>8</v>
      </c>
      <c r="B5" s="5">
        <v>1</v>
      </c>
      <c r="C5" s="5" t="s">
        <v>46</v>
      </c>
      <c r="D5" s="14">
        <v>1</v>
      </c>
      <c r="E5" s="6">
        <v>1</v>
      </c>
      <c r="F5" s="15">
        <v>0.0026765847255509527</v>
      </c>
      <c r="G5" s="15">
        <f>IF(E5=1,F5/2,F5)</f>
        <v>0.0013382923627754764</v>
      </c>
      <c r="H5" s="15">
        <f>G5*$D5</f>
        <v>0.0013382923627754764</v>
      </c>
      <c r="I5" s="6">
        <v>2</v>
      </c>
      <c r="J5" s="15">
        <v>0.017670736741437244</v>
      </c>
      <c r="K5" s="15">
        <f>IF(I5=1,J5/2,J5)</f>
        <v>0.017670736741437244</v>
      </c>
      <c r="L5" s="15">
        <f>K5*$D5</f>
        <v>0.017670736741437244</v>
      </c>
      <c r="M5" s="6"/>
      <c r="N5" s="15"/>
      <c r="O5" s="6"/>
      <c r="P5" s="15"/>
      <c r="Q5" s="6"/>
      <c r="R5" s="15"/>
      <c r="S5" s="6"/>
      <c r="T5" s="15"/>
      <c r="U5" s="6"/>
      <c r="V5" s="15"/>
      <c r="W5" s="6"/>
      <c r="X5" s="16"/>
      <c r="Y5" s="6"/>
      <c r="Z5" s="16"/>
      <c r="AA5" s="6"/>
      <c r="AB5" s="16"/>
      <c r="AC5" s="6"/>
      <c r="AD5" s="16"/>
      <c r="AE5" s="6"/>
      <c r="AF5" s="16"/>
      <c r="AG5" s="6"/>
      <c r="AH5" s="16"/>
      <c r="AI5" s="6"/>
      <c r="AJ5" s="16"/>
      <c r="AK5" s="6"/>
      <c r="AL5" s="16"/>
    </row>
    <row r="6" spans="1:38" s="5" customFormat="1" ht="12.75">
      <c r="A6" s="5" t="s">
        <v>8</v>
      </c>
      <c r="B6" s="5">
        <v>2</v>
      </c>
      <c r="C6" s="5" t="s">
        <v>47</v>
      </c>
      <c r="D6" s="14">
        <v>0</v>
      </c>
      <c r="E6" s="6">
        <v>1</v>
      </c>
      <c r="F6" s="15">
        <v>0.0026765847255509527</v>
      </c>
      <c r="G6" s="15">
        <f aca="true" t="shared" si="0" ref="G6:G37">IF(E6=1,F6/2,F6)</f>
        <v>0.0013382923627754764</v>
      </c>
      <c r="H6" s="15">
        <f aca="true" t="shared" si="1" ref="H6:H37">G6*$D6</f>
        <v>0</v>
      </c>
      <c r="I6" s="6">
        <v>2</v>
      </c>
      <c r="J6" s="15">
        <v>0.036660185179996675</v>
      </c>
      <c r="K6" s="15">
        <f aca="true" t="shared" si="2" ref="K6:K37">IF(I6=1,J6/2,J6)</f>
        <v>0.036660185179996675</v>
      </c>
      <c r="L6" s="15">
        <f aca="true" t="shared" si="3" ref="L6:L37">K6*$D6</f>
        <v>0</v>
      </c>
      <c r="M6" s="6"/>
      <c r="N6" s="15"/>
      <c r="O6" s="6"/>
      <c r="P6" s="15"/>
      <c r="Q6" s="6"/>
      <c r="R6" s="15"/>
      <c r="S6" s="6"/>
      <c r="T6" s="15"/>
      <c r="U6" s="6"/>
      <c r="V6" s="15"/>
      <c r="W6" s="6"/>
      <c r="X6" s="16"/>
      <c r="Y6" s="6"/>
      <c r="Z6" s="16"/>
      <c r="AA6" s="6"/>
      <c r="AB6" s="16"/>
      <c r="AC6" s="6"/>
      <c r="AD6" s="16"/>
      <c r="AE6" s="6"/>
      <c r="AF6" s="16"/>
      <c r="AG6" s="6"/>
      <c r="AH6" s="16"/>
      <c r="AI6" s="6"/>
      <c r="AJ6" s="16"/>
      <c r="AK6" s="6"/>
      <c r="AL6" s="16"/>
    </row>
    <row r="7" spans="1:38" s="5" customFormat="1" ht="12.75">
      <c r="A7" s="5" t="s">
        <v>8</v>
      </c>
      <c r="B7" s="5">
        <v>3</v>
      </c>
      <c r="C7" s="5" t="s">
        <v>48</v>
      </c>
      <c r="D7" s="14">
        <v>0</v>
      </c>
      <c r="E7" s="6"/>
      <c r="F7" s="15">
        <v>0.0053531694511019</v>
      </c>
      <c r="G7" s="15">
        <f t="shared" si="0"/>
        <v>0.0053531694511019</v>
      </c>
      <c r="H7" s="15">
        <f t="shared" si="1"/>
        <v>0</v>
      </c>
      <c r="I7" s="6"/>
      <c r="J7" s="15">
        <v>0.054330921921434</v>
      </c>
      <c r="K7" s="15">
        <f t="shared" si="2"/>
        <v>0.054330921921434</v>
      </c>
      <c r="L7" s="15">
        <f t="shared" si="3"/>
        <v>0</v>
      </c>
      <c r="M7" s="6"/>
      <c r="N7" s="15"/>
      <c r="O7" s="6"/>
      <c r="P7" s="15"/>
      <c r="Q7" s="6"/>
      <c r="R7" s="15"/>
      <c r="S7" s="6"/>
      <c r="T7" s="15"/>
      <c r="U7" s="6"/>
      <c r="V7" s="15"/>
      <c r="W7" s="6"/>
      <c r="X7" s="16"/>
      <c r="Y7" s="6"/>
      <c r="Z7" s="16"/>
      <c r="AA7" s="6"/>
      <c r="AB7" s="16"/>
      <c r="AC7" s="6"/>
      <c r="AD7" s="16"/>
      <c r="AE7" s="6"/>
      <c r="AF7" s="16"/>
      <c r="AG7" s="6"/>
      <c r="AH7" s="16"/>
      <c r="AI7" s="6"/>
      <c r="AJ7" s="16"/>
      <c r="AK7" s="6"/>
      <c r="AL7" s="16"/>
    </row>
    <row r="8" spans="1:38" s="5" customFormat="1" ht="12.75">
      <c r="A8" s="5" t="s">
        <v>8</v>
      </c>
      <c r="B8" s="5">
        <v>4</v>
      </c>
      <c r="C8" s="5" t="s">
        <v>49</v>
      </c>
      <c r="D8" s="14">
        <v>0.5</v>
      </c>
      <c r="E8" s="6">
        <v>1</v>
      </c>
      <c r="F8" s="15">
        <v>0.004014877088326429</v>
      </c>
      <c r="G8" s="15">
        <f t="shared" si="0"/>
        <v>0.0020074385441632143</v>
      </c>
      <c r="H8" s="15">
        <f t="shared" si="1"/>
        <v>0.0010037192720816072</v>
      </c>
      <c r="I8" s="6">
        <v>1</v>
      </c>
      <c r="J8" s="15">
        <v>0.003956135091366547</v>
      </c>
      <c r="K8" s="15">
        <f t="shared" si="2"/>
        <v>0.0019780675456832733</v>
      </c>
      <c r="L8" s="15">
        <f t="shared" si="3"/>
        <v>0.0009890337728416367</v>
      </c>
      <c r="M8" s="6"/>
      <c r="N8" s="15"/>
      <c r="O8" s="6"/>
      <c r="P8" s="15"/>
      <c r="Q8" s="6"/>
      <c r="R8" s="15"/>
      <c r="S8" s="6"/>
      <c r="T8" s="15"/>
      <c r="U8" s="6"/>
      <c r="V8" s="15"/>
      <c r="W8" s="6"/>
      <c r="X8" s="16"/>
      <c r="Y8" s="6"/>
      <c r="Z8" s="16"/>
      <c r="AA8" s="6"/>
      <c r="AB8" s="16"/>
      <c r="AC8" s="6"/>
      <c r="AD8" s="16"/>
      <c r="AE8" s="6"/>
      <c r="AF8" s="16"/>
      <c r="AG8" s="6"/>
      <c r="AH8" s="16"/>
      <c r="AI8" s="6"/>
      <c r="AJ8" s="16"/>
      <c r="AK8" s="6"/>
      <c r="AL8" s="16"/>
    </row>
    <row r="9" spans="1:38" s="5" customFormat="1" ht="12.75">
      <c r="A9" s="5" t="s">
        <v>8</v>
      </c>
      <c r="B9" s="5">
        <v>5</v>
      </c>
      <c r="C9" s="5" t="s">
        <v>50</v>
      </c>
      <c r="D9" s="14">
        <v>0</v>
      </c>
      <c r="E9" s="6">
        <v>2</v>
      </c>
      <c r="F9" s="15">
        <v>0.50587451312913</v>
      </c>
      <c r="G9" s="15">
        <f t="shared" si="0"/>
        <v>0.50587451312913</v>
      </c>
      <c r="H9" s="15">
        <f t="shared" si="1"/>
        <v>0</v>
      </c>
      <c r="I9" s="6">
        <v>2</v>
      </c>
      <c r="J9" s="15">
        <v>0.028220430318414702</v>
      </c>
      <c r="K9" s="15">
        <f t="shared" si="2"/>
        <v>0.028220430318414702</v>
      </c>
      <c r="L9" s="15">
        <f t="shared" si="3"/>
        <v>0</v>
      </c>
      <c r="M9" s="6"/>
      <c r="N9" s="15"/>
      <c r="O9" s="6"/>
      <c r="P9" s="15"/>
      <c r="Q9" s="6"/>
      <c r="R9" s="15"/>
      <c r="S9" s="6"/>
      <c r="T9" s="15"/>
      <c r="U9" s="6"/>
      <c r="V9" s="15"/>
      <c r="W9" s="6"/>
      <c r="X9" s="16"/>
      <c r="Y9" s="6"/>
      <c r="Z9" s="16"/>
      <c r="AA9" s="6"/>
      <c r="AB9" s="16"/>
      <c r="AC9" s="6"/>
      <c r="AD9" s="16"/>
      <c r="AE9" s="6"/>
      <c r="AF9" s="16"/>
      <c r="AG9" s="6"/>
      <c r="AH9" s="16"/>
      <c r="AI9" s="6"/>
      <c r="AJ9" s="16"/>
      <c r="AK9" s="6"/>
      <c r="AL9" s="16"/>
    </row>
    <row r="10" spans="1:38" s="5" customFormat="1" ht="12.75">
      <c r="A10" s="5" t="s">
        <v>8</v>
      </c>
      <c r="B10" s="5">
        <v>6</v>
      </c>
      <c r="C10" s="5" t="s">
        <v>51</v>
      </c>
      <c r="D10" s="14">
        <v>0</v>
      </c>
      <c r="E10" s="6"/>
      <c r="F10" s="15">
        <v>0.5098893902174564</v>
      </c>
      <c r="G10" s="15">
        <f t="shared" si="0"/>
        <v>0.5098893902174564</v>
      </c>
      <c r="H10" s="15">
        <f t="shared" si="1"/>
        <v>0</v>
      </c>
      <c r="I10" s="6"/>
      <c r="J10" s="15">
        <v>0.03217656540978125</v>
      </c>
      <c r="K10" s="15">
        <f t="shared" si="2"/>
        <v>0.03217656540978125</v>
      </c>
      <c r="L10" s="15">
        <f t="shared" si="3"/>
        <v>0</v>
      </c>
      <c r="M10" s="6"/>
      <c r="N10" s="15"/>
      <c r="O10" s="6"/>
      <c r="P10" s="15"/>
      <c r="Q10" s="6"/>
      <c r="R10" s="15"/>
      <c r="S10" s="6"/>
      <c r="T10" s="15"/>
      <c r="U10" s="6"/>
      <c r="V10" s="15"/>
      <c r="W10" s="6"/>
      <c r="X10" s="16"/>
      <c r="Y10" s="6"/>
      <c r="Z10" s="16"/>
      <c r="AA10" s="6"/>
      <c r="AB10" s="16"/>
      <c r="AC10" s="6"/>
      <c r="AD10" s="16"/>
      <c r="AE10" s="6"/>
      <c r="AF10" s="16"/>
      <c r="AG10" s="6"/>
      <c r="AH10" s="16"/>
      <c r="AI10" s="6"/>
      <c r="AJ10" s="16"/>
      <c r="AK10" s="6"/>
      <c r="AL10" s="16"/>
    </row>
    <row r="11" spans="1:38" s="5" customFormat="1" ht="12.75">
      <c r="A11" s="5" t="s">
        <v>8</v>
      </c>
      <c r="B11" s="5">
        <v>7</v>
      </c>
      <c r="C11" s="5" t="s">
        <v>52</v>
      </c>
      <c r="D11" s="14">
        <v>0.1</v>
      </c>
      <c r="E11" s="6">
        <v>1</v>
      </c>
      <c r="F11" s="15">
        <v>0.0053531694511019</v>
      </c>
      <c r="G11" s="15">
        <f t="shared" si="0"/>
        <v>0.00267658472555095</v>
      </c>
      <c r="H11" s="15">
        <f t="shared" si="1"/>
        <v>0.00026765847255509503</v>
      </c>
      <c r="I11" s="6">
        <v>1</v>
      </c>
      <c r="J11" s="15">
        <v>0.006593558485610913</v>
      </c>
      <c r="K11" s="15">
        <f t="shared" si="2"/>
        <v>0.0032967792428054564</v>
      </c>
      <c r="L11" s="15">
        <f t="shared" si="3"/>
        <v>0.00032967792428054566</v>
      </c>
      <c r="M11" s="6"/>
      <c r="N11" s="15"/>
      <c r="O11" s="6"/>
      <c r="P11" s="15"/>
      <c r="Q11" s="6"/>
      <c r="R11" s="15"/>
      <c r="S11" s="6"/>
      <c r="T11" s="15"/>
      <c r="U11" s="6"/>
      <c r="V11" s="15"/>
      <c r="W11" s="6"/>
      <c r="X11" s="16"/>
      <c r="Y11" s="6"/>
      <c r="Z11" s="16"/>
      <c r="AA11" s="6"/>
      <c r="AB11" s="16"/>
      <c r="AC11" s="6"/>
      <c r="AD11" s="16"/>
      <c r="AE11" s="6"/>
      <c r="AF11" s="16"/>
      <c r="AG11" s="6"/>
      <c r="AH11" s="16"/>
      <c r="AI11" s="6"/>
      <c r="AJ11" s="16"/>
      <c r="AK11" s="6"/>
      <c r="AL11" s="16"/>
    </row>
    <row r="12" spans="1:38" s="5" customFormat="1" ht="12.75">
      <c r="A12" s="5" t="s">
        <v>8</v>
      </c>
      <c r="B12" s="5">
        <v>8</v>
      </c>
      <c r="C12" s="5" t="s">
        <v>53</v>
      </c>
      <c r="D12" s="14">
        <v>0.1</v>
      </c>
      <c r="E12" s="6">
        <v>1</v>
      </c>
      <c r="F12" s="15">
        <v>0.0053531694511019</v>
      </c>
      <c r="G12" s="15">
        <f t="shared" si="0"/>
        <v>0.00267658472555095</v>
      </c>
      <c r="H12" s="15">
        <f t="shared" si="1"/>
        <v>0.00026765847255509503</v>
      </c>
      <c r="I12" s="6">
        <v>1</v>
      </c>
      <c r="J12" s="15">
        <v>0.006593558485610913</v>
      </c>
      <c r="K12" s="15">
        <f t="shared" si="2"/>
        <v>0.0032967792428054564</v>
      </c>
      <c r="L12" s="15">
        <f t="shared" si="3"/>
        <v>0.00032967792428054566</v>
      </c>
      <c r="M12" s="6"/>
      <c r="N12" s="15"/>
      <c r="O12" s="6"/>
      <c r="P12" s="15"/>
      <c r="Q12" s="6"/>
      <c r="R12" s="15"/>
      <c r="S12" s="6"/>
      <c r="T12" s="15"/>
      <c r="U12" s="6"/>
      <c r="V12" s="15"/>
      <c r="W12" s="6"/>
      <c r="X12" s="16"/>
      <c r="Y12" s="6"/>
      <c r="Z12" s="16"/>
      <c r="AA12" s="6"/>
      <c r="AB12" s="16"/>
      <c r="AC12" s="6"/>
      <c r="AD12" s="16"/>
      <c r="AE12" s="6"/>
      <c r="AF12" s="16"/>
      <c r="AG12" s="6"/>
      <c r="AH12" s="16"/>
      <c r="AI12" s="6"/>
      <c r="AJ12" s="16"/>
      <c r="AK12" s="6"/>
      <c r="AL12" s="16"/>
    </row>
    <row r="13" spans="1:38" s="5" customFormat="1" ht="12.75">
      <c r="A13" s="5" t="s">
        <v>8</v>
      </c>
      <c r="B13" s="5">
        <v>9</v>
      </c>
      <c r="C13" s="5" t="s">
        <v>54</v>
      </c>
      <c r="D13" s="14">
        <v>0.1</v>
      </c>
      <c r="E13" s="6">
        <v>1</v>
      </c>
      <c r="F13" s="15">
        <v>0.0053531694511019</v>
      </c>
      <c r="G13" s="15">
        <f t="shared" si="0"/>
        <v>0.00267658472555095</v>
      </c>
      <c r="H13" s="15">
        <f t="shared" si="1"/>
        <v>0.00026765847255509503</v>
      </c>
      <c r="I13" s="6">
        <v>1</v>
      </c>
      <c r="J13" s="15">
        <v>0.007384785503884221</v>
      </c>
      <c r="K13" s="15">
        <f t="shared" si="2"/>
        <v>0.0036923927519421106</v>
      </c>
      <c r="L13" s="15">
        <f t="shared" si="3"/>
        <v>0.0003692392751942111</v>
      </c>
      <c r="M13" s="6"/>
      <c r="N13" s="15"/>
      <c r="O13" s="6"/>
      <c r="P13" s="15"/>
      <c r="Q13" s="6"/>
      <c r="R13" s="15"/>
      <c r="S13" s="6"/>
      <c r="T13" s="15"/>
      <c r="U13" s="6"/>
      <c r="V13" s="15"/>
      <c r="W13" s="6"/>
      <c r="X13" s="16"/>
      <c r="Y13" s="6"/>
      <c r="Z13" s="16"/>
      <c r="AA13" s="6"/>
      <c r="AB13" s="16"/>
      <c r="AC13" s="6"/>
      <c r="AD13" s="16"/>
      <c r="AE13" s="6"/>
      <c r="AF13" s="16"/>
      <c r="AG13" s="6"/>
      <c r="AH13" s="16"/>
      <c r="AI13" s="6"/>
      <c r="AJ13" s="16"/>
      <c r="AK13" s="6"/>
      <c r="AL13" s="16"/>
    </row>
    <row r="14" spans="1:38" s="5" customFormat="1" ht="12.75">
      <c r="A14" s="5" t="s">
        <v>8</v>
      </c>
      <c r="B14" s="5">
        <v>10</v>
      </c>
      <c r="C14" s="5" t="s">
        <v>55</v>
      </c>
      <c r="D14" s="14">
        <v>0</v>
      </c>
      <c r="E14" s="6">
        <v>2</v>
      </c>
      <c r="F14" s="15">
        <v>0.47643208114807</v>
      </c>
      <c r="G14" s="15">
        <f t="shared" si="0"/>
        <v>0.47643208114807</v>
      </c>
      <c r="H14" s="15">
        <f t="shared" si="1"/>
        <v>0</v>
      </c>
      <c r="I14" s="6">
        <v>2</v>
      </c>
      <c r="J14" s="15">
        <v>0.22655466956559</v>
      </c>
      <c r="K14" s="15">
        <f t="shared" si="2"/>
        <v>0.22655466956559</v>
      </c>
      <c r="L14" s="15">
        <f t="shared" si="3"/>
        <v>0</v>
      </c>
      <c r="M14" s="6"/>
      <c r="N14" s="15"/>
      <c r="O14" s="6"/>
      <c r="P14" s="15"/>
      <c r="Q14" s="6"/>
      <c r="R14" s="15"/>
      <c r="S14" s="6"/>
      <c r="T14" s="15"/>
      <c r="U14" s="6"/>
      <c r="V14" s="15"/>
      <c r="W14" s="6"/>
      <c r="X14" s="16"/>
      <c r="Y14" s="6"/>
      <c r="Z14" s="16"/>
      <c r="AA14" s="6"/>
      <c r="AB14" s="16"/>
      <c r="AC14" s="6"/>
      <c r="AD14" s="16"/>
      <c r="AE14" s="6"/>
      <c r="AF14" s="16"/>
      <c r="AG14" s="6"/>
      <c r="AH14" s="16"/>
      <c r="AI14" s="6"/>
      <c r="AJ14" s="16"/>
      <c r="AK14" s="6"/>
      <c r="AL14" s="16"/>
    </row>
    <row r="15" spans="1:38" s="5" customFormat="1" ht="12.75">
      <c r="A15" s="5" t="s">
        <v>8</v>
      </c>
      <c r="B15" s="5">
        <v>11</v>
      </c>
      <c r="C15" s="5" t="s">
        <v>56</v>
      </c>
      <c r="D15" s="14">
        <v>0</v>
      </c>
      <c r="E15" s="6"/>
      <c r="F15" s="15">
        <v>0.4924915895013754</v>
      </c>
      <c r="G15" s="15">
        <f t="shared" si="0"/>
        <v>0.4924915895013754</v>
      </c>
      <c r="H15" s="15">
        <f t="shared" si="1"/>
        <v>0</v>
      </c>
      <c r="I15" s="6"/>
      <c r="J15" s="15">
        <v>0.247126572040697</v>
      </c>
      <c r="K15" s="15">
        <f t="shared" si="2"/>
        <v>0.247126572040697</v>
      </c>
      <c r="L15" s="15">
        <f t="shared" si="3"/>
        <v>0</v>
      </c>
      <c r="M15" s="6"/>
      <c r="N15" s="15"/>
      <c r="O15" s="6"/>
      <c r="P15" s="15"/>
      <c r="Q15" s="6"/>
      <c r="R15" s="15"/>
      <c r="S15" s="6"/>
      <c r="T15" s="15"/>
      <c r="U15" s="6"/>
      <c r="V15" s="15"/>
      <c r="W15" s="6"/>
      <c r="X15" s="16"/>
      <c r="Y15" s="6"/>
      <c r="Z15" s="16"/>
      <c r="AA15" s="6"/>
      <c r="AB15" s="16"/>
      <c r="AC15" s="6"/>
      <c r="AD15" s="16"/>
      <c r="AE15" s="6"/>
      <c r="AF15" s="16"/>
      <c r="AG15" s="6"/>
      <c r="AH15" s="16"/>
      <c r="AI15" s="6"/>
      <c r="AJ15" s="16"/>
      <c r="AK15" s="6"/>
      <c r="AL15" s="16"/>
    </row>
    <row r="16" spans="1:38" s="5" customFormat="1" ht="12.75">
      <c r="A16" s="5" t="s">
        <v>8</v>
      </c>
      <c r="B16" s="5">
        <v>12</v>
      </c>
      <c r="C16" s="5" t="s">
        <v>57</v>
      </c>
      <c r="D16" s="14">
        <v>0.01</v>
      </c>
      <c r="E16" s="6">
        <v>2</v>
      </c>
      <c r="F16" s="15">
        <v>0.09475109928450373</v>
      </c>
      <c r="G16" s="15">
        <f t="shared" si="0"/>
        <v>0.09475109928450373</v>
      </c>
      <c r="H16" s="15">
        <f t="shared" si="1"/>
        <v>0.0009475109928450373</v>
      </c>
      <c r="I16" s="6">
        <v>1</v>
      </c>
      <c r="J16" s="15">
        <v>0.013187116971221826</v>
      </c>
      <c r="K16" s="15">
        <f t="shared" si="2"/>
        <v>0.006593558485610913</v>
      </c>
      <c r="L16" s="15">
        <f t="shared" si="3"/>
        <v>6.593558485610912E-05</v>
      </c>
      <c r="M16" s="6"/>
      <c r="N16" s="15"/>
      <c r="O16" s="6"/>
      <c r="P16" s="15"/>
      <c r="Q16" s="6"/>
      <c r="R16" s="15"/>
      <c r="S16" s="6"/>
      <c r="T16" s="15"/>
      <c r="U16" s="6"/>
      <c r="V16" s="15"/>
      <c r="W16" s="6"/>
      <c r="X16" s="16"/>
      <c r="Y16" s="6"/>
      <c r="Z16" s="16"/>
      <c r="AA16" s="6"/>
      <c r="AB16" s="16"/>
      <c r="AC16" s="6"/>
      <c r="AD16" s="16"/>
      <c r="AE16" s="6"/>
      <c r="AF16" s="16"/>
      <c r="AG16" s="6"/>
      <c r="AH16" s="16"/>
      <c r="AI16" s="6"/>
      <c r="AJ16" s="16"/>
      <c r="AK16" s="6"/>
      <c r="AL16" s="16"/>
    </row>
    <row r="17" spans="1:38" s="5" customFormat="1" ht="12.75">
      <c r="A17" s="5" t="s">
        <v>8</v>
      </c>
      <c r="B17" s="5">
        <v>13</v>
      </c>
      <c r="C17" s="5" t="s">
        <v>58</v>
      </c>
      <c r="D17" s="14">
        <v>0</v>
      </c>
      <c r="E17" s="6">
        <v>2</v>
      </c>
      <c r="F17" s="15">
        <v>0.16942781312737532</v>
      </c>
      <c r="G17" s="15">
        <f t="shared" si="0"/>
        <v>0.16942781312737532</v>
      </c>
      <c r="H17" s="15">
        <f t="shared" si="1"/>
        <v>0</v>
      </c>
      <c r="I17" s="6">
        <v>1</v>
      </c>
      <c r="J17" s="15">
        <v>0.013187116971221826</v>
      </c>
      <c r="K17" s="15">
        <f t="shared" si="2"/>
        <v>0.006593558485610913</v>
      </c>
      <c r="L17" s="15">
        <f t="shared" si="3"/>
        <v>0</v>
      </c>
      <c r="M17" s="6"/>
      <c r="N17" s="15"/>
      <c r="O17" s="6"/>
      <c r="P17" s="15"/>
      <c r="Q17" s="6"/>
      <c r="R17" s="15"/>
      <c r="S17" s="6"/>
      <c r="T17" s="15"/>
      <c r="U17" s="6"/>
      <c r="V17" s="15"/>
      <c r="W17" s="6"/>
      <c r="X17" s="16"/>
      <c r="Y17" s="6"/>
      <c r="Z17" s="16"/>
      <c r="AA17" s="6"/>
      <c r="AB17" s="16"/>
      <c r="AC17" s="6"/>
      <c r="AD17" s="16"/>
      <c r="AE17" s="6"/>
      <c r="AF17" s="16"/>
      <c r="AG17" s="6"/>
      <c r="AH17" s="16"/>
      <c r="AI17" s="6"/>
      <c r="AJ17" s="16"/>
      <c r="AK17" s="6"/>
      <c r="AL17" s="16"/>
    </row>
    <row r="18" spans="1:38" s="5" customFormat="1" ht="12.75">
      <c r="A18" s="5" t="s">
        <v>8</v>
      </c>
      <c r="B18" s="5">
        <v>14</v>
      </c>
      <c r="C18" s="5" t="s">
        <v>59</v>
      </c>
      <c r="D18" s="14">
        <v>0</v>
      </c>
      <c r="E18" s="6"/>
      <c r="F18" s="15">
        <v>0.26417891241188</v>
      </c>
      <c r="G18" s="15">
        <f t="shared" si="0"/>
        <v>0.26417891241188</v>
      </c>
      <c r="H18" s="15">
        <f t="shared" si="1"/>
        <v>0</v>
      </c>
      <c r="I18" s="6"/>
      <c r="J18" s="15"/>
      <c r="K18" s="15">
        <f t="shared" si="2"/>
        <v>0</v>
      </c>
      <c r="L18" s="15">
        <f t="shared" si="3"/>
        <v>0</v>
      </c>
      <c r="M18" s="6"/>
      <c r="N18" s="15"/>
      <c r="O18" s="6"/>
      <c r="P18" s="15"/>
      <c r="Q18" s="6"/>
      <c r="R18" s="15"/>
      <c r="S18" s="6"/>
      <c r="T18" s="15"/>
      <c r="U18" s="6"/>
      <c r="V18" s="15"/>
      <c r="W18" s="6"/>
      <c r="X18" s="16"/>
      <c r="Y18" s="6"/>
      <c r="Z18" s="16"/>
      <c r="AA18" s="6"/>
      <c r="AB18" s="16"/>
      <c r="AC18" s="6"/>
      <c r="AD18" s="16"/>
      <c r="AE18" s="6"/>
      <c r="AF18" s="16"/>
      <c r="AG18" s="6"/>
      <c r="AH18" s="16"/>
      <c r="AI18" s="6"/>
      <c r="AJ18" s="16"/>
      <c r="AK18" s="6"/>
      <c r="AL18" s="16"/>
    </row>
    <row r="19" spans="1:38" s="5" customFormat="1" ht="12.75">
      <c r="A19" s="5" t="s">
        <v>8</v>
      </c>
      <c r="B19" s="5">
        <v>15</v>
      </c>
      <c r="C19" s="5" t="s">
        <v>60</v>
      </c>
      <c r="D19" s="14">
        <v>0.001</v>
      </c>
      <c r="E19" s="6">
        <v>2</v>
      </c>
      <c r="F19" s="15">
        <v>0.37204527685158245</v>
      </c>
      <c r="G19" s="15">
        <f t="shared" si="0"/>
        <v>0.37204527685158245</v>
      </c>
      <c r="H19" s="15">
        <f t="shared" si="1"/>
        <v>0.00037204527685158245</v>
      </c>
      <c r="I19" s="6">
        <v>2</v>
      </c>
      <c r="J19" s="15">
        <v>0.15666294961811528</v>
      </c>
      <c r="K19" s="15">
        <f t="shared" si="2"/>
        <v>0.15666294961811528</v>
      </c>
      <c r="L19" s="15">
        <f t="shared" si="3"/>
        <v>0.00015666294961811527</v>
      </c>
      <c r="M19" s="6"/>
      <c r="N19" s="15"/>
      <c r="O19" s="6"/>
      <c r="P19" s="15"/>
      <c r="Q19" s="6"/>
      <c r="R19" s="15"/>
      <c r="S19" s="6"/>
      <c r="T19" s="15"/>
      <c r="U19" s="6"/>
      <c r="V19" s="15"/>
      <c r="W19" s="6"/>
      <c r="X19" s="16"/>
      <c r="Y19" s="6"/>
      <c r="Z19" s="16"/>
      <c r="AA19" s="6"/>
      <c r="AB19" s="16"/>
      <c r="AC19" s="6"/>
      <c r="AD19" s="16"/>
      <c r="AE19" s="6"/>
      <c r="AF19" s="16"/>
      <c r="AG19" s="6"/>
      <c r="AH19" s="16"/>
      <c r="AI19" s="6"/>
      <c r="AJ19" s="16"/>
      <c r="AK19" s="6"/>
      <c r="AL19" s="16"/>
    </row>
    <row r="20" spans="1:38" s="5" customFormat="1" ht="12.75">
      <c r="A20" s="5" t="s">
        <v>8</v>
      </c>
      <c r="B20" s="5">
        <v>16</v>
      </c>
      <c r="C20" s="5" t="s">
        <v>61</v>
      </c>
      <c r="D20" s="14">
        <v>0.1</v>
      </c>
      <c r="E20" s="6">
        <v>1</v>
      </c>
      <c r="F20" s="15">
        <v>0.002141267780440763</v>
      </c>
      <c r="G20" s="15">
        <f t="shared" si="0"/>
        <v>0.0010706338902203814</v>
      </c>
      <c r="H20" s="15">
        <f t="shared" si="1"/>
        <v>0.00010706338902203815</v>
      </c>
      <c r="I20" s="6"/>
      <c r="J20" s="15">
        <v>0.01054969357697746</v>
      </c>
      <c r="K20" s="15">
        <f t="shared" si="2"/>
        <v>0.01054969357697746</v>
      </c>
      <c r="L20" s="15">
        <f t="shared" si="3"/>
        <v>0.001054969357697746</v>
      </c>
      <c r="M20" s="6"/>
      <c r="N20" s="15"/>
      <c r="O20" s="6"/>
      <c r="P20" s="15"/>
      <c r="Q20" s="6"/>
      <c r="R20" s="15"/>
      <c r="S20" s="6"/>
      <c r="T20" s="15"/>
      <c r="U20" s="6"/>
      <c r="V20" s="15"/>
      <c r="W20" s="6"/>
      <c r="X20" s="16"/>
      <c r="Y20" s="6"/>
      <c r="Z20" s="16"/>
      <c r="AA20" s="6"/>
      <c r="AB20" s="16"/>
      <c r="AC20" s="6"/>
      <c r="AD20" s="16"/>
      <c r="AE20" s="6"/>
      <c r="AF20" s="16"/>
      <c r="AG20" s="6"/>
      <c r="AH20" s="16"/>
      <c r="AI20" s="6"/>
      <c r="AJ20" s="16"/>
      <c r="AK20" s="6"/>
      <c r="AL20" s="16"/>
    </row>
    <row r="21" spans="1:38" s="5" customFormat="1" ht="12.75">
      <c r="A21" s="5" t="s">
        <v>8</v>
      </c>
      <c r="B21" s="5">
        <v>17</v>
      </c>
      <c r="C21" s="5" t="s">
        <v>62</v>
      </c>
      <c r="D21" s="14">
        <v>0</v>
      </c>
      <c r="E21" s="6"/>
      <c r="F21" s="15">
        <v>0.044163647971590725</v>
      </c>
      <c r="G21" s="15">
        <f t="shared" si="0"/>
        <v>0.044163647971590725</v>
      </c>
      <c r="H21" s="15">
        <f t="shared" si="1"/>
        <v>0</v>
      </c>
      <c r="I21" s="6"/>
      <c r="J21" s="15">
        <v>0.16879509723164</v>
      </c>
      <c r="K21" s="15">
        <f t="shared" si="2"/>
        <v>0.16879509723164</v>
      </c>
      <c r="L21" s="15">
        <f t="shared" si="3"/>
        <v>0</v>
      </c>
      <c r="M21" s="6"/>
      <c r="N21" s="15"/>
      <c r="O21" s="6"/>
      <c r="P21" s="15"/>
      <c r="Q21" s="6"/>
      <c r="R21" s="15"/>
      <c r="S21" s="6"/>
      <c r="T21" s="15"/>
      <c r="U21" s="6"/>
      <c r="V21" s="15"/>
      <c r="W21" s="6"/>
      <c r="X21" s="16"/>
      <c r="Y21" s="6"/>
      <c r="Z21" s="16"/>
      <c r="AA21" s="6"/>
      <c r="AB21" s="16"/>
      <c r="AC21" s="6"/>
      <c r="AD21" s="16"/>
      <c r="AE21" s="6"/>
      <c r="AF21" s="16"/>
      <c r="AG21" s="6"/>
      <c r="AH21" s="16"/>
      <c r="AI21" s="6"/>
      <c r="AJ21" s="16"/>
      <c r="AK21" s="6"/>
      <c r="AL21" s="16"/>
    </row>
    <row r="22" spans="1:38" s="5" customFormat="1" ht="12.75">
      <c r="A22" s="5" t="s">
        <v>8</v>
      </c>
      <c r="B22" s="5">
        <v>18</v>
      </c>
      <c r="C22" s="5" t="s">
        <v>63</v>
      </c>
      <c r="D22" s="14">
        <v>0</v>
      </c>
      <c r="E22" s="6"/>
      <c r="F22" s="15">
        <v>0.04630491575203149</v>
      </c>
      <c r="G22" s="15">
        <f t="shared" si="0"/>
        <v>0.04630491575203149</v>
      </c>
      <c r="H22" s="15">
        <f t="shared" si="1"/>
        <v>0</v>
      </c>
      <c r="I22" s="6"/>
      <c r="J22" s="15">
        <v>0.17934479080861682</v>
      </c>
      <c r="K22" s="15">
        <f t="shared" si="2"/>
        <v>0.17934479080861682</v>
      </c>
      <c r="L22" s="15">
        <f t="shared" si="3"/>
        <v>0</v>
      </c>
      <c r="M22" s="6"/>
      <c r="N22" s="15"/>
      <c r="O22" s="6"/>
      <c r="P22" s="15"/>
      <c r="Q22" s="6"/>
      <c r="R22" s="15"/>
      <c r="S22" s="6"/>
      <c r="T22" s="15"/>
      <c r="U22" s="6"/>
      <c r="V22" s="15"/>
      <c r="W22" s="6"/>
      <c r="X22" s="16"/>
      <c r="Y22" s="6"/>
      <c r="Z22" s="16"/>
      <c r="AA22" s="6"/>
      <c r="AB22" s="16"/>
      <c r="AC22" s="6"/>
      <c r="AD22" s="16"/>
      <c r="AE22" s="6"/>
      <c r="AF22" s="16"/>
      <c r="AG22" s="6"/>
      <c r="AH22" s="16"/>
      <c r="AI22" s="6"/>
      <c r="AJ22" s="16"/>
      <c r="AK22" s="6"/>
      <c r="AL22" s="16"/>
    </row>
    <row r="23" spans="1:38" s="5" customFormat="1" ht="12.75">
      <c r="A23" s="5" t="s">
        <v>8</v>
      </c>
      <c r="B23" s="5">
        <v>19</v>
      </c>
      <c r="C23" s="5" t="s">
        <v>64</v>
      </c>
      <c r="D23" s="14">
        <v>0.05</v>
      </c>
      <c r="E23" s="6">
        <v>2</v>
      </c>
      <c r="F23" s="15">
        <v>0.016862483770971</v>
      </c>
      <c r="G23" s="15">
        <f t="shared" si="0"/>
        <v>0.016862483770971</v>
      </c>
      <c r="H23" s="15">
        <f t="shared" si="1"/>
        <v>0.00084312418854855</v>
      </c>
      <c r="I23" s="6">
        <v>1</v>
      </c>
      <c r="J23" s="15">
        <v>0.002637423394244365</v>
      </c>
      <c r="K23" s="15">
        <f t="shared" si="2"/>
        <v>0.0013187116971221824</v>
      </c>
      <c r="L23" s="15">
        <f t="shared" si="3"/>
        <v>6.593558485610912E-05</v>
      </c>
      <c r="M23" s="6"/>
      <c r="N23" s="15"/>
      <c r="O23" s="6"/>
      <c r="P23" s="15"/>
      <c r="Q23" s="6"/>
      <c r="R23" s="15"/>
      <c r="S23" s="6"/>
      <c r="T23" s="15"/>
      <c r="U23" s="6"/>
      <c r="V23" s="15"/>
      <c r="W23" s="6"/>
      <c r="X23" s="16"/>
      <c r="Y23" s="6"/>
      <c r="Z23" s="16"/>
      <c r="AA23" s="6"/>
      <c r="AB23" s="16"/>
      <c r="AC23" s="6"/>
      <c r="AD23" s="16"/>
      <c r="AE23" s="6"/>
      <c r="AF23" s="16"/>
      <c r="AG23" s="6"/>
      <c r="AH23" s="16"/>
      <c r="AI23" s="6"/>
      <c r="AJ23" s="16"/>
      <c r="AK23" s="6"/>
      <c r="AL23" s="16"/>
    </row>
    <row r="24" spans="1:38" s="5" customFormat="1" ht="12.75">
      <c r="A24" s="5" t="s">
        <v>8</v>
      </c>
      <c r="B24" s="5">
        <v>20</v>
      </c>
      <c r="C24" s="5" t="s">
        <v>65</v>
      </c>
      <c r="D24" s="14">
        <v>0.5</v>
      </c>
      <c r="E24" s="6">
        <v>1</v>
      </c>
      <c r="F24" s="15">
        <v>0.003479560143216239</v>
      </c>
      <c r="G24" s="15">
        <f t="shared" si="0"/>
        <v>0.0017397800716081194</v>
      </c>
      <c r="H24" s="15">
        <f t="shared" si="1"/>
        <v>0.0008698900358040597</v>
      </c>
      <c r="I24" s="6">
        <v>2</v>
      </c>
      <c r="J24" s="15">
        <v>0.015033313347192878</v>
      </c>
      <c r="K24" s="15">
        <f t="shared" si="2"/>
        <v>0.015033313347192878</v>
      </c>
      <c r="L24" s="15">
        <f t="shared" si="3"/>
        <v>0.007516656673596439</v>
      </c>
      <c r="M24" s="6"/>
      <c r="N24" s="15"/>
      <c r="O24" s="6"/>
      <c r="P24" s="15"/>
      <c r="Q24" s="6"/>
      <c r="R24" s="15"/>
      <c r="S24" s="6"/>
      <c r="T24" s="15"/>
      <c r="U24" s="6"/>
      <c r="V24" s="15"/>
      <c r="W24" s="6"/>
      <c r="X24" s="16"/>
      <c r="Y24" s="6"/>
      <c r="Z24" s="16"/>
      <c r="AA24" s="6"/>
      <c r="AB24" s="16"/>
      <c r="AC24" s="6"/>
      <c r="AD24" s="16"/>
      <c r="AE24" s="6"/>
      <c r="AF24" s="16"/>
      <c r="AG24" s="6"/>
      <c r="AH24" s="16"/>
      <c r="AI24" s="6"/>
      <c r="AJ24" s="16"/>
      <c r="AK24" s="6"/>
      <c r="AL24" s="16"/>
    </row>
    <row r="25" spans="1:38" s="5" customFormat="1" ht="12.75">
      <c r="A25" s="5" t="s">
        <v>8</v>
      </c>
      <c r="B25" s="5">
        <v>21</v>
      </c>
      <c r="C25" s="5" t="s">
        <v>66</v>
      </c>
      <c r="D25" s="14">
        <v>0</v>
      </c>
      <c r="E25" s="6"/>
      <c r="F25" s="15">
        <v>0.036669210740048</v>
      </c>
      <c r="G25" s="15">
        <f t="shared" si="0"/>
        <v>0.036669210740048</v>
      </c>
      <c r="H25" s="15">
        <f t="shared" si="1"/>
        <v>0</v>
      </c>
      <c r="I25" s="6">
        <v>2</v>
      </c>
      <c r="J25" s="15">
        <v>0.031121596052083502</v>
      </c>
      <c r="K25" s="15">
        <f t="shared" si="2"/>
        <v>0.031121596052083502</v>
      </c>
      <c r="L25" s="15">
        <f t="shared" si="3"/>
        <v>0</v>
      </c>
      <c r="M25" s="6"/>
      <c r="N25" s="15"/>
      <c r="O25" s="6"/>
      <c r="P25" s="15"/>
      <c r="Q25" s="6"/>
      <c r="R25" s="15"/>
      <c r="S25" s="6"/>
      <c r="T25" s="15"/>
      <c r="U25" s="6"/>
      <c r="V25" s="15"/>
      <c r="W25" s="6"/>
      <c r="X25" s="16"/>
      <c r="Y25" s="6"/>
      <c r="Z25" s="16"/>
      <c r="AA25" s="6"/>
      <c r="AB25" s="16"/>
      <c r="AC25" s="6"/>
      <c r="AD25" s="16"/>
      <c r="AE25" s="6"/>
      <c r="AF25" s="16"/>
      <c r="AG25" s="6"/>
      <c r="AH25" s="16"/>
      <c r="AI25" s="6"/>
      <c r="AJ25" s="16"/>
      <c r="AK25" s="6"/>
      <c r="AL25" s="16"/>
    </row>
    <row r="26" spans="1:38" s="5" customFormat="1" ht="12.75">
      <c r="A26" s="5" t="s">
        <v>8</v>
      </c>
      <c r="B26" s="5">
        <v>22</v>
      </c>
      <c r="C26" s="5" t="s">
        <v>67</v>
      </c>
      <c r="D26" s="14">
        <v>0</v>
      </c>
      <c r="E26" s="6"/>
      <c r="F26" s="15">
        <v>0.0570112546542353</v>
      </c>
      <c r="G26" s="15">
        <f t="shared" si="0"/>
        <v>0.0570112546542353</v>
      </c>
      <c r="H26" s="15">
        <f t="shared" si="1"/>
        <v>0</v>
      </c>
      <c r="I26" s="6"/>
      <c r="J26" s="15">
        <v>0.04879233279352075</v>
      </c>
      <c r="K26" s="15">
        <f t="shared" si="2"/>
        <v>0.04879233279352075</v>
      </c>
      <c r="L26" s="15">
        <f t="shared" si="3"/>
        <v>0</v>
      </c>
      <c r="M26" s="6"/>
      <c r="N26" s="15"/>
      <c r="O26" s="6"/>
      <c r="P26" s="15"/>
      <c r="Q26" s="6"/>
      <c r="R26" s="15"/>
      <c r="S26" s="6"/>
      <c r="T26" s="15"/>
      <c r="U26" s="6"/>
      <c r="V26" s="15"/>
      <c r="W26" s="6"/>
      <c r="X26" s="16"/>
      <c r="Y26" s="6"/>
      <c r="Z26" s="16"/>
      <c r="AA26" s="6"/>
      <c r="AB26" s="16"/>
      <c r="AC26" s="6"/>
      <c r="AD26" s="16"/>
      <c r="AE26" s="6"/>
      <c r="AF26" s="16"/>
      <c r="AG26" s="6"/>
      <c r="AH26" s="16"/>
      <c r="AI26" s="6"/>
      <c r="AJ26" s="16"/>
      <c r="AK26" s="6"/>
      <c r="AL26" s="16"/>
    </row>
    <row r="27" spans="1:38" s="5" customFormat="1" ht="12.75">
      <c r="A27" s="5" t="s">
        <v>8</v>
      </c>
      <c r="B27" s="5">
        <v>23</v>
      </c>
      <c r="C27" s="5" t="s">
        <v>68</v>
      </c>
      <c r="D27" s="14">
        <v>0.1</v>
      </c>
      <c r="E27" s="6"/>
      <c r="F27" s="15">
        <v>0.05165808520313339</v>
      </c>
      <c r="G27" s="15">
        <f t="shared" si="0"/>
        <v>0.05165808520313339</v>
      </c>
      <c r="H27" s="15">
        <f t="shared" si="1"/>
        <v>0.005165808520313339</v>
      </c>
      <c r="I27" s="6">
        <v>1</v>
      </c>
      <c r="J27" s="15">
        <v>0.003428650412517674</v>
      </c>
      <c r="K27" s="15">
        <f t="shared" si="2"/>
        <v>0.001714325206258837</v>
      </c>
      <c r="L27" s="15">
        <f t="shared" si="3"/>
        <v>0.00017143252062588372</v>
      </c>
      <c r="M27" s="6"/>
      <c r="N27" s="15"/>
      <c r="O27" s="6"/>
      <c r="P27" s="15"/>
      <c r="Q27" s="6"/>
      <c r="R27" s="15"/>
      <c r="S27" s="6"/>
      <c r="T27" s="15"/>
      <c r="U27" s="6"/>
      <c r="V27" s="15"/>
      <c r="W27" s="6"/>
      <c r="X27" s="16"/>
      <c r="Y27" s="6"/>
      <c r="Z27" s="16"/>
      <c r="AA27" s="6"/>
      <c r="AB27" s="16"/>
      <c r="AC27" s="6"/>
      <c r="AD27" s="16"/>
      <c r="AE27" s="6"/>
      <c r="AF27" s="16"/>
      <c r="AG27" s="6"/>
      <c r="AH27" s="16"/>
      <c r="AI27" s="6"/>
      <c r="AJ27" s="16"/>
      <c r="AK27" s="6"/>
      <c r="AL27" s="16"/>
    </row>
    <row r="28" spans="1:38" s="5" customFormat="1" ht="12.75">
      <c r="A28" s="5" t="s">
        <v>8</v>
      </c>
      <c r="B28" s="5">
        <v>24</v>
      </c>
      <c r="C28" s="5" t="s">
        <v>69</v>
      </c>
      <c r="D28" s="14">
        <v>0.1</v>
      </c>
      <c r="E28" s="6">
        <v>1</v>
      </c>
      <c r="F28" s="15">
        <v>0.003479560143216239</v>
      </c>
      <c r="G28" s="15">
        <f t="shared" si="0"/>
        <v>0.0017397800716081194</v>
      </c>
      <c r="H28" s="15">
        <f t="shared" si="1"/>
        <v>0.00017397800716081196</v>
      </c>
      <c r="I28" s="6">
        <v>1</v>
      </c>
      <c r="J28" s="15">
        <v>0.003428650412517674</v>
      </c>
      <c r="K28" s="15">
        <f t="shared" si="2"/>
        <v>0.001714325206258837</v>
      </c>
      <c r="L28" s="15">
        <f t="shared" si="3"/>
        <v>0.00017143252062588372</v>
      </c>
      <c r="M28" s="6"/>
      <c r="N28" s="15"/>
      <c r="O28" s="6"/>
      <c r="P28" s="15"/>
      <c r="Q28" s="6"/>
      <c r="R28" s="15"/>
      <c r="S28" s="6"/>
      <c r="T28" s="15"/>
      <c r="U28" s="6"/>
      <c r="V28" s="15"/>
      <c r="W28" s="6"/>
      <c r="X28" s="16"/>
      <c r="Y28" s="6"/>
      <c r="Z28" s="16"/>
      <c r="AA28" s="6"/>
      <c r="AB28" s="16"/>
      <c r="AC28" s="6"/>
      <c r="AD28" s="16"/>
      <c r="AE28" s="6"/>
      <c r="AF28" s="16"/>
      <c r="AG28" s="6"/>
      <c r="AH28" s="16"/>
      <c r="AI28" s="6"/>
      <c r="AJ28" s="16"/>
      <c r="AK28" s="6"/>
      <c r="AL28" s="16"/>
    </row>
    <row r="29" spans="1:38" s="5" customFormat="1" ht="12.75">
      <c r="A29" s="5" t="s">
        <v>8</v>
      </c>
      <c r="B29" s="5">
        <v>25</v>
      </c>
      <c r="C29" s="5" t="s">
        <v>70</v>
      </c>
      <c r="D29" s="14">
        <v>0.1</v>
      </c>
      <c r="E29" s="6">
        <v>1</v>
      </c>
      <c r="F29" s="15">
        <v>0.006691461813877382</v>
      </c>
      <c r="G29" s="15">
        <f t="shared" si="0"/>
        <v>0.003345730906938691</v>
      </c>
      <c r="H29" s="15">
        <f t="shared" si="1"/>
        <v>0.00033457309069386915</v>
      </c>
      <c r="I29" s="6">
        <v>1</v>
      </c>
      <c r="J29" s="15">
        <v>0.0058023314673376</v>
      </c>
      <c r="K29" s="15">
        <f t="shared" si="2"/>
        <v>0.0029011657336688</v>
      </c>
      <c r="L29" s="15">
        <f t="shared" si="3"/>
        <v>0.00029011657336688</v>
      </c>
      <c r="M29" s="6"/>
      <c r="N29" s="15"/>
      <c r="O29" s="6"/>
      <c r="P29" s="15"/>
      <c r="Q29" s="6"/>
      <c r="R29" s="15"/>
      <c r="S29" s="6"/>
      <c r="T29" s="15"/>
      <c r="U29" s="6"/>
      <c r="V29" s="15"/>
      <c r="W29" s="6"/>
      <c r="X29" s="16"/>
      <c r="Y29" s="6"/>
      <c r="Z29" s="16"/>
      <c r="AA29" s="6"/>
      <c r="AB29" s="16"/>
      <c r="AC29" s="6"/>
      <c r="AD29" s="16"/>
      <c r="AE29" s="6"/>
      <c r="AF29" s="16"/>
      <c r="AG29" s="6"/>
      <c r="AH29" s="16"/>
      <c r="AI29" s="6"/>
      <c r="AJ29" s="16"/>
      <c r="AK29" s="6"/>
      <c r="AL29" s="16"/>
    </row>
    <row r="30" spans="1:38" s="5" customFormat="1" ht="12.75">
      <c r="A30" s="5" t="s">
        <v>8</v>
      </c>
      <c r="B30" s="5">
        <v>26</v>
      </c>
      <c r="C30" s="5" t="s">
        <v>71</v>
      </c>
      <c r="D30" s="14">
        <v>0.1</v>
      </c>
      <c r="E30" s="6">
        <v>1</v>
      </c>
      <c r="F30" s="15">
        <v>0.004817852505991716</v>
      </c>
      <c r="G30" s="15">
        <f t="shared" si="0"/>
        <v>0.002408926252995858</v>
      </c>
      <c r="H30" s="15">
        <f t="shared" si="1"/>
        <v>0.0002408926252995858</v>
      </c>
      <c r="I30" s="6">
        <v>1</v>
      </c>
      <c r="J30" s="15">
        <v>0.003956135091366547</v>
      </c>
      <c r="K30" s="15">
        <f t="shared" si="2"/>
        <v>0.0019780675456832733</v>
      </c>
      <c r="L30" s="15">
        <f t="shared" si="3"/>
        <v>0.00019780675456832733</v>
      </c>
      <c r="M30" s="6"/>
      <c r="N30" s="15"/>
      <c r="O30" s="6"/>
      <c r="P30" s="15"/>
      <c r="Q30" s="6"/>
      <c r="R30" s="15"/>
      <c r="S30" s="6"/>
      <c r="T30" s="15"/>
      <c r="U30" s="6"/>
      <c r="V30" s="15"/>
      <c r="W30" s="6"/>
      <c r="X30" s="16"/>
      <c r="Y30" s="6"/>
      <c r="Z30" s="16"/>
      <c r="AA30" s="6"/>
      <c r="AB30" s="16"/>
      <c r="AC30" s="6"/>
      <c r="AD30" s="16"/>
      <c r="AE30" s="6"/>
      <c r="AF30" s="16"/>
      <c r="AG30" s="6"/>
      <c r="AH30" s="16"/>
      <c r="AI30" s="6"/>
      <c r="AJ30" s="16"/>
      <c r="AK30" s="6"/>
      <c r="AL30" s="16"/>
    </row>
    <row r="31" spans="1:38" s="5" customFormat="1" ht="12.75">
      <c r="A31" s="5" t="s">
        <v>8</v>
      </c>
      <c r="B31" s="5">
        <v>27</v>
      </c>
      <c r="C31" s="5" t="s">
        <v>72</v>
      </c>
      <c r="D31" s="14">
        <v>0</v>
      </c>
      <c r="E31" s="6"/>
      <c r="F31" s="15">
        <v>0.0061561448687672</v>
      </c>
      <c r="G31" s="15">
        <f t="shared" si="0"/>
        <v>0.0061561448687672</v>
      </c>
      <c r="H31" s="15">
        <f t="shared" si="1"/>
        <v>0</v>
      </c>
      <c r="I31" s="6">
        <v>1</v>
      </c>
      <c r="J31" s="15">
        <v>0.003956135091366547</v>
      </c>
      <c r="K31" s="15">
        <f t="shared" si="2"/>
        <v>0.0019780675456832733</v>
      </c>
      <c r="L31" s="15">
        <f t="shared" si="3"/>
        <v>0</v>
      </c>
      <c r="M31" s="6"/>
      <c r="N31" s="15"/>
      <c r="O31" s="6"/>
      <c r="P31" s="15"/>
      <c r="Q31" s="6"/>
      <c r="R31" s="15"/>
      <c r="S31" s="6"/>
      <c r="T31" s="15"/>
      <c r="U31" s="6"/>
      <c r="V31" s="15"/>
      <c r="W31" s="6"/>
      <c r="X31" s="16"/>
      <c r="Y31" s="6"/>
      <c r="Z31" s="16"/>
      <c r="AA31" s="6"/>
      <c r="AB31" s="16"/>
      <c r="AC31" s="6"/>
      <c r="AD31" s="16"/>
      <c r="AE31" s="6"/>
      <c r="AF31" s="16"/>
      <c r="AG31" s="6"/>
      <c r="AH31" s="16"/>
      <c r="AI31" s="6"/>
      <c r="AJ31" s="16"/>
      <c r="AK31" s="6"/>
      <c r="AL31" s="16"/>
    </row>
    <row r="32" spans="1:38" s="5" customFormat="1" ht="12.75">
      <c r="A32" s="5" t="s">
        <v>8</v>
      </c>
      <c r="B32" s="5">
        <v>28</v>
      </c>
      <c r="C32" s="5" t="s">
        <v>73</v>
      </c>
      <c r="D32" s="14">
        <v>0</v>
      </c>
      <c r="E32" s="6"/>
      <c r="F32" s="15">
        <v>0.072803104534986</v>
      </c>
      <c r="G32" s="15">
        <f t="shared" si="0"/>
        <v>0.072803104534986</v>
      </c>
      <c r="H32" s="15">
        <f t="shared" si="1"/>
        <v>0</v>
      </c>
      <c r="I32" s="6"/>
      <c r="J32" s="15">
        <v>0.020571902475106</v>
      </c>
      <c r="K32" s="15">
        <f t="shared" si="2"/>
        <v>0.020571902475106</v>
      </c>
      <c r="L32" s="15">
        <f t="shared" si="3"/>
        <v>0</v>
      </c>
      <c r="M32" s="6"/>
      <c r="N32" s="15"/>
      <c r="O32" s="6"/>
      <c r="P32" s="15"/>
      <c r="Q32" s="6"/>
      <c r="R32" s="15"/>
      <c r="S32" s="6"/>
      <c r="T32" s="15"/>
      <c r="U32" s="6"/>
      <c r="V32" s="15"/>
      <c r="W32" s="6"/>
      <c r="X32" s="16"/>
      <c r="Y32" s="6"/>
      <c r="Z32" s="16"/>
      <c r="AA32" s="6"/>
      <c r="AB32" s="16"/>
      <c r="AC32" s="6"/>
      <c r="AD32" s="16"/>
      <c r="AE32" s="6"/>
      <c r="AF32" s="16"/>
      <c r="AG32" s="6"/>
      <c r="AH32" s="16"/>
      <c r="AI32" s="6"/>
      <c r="AJ32" s="16"/>
      <c r="AK32" s="6"/>
      <c r="AL32" s="16"/>
    </row>
    <row r="33" spans="1:38" s="5" customFormat="1" ht="12.75">
      <c r="A33" s="5" t="s">
        <v>8</v>
      </c>
      <c r="B33" s="5">
        <v>29</v>
      </c>
      <c r="C33" s="5" t="s">
        <v>74</v>
      </c>
      <c r="D33" s="14">
        <v>0.01</v>
      </c>
      <c r="E33" s="6">
        <v>2</v>
      </c>
      <c r="F33" s="15">
        <v>0.19806726969077</v>
      </c>
      <c r="G33" s="15">
        <f t="shared" si="0"/>
        <v>0.19806726969077</v>
      </c>
      <c r="H33" s="15">
        <f t="shared" si="1"/>
        <v>0.0019806726969077</v>
      </c>
      <c r="I33" s="6"/>
      <c r="J33" s="15">
        <v>0.09943086196301255</v>
      </c>
      <c r="K33" s="15">
        <f t="shared" si="2"/>
        <v>0.09943086196301255</v>
      </c>
      <c r="L33" s="15">
        <f t="shared" si="3"/>
        <v>0.0009943086196301256</v>
      </c>
      <c r="M33" s="6"/>
      <c r="N33" s="15"/>
      <c r="O33" s="6"/>
      <c r="P33" s="15"/>
      <c r="Q33" s="6"/>
      <c r="R33" s="15"/>
      <c r="S33" s="6"/>
      <c r="T33" s="15"/>
      <c r="U33" s="6"/>
      <c r="V33" s="15"/>
      <c r="W33" s="6"/>
      <c r="X33" s="16"/>
      <c r="Y33" s="6"/>
      <c r="Z33" s="16"/>
      <c r="AA33" s="6"/>
      <c r="AB33" s="16"/>
      <c r="AC33" s="6"/>
      <c r="AD33" s="16"/>
      <c r="AE33" s="6"/>
      <c r="AF33" s="16"/>
      <c r="AG33" s="6"/>
      <c r="AH33" s="16"/>
      <c r="AI33" s="6"/>
      <c r="AJ33" s="16"/>
      <c r="AK33" s="6"/>
      <c r="AL33" s="16"/>
    </row>
    <row r="34" spans="1:38" s="5" customFormat="1" ht="12.75">
      <c r="A34" s="5" t="s">
        <v>8</v>
      </c>
      <c r="B34" s="5">
        <v>30</v>
      </c>
      <c r="C34" s="5" t="s">
        <v>75</v>
      </c>
      <c r="D34" s="14">
        <v>0.01</v>
      </c>
      <c r="E34" s="6"/>
      <c r="F34" s="15">
        <v>0.14694450143274734</v>
      </c>
      <c r="G34" s="15">
        <f t="shared" si="0"/>
        <v>0.14694450143274734</v>
      </c>
      <c r="H34" s="15">
        <f t="shared" si="1"/>
        <v>0.0014694450143274734</v>
      </c>
      <c r="I34" s="6">
        <v>2</v>
      </c>
      <c r="J34" s="15">
        <v>0.04852859045409632</v>
      </c>
      <c r="K34" s="15">
        <f t="shared" si="2"/>
        <v>0.04852859045409632</v>
      </c>
      <c r="L34" s="15">
        <f t="shared" si="3"/>
        <v>0.0004852859045409632</v>
      </c>
      <c r="M34" s="6"/>
      <c r="N34" s="15"/>
      <c r="O34" s="6"/>
      <c r="P34" s="15"/>
      <c r="Q34" s="6"/>
      <c r="R34" s="15"/>
      <c r="S34" s="6"/>
      <c r="T34" s="15"/>
      <c r="U34" s="6"/>
      <c r="V34" s="15"/>
      <c r="W34" s="6"/>
      <c r="X34" s="16"/>
      <c r="Y34" s="6"/>
      <c r="Z34" s="16"/>
      <c r="AA34" s="6"/>
      <c r="AB34" s="16"/>
      <c r="AC34" s="6"/>
      <c r="AD34" s="16"/>
      <c r="AE34" s="6"/>
      <c r="AF34" s="16"/>
      <c r="AG34" s="6"/>
      <c r="AH34" s="16"/>
      <c r="AI34" s="6"/>
      <c r="AJ34" s="16"/>
      <c r="AK34" s="6"/>
      <c r="AL34" s="16"/>
    </row>
    <row r="35" spans="1:38" s="5" customFormat="1" ht="12.75">
      <c r="A35" s="5" t="s">
        <v>8</v>
      </c>
      <c r="B35" s="5">
        <v>31</v>
      </c>
      <c r="C35" s="5" t="s">
        <v>76</v>
      </c>
      <c r="D35" s="14">
        <v>0</v>
      </c>
      <c r="E35" s="6"/>
      <c r="F35" s="15">
        <v>0.2127884856813</v>
      </c>
      <c r="G35" s="15">
        <f t="shared" si="0"/>
        <v>0.2127884856813</v>
      </c>
      <c r="H35" s="15">
        <f t="shared" si="1"/>
        <v>0</v>
      </c>
      <c r="I35" s="6"/>
      <c r="J35" s="15">
        <v>0.06013325338877151</v>
      </c>
      <c r="K35" s="15">
        <f t="shared" si="2"/>
        <v>0.06013325338877151</v>
      </c>
      <c r="L35" s="15">
        <f t="shared" si="3"/>
        <v>0</v>
      </c>
      <c r="M35" s="6"/>
      <c r="N35" s="15"/>
      <c r="O35" s="6"/>
      <c r="P35" s="15"/>
      <c r="Q35" s="6"/>
      <c r="R35" s="15"/>
      <c r="S35" s="6"/>
      <c r="T35" s="15"/>
      <c r="U35" s="6"/>
      <c r="V35" s="15"/>
      <c r="W35" s="6"/>
      <c r="X35" s="16"/>
      <c r="Y35" s="6"/>
      <c r="Z35" s="16"/>
      <c r="AA35" s="6"/>
      <c r="AB35" s="16"/>
      <c r="AC35" s="6"/>
      <c r="AD35" s="16"/>
      <c r="AE35" s="6"/>
      <c r="AF35" s="16"/>
      <c r="AG35" s="6"/>
      <c r="AH35" s="16"/>
      <c r="AI35" s="6"/>
      <c r="AJ35" s="16"/>
      <c r="AK35" s="6"/>
      <c r="AL35" s="16"/>
    </row>
    <row r="36" spans="1:38" s="5" customFormat="1" ht="12.75">
      <c r="A36" s="5" t="s">
        <v>8</v>
      </c>
      <c r="B36" s="5">
        <v>32</v>
      </c>
      <c r="C36" s="5" t="s">
        <v>77</v>
      </c>
      <c r="D36" s="14">
        <v>0</v>
      </c>
      <c r="E36" s="6"/>
      <c r="F36" s="15">
        <v>0.5578002568048186</v>
      </c>
      <c r="G36" s="15">
        <f t="shared" si="0"/>
        <v>0.5578002568048186</v>
      </c>
      <c r="H36" s="15">
        <f t="shared" si="1"/>
        <v>0</v>
      </c>
      <c r="I36" s="6"/>
      <c r="J36" s="15">
        <v>0.20809270580588</v>
      </c>
      <c r="K36" s="15">
        <f t="shared" si="2"/>
        <v>0.20809270580588</v>
      </c>
      <c r="L36" s="15">
        <f t="shared" si="3"/>
        <v>0</v>
      </c>
      <c r="M36" s="6"/>
      <c r="N36" s="15"/>
      <c r="O36" s="6"/>
      <c r="P36" s="15"/>
      <c r="Q36" s="6"/>
      <c r="R36" s="15"/>
      <c r="S36" s="6"/>
      <c r="T36" s="15"/>
      <c r="U36" s="6"/>
      <c r="V36" s="15"/>
      <c r="W36" s="6"/>
      <c r="X36" s="16"/>
      <c r="Y36" s="6"/>
      <c r="Z36" s="16"/>
      <c r="AA36" s="6"/>
      <c r="AB36" s="16"/>
      <c r="AC36" s="6"/>
      <c r="AD36" s="16"/>
      <c r="AE36" s="6"/>
      <c r="AF36" s="16"/>
      <c r="AG36" s="6"/>
      <c r="AH36" s="16"/>
      <c r="AI36" s="6"/>
      <c r="AJ36" s="16"/>
      <c r="AK36" s="6"/>
      <c r="AL36" s="16"/>
    </row>
    <row r="37" spans="1:38" s="5" customFormat="1" ht="12.75">
      <c r="A37" s="5" t="s">
        <v>8</v>
      </c>
      <c r="B37" s="5">
        <v>33</v>
      </c>
      <c r="C37" s="5" t="s">
        <v>78</v>
      </c>
      <c r="D37" s="14">
        <v>0.001</v>
      </c>
      <c r="E37" s="6"/>
      <c r="F37" s="15">
        <v>0.6397037494066777</v>
      </c>
      <c r="G37" s="15">
        <f t="shared" si="0"/>
        <v>0.6397037494066777</v>
      </c>
      <c r="H37" s="15">
        <f t="shared" si="1"/>
        <v>0.0006397037494066777</v>
      </c>
      <c r="I37" s="6"/>
      <c r="J37" s="15">
        <v>0.2637423394244365</v>
      </c>
      <c r="K37" s="15">
        <f t="shared" si="2"/>
        <v>0.2637423394244365</v>
      </c>
      <c r="L37" s="15">
        <f t="shared" si="3"/>
        <v>0.0002637423394244365</v>
      </c>
      <c r="M37" s="6"/>
      <c r="N37" s="15"/>
      <c r="O37" s="6"/>
      <c r="P37" s="15"/>
      <c r="Q37" s="6"/>
      <c r="R37" s="15"/>
      <c r="S37" s="6"/>
      <c r="T37" s="15"/>
      <c r="U37" s="6"/>
      <c r="V37" s="15"/>
      <c r="W37" s="6"/>
      <c r="X37" s="16"/>
      <c r="Y37" s="6"/>
      <c r="Z37" s="16"/>
      <c r="AA37" s="6"/>
      <c r="AB37" s="16"/>
      <c r="AC37" s="6"/>
      <c r="AD37" s="16"/>
      <c r="AE37" s="6"/>
      <c r="AF37" s="16"/>
      <c r="AG37" s="6"/>
      <c r="AH37" s="16"/>
      <c r="AI37" s="6"/>
      <c r="AJ37" s="16"/>
      <c r="AK37" s="6"/>
      <c r="AL37" s="16"/>
    </row>
    <row r="38" spans="1:38" s="5" customFormat="1" ht="12.75">
      <c r="A38" s="5" t="s">
        <v>8</v>
      </c>
      <c r="B38" s="5">
        <v>34</v>
      </c>
      <c r="C38" s="5" t="s">
        <v>79</v>
      </c>
      <c r="D38" s="14"/>
      <c r="E38" s="6"/>
      <c r="F38" s="15">
        <v>3.017581619586145</v>
      </c>
      <c r="G38" s="15">
        <f>SUM(G37,G36,G32,G26,G22,G19,G18,G15,G10,G7)</f>
        <v>3.0175816195861453</v>
      </c>
      <c r="H38" s="15"/>
      <c r="I38" s="6"/>
      <c r="J38" s="15">
        <v>1.2372153142400315</v>
      </c>
      <c r="K38" s="15">
        <f>SUM(K37,K36,K32,K26,K22,K19,K18,K15,K10,K7)</f>
        <v>1.2108410802975877</v>
      </c>
      <c r="L38" s="15"/>
      <c r="M38" s="6"/>
      <c r="N38" s="15"/>
      <c r="O38" s="6"/>
      <c r="P38" s="15"/>
      <c r="Q38" s="6"/>
      <c r="R38" s="15"/>
      <c r="S38" s="6"/>
      <c r="T38" s="15"/>
      <c r="U38" s="6"/>
      <c r="V38" s="15"/>
      <c r="W38" s="6"/>
      <c r="X38" s="16"/>
      <c r="Y38" s="6"/>
      <c r="Z38" s="16"/>
      <c r="AA38" s="6"/>
      <c r="AB38" s="16"/>
      <c r="AC38" s="6"/>
      <c r="AD38" s="16"/>
      <c r="AE38" s="6"/>
      <c r="AF38" s="16"/>
      <c r="AG38" s="6"/>
      <c r="AH38" s="16"/>
      <c r="AI38" s="6"/>
      <c r="AJ38" s="16"/>
      <c r="AK38" s="6"/>
      <c r="AL38" s="16"/>
    </row>
    <row r="39" spans="1:38" s="5" customFormat="1" ht="12.75">
      <c r="A39" s="5" t="s">
        <v>8</v>
      </c>
      <c r="B39" s="5">
        <v>35</v>
      </c>
      <c r="C39" s="5" t="s">
        <v>42</v>
      </c>
      <c r="D39" s="14"/>
      <c r="E39" s="10">
        <f>(F39-H39)*2/F39*100</f>
        <v>46.04098153301298</v>
      </c>
      <c r="F39" s="15">
        <v>0.021161078840205832</v>
      </c>
      <c r="G39" s="15"/>
      <c r="H39" s="15">
        <f>SUM(H5:H37)</f>
        <v>0.01628969463970309</v>
      </c>
      <c r="I39" s="10">
        <f>(J39-L39)*2/J39*100</f>
        <v>17.47819092990161</v>
      </c>
      <c r="J39" s="15">
        <v>0.034102939456937334</v>
      </c>
      <c r="K39" s="15"/>
      <c r="L39" s="15">
        <f>SUM(L5:L37)</f>
        <v>0.031122651021441204</v>
      </c>
      <c r="M39" s="6"/>
      <c r="N39" s="15"/>
      <c r="O39" s="6"/>
      <c r="P39" s="15"/>
      <c r="Q39" s="6"/>
      <c r="R39" s="15"/>
      <c r="S39" s="6"/>
      <c r="T39" s="15"/>
      <c r="U39" s="6"/>
      <c r="V39" s="15"/>
      <c r="W39" s="6"/>
      <c r="X39" s="16"/>
      <c r="Y39" s="6"/>
      <c r="Z39" s="16"/>
      <c r="AA39" s="6"/>
      <c r="AB39" s="16"/>
      <c r="AC39" s="6"/>
      <c r="AD39" s="16"/>
      <c r="AE39" s="6"/>
      <c r="AF39" s="16"/>
      <c r="AG39" s="6"/>
      <c r="AH39" s="16"/>
      <c r="AI39" s="6"/>
      <c r="AJ39" s="16"/>
      <c r="AK39" s="6"/>
      <c r="AL39" s="16"/>
    </row>
  </sheetData>
  <mergeCells count="2">
    <mergeCell ref="F1:H1"/>
    <mergeCell ref="J1:L1"/>
  </mergeCells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39"/>
  <sheetViews>
    <sheetView workbookViewId="0" topLeftCell="C1">
      <selection activeCell="E39" sqref="E39"/>
    </sheetView>
  </sheetViews>
  <sheetFormatPr defaultColWidth="9.140625" defaultRowHeight="12.75"/>
  <cols>
    <col min="1" max="1" width="9.140625" style="0" hidden="1" customWidth="1"/>
    <col min="2" max="2" width="4.28125" style="0" hidden="1" customWidth="1"/>
    <col min="3" max="3" width="22.421875" style="0" customWidth="1"/>
    <col min="4" max="4" width="8.421875" style="12" customWidth="1"/>
    <col min="5" max="5" width="5.8515625" style="0" customWidth="1"/>
    <col min="7" max="7" width="7.7109375" style="13" customWidth="1"/>
    <col min="8" max="8" width="8.28125" style="13" customWidth="1"/>
  </cols>
  <sheetData>
    <row r="1" spans="3:8" ht="12.75">
      <c r="C1" s="8" t="s">
        <v>9</v>
      </c>
      <c r="F1" s="28" t="s">
        <v>1</v>
      </c>
      <c r="G1" s="28"/>
      <c r="H1" s="28"/>
    </row>
    <row r="2" spans="4:8" ht="12.75">
      <c r="D2" s="12" t="s">
        <v>41</v>
      </c>
      <c r="F2" t="s">
        <v>37</v>
      </c>
      <c r="G2" s="13" t="s">
        <v>37</v>
      </c>
      <c r="H2" s="13" t="s">
        <v>42</v>
      </c>
    </row>
    <row r="3" spans="3:8" ht="12.75">
      <c r="C3" t="s">
        <v>125</v>
      </c>
      <c r="D3" s="12" t="s">
        <v>43</v>
      </c>
      <c r="F3" t="s">
        <v>44</v>
      </c>
      <c r="G3" s="13" t="s">
        <v>45</v>
      </c>
      <c r="H3" s="13" t="s">
        <v>45</v>
      </c>
    </row>
    <row r="5" spans="1:34" s="5" customFormat="1" ht="12.75">
      <c r="A5" s="5" t="s">
        <v>9</v>
      </c>
      <c r="B5" s="5">
        <v>1</v>
      </c>
      <c r="C5" s="5" t="s">
        <v>46</v>
      </c>
      <c r="D5" s="14">
        <v>1</v>
      </c>
      <c r="E5" s="6">
        <v>1</v>
      </c>
      <c r="F5" s="15">
        <v>0.00026858138053873</v>
      </c>
      <c r="G5" s="15">
        <f>IF(E5=1,F5/2,F5)</f>
        <v>0.000134290690269365</v>
      </c>
      <c r="H5" s="15">
        <f>G5*$D5</f>
        <v>0.000134290690269365</v>
      </c>
      <c r="I5" s="6"/>
      <c r="J5" s="15"/>
      <c r="K5" s="6"/>
      <c r="L5" s="15"/>
      <c r="M5" s="6"/>
      <c r="N5" s="15"/>
      <c r="O5" s="6"/>
      <c r="P5" s="15"/>
      <c r="Q5" s="6"/>
      <c r="R5" s="15"/>
      <c r="S5" s="6"/>
      <c r="T5" s="16"/>
      <c r="U5" s="6"/>
      <c r="V5" s="16"/>
      <c r="W5" s="6"/>
      <c r="X5" s="16"/>
      <c r="Y5" s="6"/>
      <c r="Z5" s="16"/>
      <c r="AA5" s="6"/>
      <c r="AB5" s="16"/>
      <c r="AC5" s="6"/>
      <c r="AD5" s="16"/>
      <c r="AE5" s="6"/>
      <c r="AF5" s="16"/>
      <c r="AG5" s="6"/>
      <c r="AH5" s="16"/>
    </row>
    <row r="6" spans="1:34" s="5" customFormat="1" ht="12.75">
      <c r="A6" s="5" t="s">
        <v>9</v>
      </c>
      <c r="B6" s="5">
        <v>2</v>
      </c>
      <c r="C6" s="5" t="s">
        <v>47</v>
      </c>
      <c r="D6" s="14">
        <v>0</v>
      </c>
      <c r="E6" s="6"/>
      <c r="F6" s="15">
        <v>0.04512167193050665</v>
      </c>
      <c r="G6" s="15">
        <f aca="true" t="shared" si="0" ref="G6:G37">IF(E6=1,F6/2,F6)</f>
        <v>0.04512167193050665</v>
      </c>
      <c r="H6" s="15">
        <f aca="true" t="shared" si="1" ref="H6:H37">G6*$D6</f>
        <v>0</v>
      </c>
      <c r="I6" s="6"/>
      <c r="J6" s="15"/>
      <c r="K6" s="6"/>
      <c r="L6" s="15"/>
      <c r="M6" s="6"/>
      <c r="N6" s="15"/>
      <c r="O6" s="6"/>
      <c r="P6" s="15"/>
      <c r="Q6" s="6"/>
      <c r="R6" s="15"/>
      <c r="S6" s="6"/>
      <c r="T6" s="16"/>
      <c r="U6" s="6"/>
      <c r="V6" s="16"/>
      <c r="W6" s="6"/>
      <c r="X6" s="16"/>
      <c r="Y6" s="6"/>
      <c r="Z6" s="16"/>
      <c r="AA6" s="6"/>
      <c r="AB6" s="16"/>
      <c r="AC6" s="6"/>
      <c r="AD6" s="16"/>
      <c r="AE6" s="6"/>
      <c r="AF6" s="16"/>
      <c r="AG6" s="6"/>
      <c r="AH6" s="16"/>
    </row>
    <row r="7" spans="1:34" s="5" customFormat="1" ht="12.75">
      <c r="A7" s="5" t="s">
        <v>9</v>
      </c>
      <c r="B7" s="5">
        <v>3</v>
      </c>
      <c r="C7" s="5" t="s">
        <v>48</v>
      </c>
      <c r="D7" s="14">
        <v>0</v>
      </c>
      <c r="E7" s="6"/>
      <c r="F7" s="15">
        <v>0.04539025331104538</v>
      </c>
      <c r="G7" s="15">
        <f t="shared" si="0"/>
        <v>0.04539025331104538</v>
      </c>
      <c r="H7" s="15">
        <f t="shared" si="1"/>
        <v>0</v>
      </c>
      <c r="I7" s="6"/>
      <c r="J7" s="15"/>
      <c r="K7" s="6"/>
      <c r="L7" s="15"/>
      <c r="M7" s="6"/>
      <c r="N7" s="15"/>
      <c r="O7" s="6"/>
      <c r="P7" s="15"/>
      <c r="Q7" s="6"/>
      <c r="R7" s="15"/>
      <c r="S7" s="6"/>
      <c r="T7" s="16"/>
      <c r="U7" s="6"/>
      <c r="V7" s="16"/>
      <c r="W7" s="6"/>
      <c r="X7" s="16"/>
      <c r="Y7" s="6"/>
      <c r="Z7" s="16"/>
      <c r="AA7" s="6"/>
      <c r="AB7" s="16"/>
      <c r="AC7" s="6"/>
      <c r="AD7" s="16"/>
      <c r="AE7" s="6"/>
      <c r="AF7" s="16"/>
      <c r="AG7" s="6"/>
      <c r="AH7" s="16"/>
    </row>
    <row r="8" spans="1:34" s="5" customFormat="1" ht="12.75">
      <c r="A8" s="5" t="s">
        <v>9</v>
      </c>
      <c r="B8" s="5">
        <v>4</v>
      </c>
      <c r="C8" s="5" t="s">
        <v>49</v>
      </c>
      <c r="D8" s="14">
        <v>0.5</v>
      </c>
      <c r="E8" s="6">
        <v>1</v>
      </c>
      <c r="F8" s="15">
        <v>0.0013429069026936506</v>
      </c>
      <c r="G8" s="15">
        <f t="shared" si="0"/>
        <v>0.0006714534513468253</v>
      </c>
      <c r="H8" s="15">
        <f t="shared" si="1"/>
        <v>0.00033572672567341264</v>
      </c>
      <c r="I8" s="6"/>
      <c r="J8" s="15"/>
      <c r="K8" s="6"/>
      <c r="L8" s="15"/>
      <c r="M8" s="6"/>
      <c r="N8" s="15"/>
      <c r="O8" s="6"/>
      <c r="P8" s="15"/>
      <c r="Q8" s="6"/>
      <c r="R8" s="15"/>
      <c r="S8" s="6"/>
      <c r="T8" s="16"/>
      <c r="U8" s="6"/>
      <c r="V8" s="16"/>
      <c r="W8" s="6"/>
      <c r="X8" s="16"/>
      <c r="Y8" s="6"/>
      <c r="Z8" s="16"/>
      <c r="AA8" s="6"/>
      <c r="AB8" s="16"/>
      <c r="AC8" s="6"/>
      <c r="AD8" s="16"/>
      <c r="AE8" s="6"/>
      <c r="AF8" s="16"/>
      <c r="AG8" s="6"/>
      <c r="AH8" s="16"/>
    </row>
    <row r="9" spans="1:34" s="5" customFormat="1" ht="12.75">
      <c r="A9" s="5" t="s">
        <v>9</v>
      </c>
      <c r="B9" s="5">
        <v>5</v>
      </c>
      <c r="C9" s="5" t="s">
        <v>50</v>
      </c>
      <c r="D9" s="14">
        <v>0</v>
      </c>
      <c r="E9" s="6"/>
      <c r="F9" s="15">
        <v>0.012354743504781584</v>
      </c>
      <c r="G9" s="15">
        <f t="shared" si="0"/>
        <v>0.012354743504781584</v>
      </c>
      <c r="H9" s="15">
        <f t="shared" si="1"/>
        <v>0</v>
      </c>
      <c r="I9" s="6"/>
      <c r="J9" s="15"/>
      <c r="K9" s="6"/>
      <c r="L9" s="15"/>
      <c r="M9" s="6"/>
      <c r="N9" s="15"/>
      <c r="O9" s="6"/>
      <c r="P9" s="15"/>
      <c r="Q9" s="6"/>
      <c r="R9" s="15"/>
      <c r="S9" s="6"/>
      <c r="T9" s="16"/>
      <c r="U9" s="6"/>
      <c r="V9" s="16"/>
      <c r="W9" s="6"/>
      <c r="X9" s="16"/>
      <c r="Y9" s="6"/>
      <c r="Z9" s="16"/>
      <c r="AA9" s="6"/>
      <c r="AB9" s="16"/>
      <c r="AC9" s="6"/>
      <c r="AD9" s="16"/>
      <c r="AE9" s="6"/>
      <c r="AF9" s="16"/>
      <c r="AG9" s="6"/>
      <c r="AH9" s="16"/>
    </row>
    <row r="10" spans="1:34" s="5" customFormat="1" ht="12.75">
      <c r="A10" s="5" t="s">
        <v>9</v>
      </c>
      <c r="B10" s="5">
        <v>6</v>
      </c>
      <c r="C10" s="5" t="s">
        <v>51</v>
      </c>
      <c r="D10" s="14">
        <v>0</v>
      </c>
      <c r="E10" s="6"/>
      <c r="F10" s="15">
        <v>0.013697650407475235</v>
      </c>
      <c r="G10" s="15">
        <f t="shared" si="0"/>
        <v>0.013697650407475235</v>
      </c>
      <c r="H10" s="15">
        <f t="shared" si="1"/>
        <v>0</v>
      </c>
      <c r="I10" s="6"/>
      <c r="J10" s="15"/>
      <c r="K10" s="6"/>
      <c r="L10" s="15"/>
      <c r="M10" s="6"/>
      <c r="N10" s="15"/>
      <c r="O10" s="6"/>
      <c r="P10" s="15"/>
      <c r="Q10" s="6"/>
      <c r="R10" s="15"/>
      <c r="S10" s="6"/>
      <c r="T10" s="16"/>
      <c r="U10" s="6"/>
      <c r="V10" s="16"/>
      <c r="W10" s="6"/>
      <c r="X10" s="16"/>
      <c r="Y10" s="6"/>
      <c r="Z10" s="16"/>
      <c r="AA10" s="6"/>
      <c r="AB10" s="16"/>
      <c r="AC10" s="6"/>
      <c r="AD10" s="16"/>
      <c r="AE10" s="6"/>
      <c r="AF10" s="16"/>
      <c r="AG10" s="6"/>
      <c r="AH10" s="16"/>
    </row>
    <row r="11" spans="1:34" s="5" customFormat="1" ht="12.75">
      <c r="A11" s="5" t="s">
        <v>9</v>
      </c>
      <c r="B11" s="5">
        <v>7</v>
      </c>
      <c r="C11" s="5" t="s">
        <v>52</v>
      </c>
      <c r="D11" s="14">
        <v>0.1</v>
      </c>
      <c r="E11" s="6">
        <v>1</v>
      </c>
      <c r="F11" s="15">
        <v>0.0021486510443098406</v>
      </c>
      <c r="G11" s="15">
        <f t="shared" si="0"/>
        <v>0.0010743255221549203</v>
      </c>
      <c r="H11" s="15">
        <f t="shared" si="1"/>
        <v>0.00010743255221549204</v>
      </c>
      <c r="I11" s="6"/>
      <c r="J11" s="15"/>
      <c r="K11" s="6"/>
      <c r="L11" s="15"/>
      <c r="M11" s="6"/>
      <c r="N11" s="15"/>
      <c r="O11" s="6"/>
      <c r="P11" s="15"/>
      <c r="Q11" s="6"/>
      <c r="R11" s="15"/>
      <c r="S11" s="6"/>
      <c r="T11" s="16"/>
      <c r="U11" s="6"/>
      <c r="V11" s="16"/>
      <c r="W11" s="6"/>
      <c r="X11" s="16"/>
      <c r="Y11" s="6"/>
      <c r="Z11" s="16"/>
      <c r="AA11" s="6"/>
      <c r="AB11" s="16"/>
      <c r="AC11" s="6"/>
      <c r="AD11" s="16"/>
      <c r="AE11" s="6"/>
      <c r="AF11" s="16"/>
      <c r="AG11" s="6"/>
      <c r="AH11" s="16"/>
    </row>
    <row r="12" spans="1:34" s="5" customFormat="1" ht="12.75">
      <c r="A12" s="5" t="s">
        <v>9</v>
      </c>
      <c r="B12" s="5">
        <v>8</v>
      </c>
      <c r="C12" s="5" t="s">
        <v>53</v>
      </c>
      <c r="D12" s="14">
        <v>0.1</v>
      </c>
      <c r="E12" s="6">
        <v>1</v>
      </c>
      <c r="F12" s="15">
        <v>0.0021486510443098406</v>
      </c>
      <c r="G12" s="15">
        <f t="shared" si="0"/>
        <v>0.0010743255221549203</v>
      </c>
      <c r="H12" s="15">
        <f t="shared" si="1"/>
        <v>0.00010743255221549204</v>
      </c>
      <c r="I12" s="6"/>
      <c r="J12" s="15"/>
      <c r="K12" s="6"/>
      <c r="L12" s="15"/>
      <c r="M12" s="6"/>
      <c r="N12" s="15"/>
      <c r="O12" s="6"/>
      <c r="P12" s="15"/>
      <c r="Q12" s="6"/>
      <c r="R12" s="15"/>
      <c r="S12" s="6"/>
      <c r="T12" s="16"/>
      <c r="U12" s="6"/>
      <c r="V12" s="16"/>
      <c r="W12" s="6"/>
      <c r="X12" s="16"/>
      <c r="Y12" s="6"/>
      <c r="Z12" s="16"/>
      <c r="AA12" s="6"/>
      <c r="AB12" s="16"/>
      <c r="AC12" s="6"/>
      <c r="AD12" s="16"/>
      <c r="AE12" s="6"/>
      <c r="AF12" s="16"/>
      <c r="AG12" s="6"/>
      <c r="AH12" s="16"/>
    </row>
    <row r="13" spans="1:34" s="5" customFormat="1" ht="12.75">
      <c r="A13" s="5" t="s">
        <v>9</v>
      </c>
      <c r="B13" s="5">
        <v>9</v>
      </c>
      <c r="C13" s="5" t="s">
        <v>54</v>
      </c>
      <c r="D13" s="14">
        <v>0.1</v>
      </c>
      <c r="E13" s="6"/>
      <c r="F13" s="15">
        <v>0.011817580743704124</v>
      </c>
      <c r="G13" s="15">
        <f t="shared" si="0"/>
        <v>0.011817580743704124</v>
      </c>
      <c r="H13" s="15">
        <f t="shared" si="1"/>
        <v>0.0011817580743704124</v>
      </c>
      <c r="I13" s="6"/>
      <c r="J13" s="15"/>
      <c r="K13" s="6"/>
      <c r="L13" s="15"/>
      <c r="M13" s="6"/>
      <c r="N13" s="15"/>
      <c r="O13" s="6"/>
      <c r="P13" s="15"/>
      <c r="Q13" s="6"/>
      <c r="R13" s="15"/>
      <c r="S13" s="6"/>
      <c r="T13" s="16"/>
      <c r="U13" s="6"/>
      <c r="V13" s="16"/>
      <c r="W13" s="6"/>
      <c r="X13" s="16"/>
      <c r="Y13" s="6"/>
      <c r="Z13" s="16"/>
      <c r="AA13" s="6"/>
      <c r="AB13" s="16"/>
      <c r="AC13" s="6"/>
      <c r="AD13" s="16"/>
      <c r="AE13" s="6"/>
      <c r="AF13" s="16"/>
      <c r="AG13" s="6"/>
      <c r="AH13" s="16"/>
    </row>
    <row r="14" spans="1:34" s="5" customFormat="1" ht="12.75">
      <c r="A14" s="5" t="s">
        <v>9</v>
      </c>
      <c r="B14" s="5">
        <v>10</v>
      </c>
      <c r="C14" s="5" t="s">
        <v>55</v>
      </c>
      <c r="D14" s="14">
        <v>0</v>
      </c>
      <c r="E14" s="6"/>
      <c r="F14" s="15">
        <v>0.019606440779327293</v>
      </c>
      <c r="G14" s="15">
        <f t="shared" si="0"/>
        <v>0.019606440779327293</v>
      </c>
      <c r="H14" s="15">
        <f t="shared" si="1"/>
        <v>0</v>
      </c>
      <c r="I14" s="6"/>
      <c r="J14" s="15"/>
      <c r="K14" s="6"/>
      <c r="L14" s="15"/>
      <c r="M14" s="6"/>
      <c r="N14" s="15"/>
      <c r="O14" s="6"/>
      <c r="P14" s="15"/>
      <c r="Q14" s="6"/>
      <c r="R14" s="15"/>
      <c r="S14" s="6"/>
      <c r="T14" s="16"/>
      <c r="U14" s="6"/>
      <c r="V14" s="16"/>
      <c r="W14" s="6"/>
      <c r="X14" s="16"/>
      <c r="Y14" s="6"/>
      <c r="Z14" s="16"/>
      <c r="AA14" s="6"/>
      <c r="AB14" s="16"/>
      <c r="AC14" s="6"/>
      <c r="AD14" s="16"/>
      <c r="AE14" s="6"/>
      <c r="AF14" s="16"/>
      <c r="AG14" s="6"/>
      <c r="AH14" s="16"/>
    </row>
    <row r="15" spans="1:34" s="5" customFormat="1" ht="12.75">
      <c r="A15" s="5" t="s">
        <v>9</v>
      </c>
      <c r="B15" s="5">
        <v>11</v>
      </c>
      <c r="C15" s="5" t="s">
        <v>56</v>
      </c>
      <c r="D15" s="14">
        <v>0</v>
      </c>
      <c r="E15" s="6"/>
      <c r="F15" s="15">
        <v>0.035721323611651</v>
      </c>
      <c r="G15" s="15">
        <f t="shared" si="0"/>
        <v>0.035721323611651</v>
      </c>
      <c r="H15" s="15">
        <f t="shared" si="1"/>
        <v>0</v>
      </c>
      <c r="I15" s="6"/>
      <c r="J15" s="15"/>
      <c r="K15" s="6"/>
      <c r="L15" s="15"/>
      <c r="M15" s="6"/>
      <c r="N15" s="15"/>
      <c r="O15" s="6"/>
      <c r="P15" s="15"/>
      <c r="Q15" s="6"/>
      <c r="R15" s="15"/>
      <c r="S15" s="6"/>
      <c r="T15" s="16"/>
      <c r="U15" s="6"/>
      <c r="V15" s="16"/>
      <c r="W15" s="6"/>
      <c r="X15" s="16"/>
      <c r="Y15" s="6"/>
      <c r="Z15" s="16"/>
      <c r="AA15" s="6"/>
      <c r="AB15" s="16"/>
      <c r="AC15" s="6"/>
      <c r="AD15" s="16"/>
      <c r="AE15" s="6"/>
      <c r="AF15" s="16"/>
      <c r="AG15" s="6"/>
      <c r="AH15" s="16"/>
    </row>
    <row r="16" spans="1:34" s="5" customFormat="1" ht="12.75">
      <c r="A16" s="5" t="s">
        <v>9</v>
      </c>
      <c r="B16" s="5">
        <v>12</v>
      </c>
      <c r="C16" s="5" t="s">
        <v>57</v>
      </c>
      <c r="D16" s="14">
        <v>0.01</v>
      </c>
      <c r="E16" s="6"/>
      <c r="F16" s="15">
        <v>0.07600853069246061</v>
      </c>
      <c r="G16" s="15">
        <f t="shared" si="0"/>
        <v>0.07600853069246061</v>
      </c>
      <c r="H16" s="15">
        <f t="shared" si="1"/>
        <v>0.0007600853069246061</v>
      </c>
      <c r="I16" s="6"/>
      <c r="J16" s="15"/>
      <c r="K16" s="6"/>
      <c r="L16" s="15"/>
      <c r="M16" s="6"/>
      <c r="N16" s="15"/>
      <c r="O16" s="6"/>
      <c r="P16" s="15"/>
      <c r="Q16" s="6"/>
      <c r="R16" s="15"/>
      <c r="S16" s="6"/>
      <c r="T16" s="16"/>
      <c r="U16" s="6"/>
      <c r="V16" s="16"/>
      <c r="W16" s="6"/>
      <c r="X16" s="16"/>
      <c r="Y16" s="6"/>
      <c r="Z16" s="16"/>
      <c r="AA16" s="6"/>
      <c r="AB16" s="16"/>
      <c r="AC16" s="6"/>
      <c r="AD16" s="16"/>
      <c r="AE16" s="6"/>
      <c r="AF16" s="16"/>
      <c r="AG16" s="6"/>
      <c r="AH16" s="16"/>
    </row>
    <row r="17" spans="1:34" s="5" customFormat="1" ht="12.75">
      <c r="A17" s="5" t="s">
        <v>9</v>
      </c>
      <c r="B17" s="5">
        <v>13</v>
      </c>
      <c r="C17" s="5" t="s">
        <v>58</v>
      </c>
      <c r="D17" s="14">
        <v>0</v>
      </c>
      <c r="E17" s="6"/>
      <c r="F17" s="15">
        <v>0</v>
      </c>
      <c r="G17" s="15">
        <f t="shared" si="0"/>
        <v>0</v>
      </c>
      <c r="H17" s="15">
        <f t="shared" si="1"/>
        <v>0</v>
      </c>
      <c r="I17" s="6"/>
      <c r="J17" s="15"/>
      <c r="K17" s="6"/>
      <c r="L17" s="15"/>
      <c r="M17" s="6"/>
      <c r="N17" s="15"/>
      <c r="O17" s="6"/>
      <c r="P17" s="15"/>
      <c r="Q17" s="6"/>
      <c r="R17" s="15"/>
      <c r="S17" s="6"/>
      <c r="T17" s="16"/>
      <c r="U17" s="6"/>
      <c r="V17" s="16"/>
      <c r="W17" s="6"/>
      <c r="X17" s="16"/>
      <c r="Y17" s="6"/>
      <c r="Z17" s="16"/>
      <c r="AA17" s="6"/>
      <c r="AB17" s="16"/>
      <c r="AC17" s="6"/>
      <c r="AD17" s="16"/>
      <c r="AE17" s="6"/>
      <c r="AF17" s="16"/>
      <c r="AG17" s="6"/>
      <c r="AH17" s="16"/>
    </row>
    <row r="18" spans="1:34" s="5" customFormat="1" ht="12.75">
      <c r="A18" s="5" t="s">
        <v>9</v>
      </c>
      <c r="B18" s="5">
        <v>14</v>
      </c>
      <c r="C18" s="5" t="s">
        <v>59</v>
      </c>
      <c r="D18" s="14">
        <v>0</v>
      </c>
      <c r="E18" s="6"/>
      <c r="F18" s="15">
        <v>0.0760085306924606</v>
      </c>
      <c r="G18" s="15">
        <f t="shared" si="0"/>
        <v>0.0760085306924606</v>
      </c>
      <c r="H18" s="15">
        <f t="shared" si="1"/>
        <v>0</v>
      </c>
      <c r="I18" s="6"/>
      <c r="J18" s="15"/>
      <c r="K18" s="6"/>
      <c r="L18" s="15"/>
      <c r="M18" s="6"/>
      <c r="N18" s="15"/>
      <c r="O18" s="6"/>
      <c r="P18" s="15"/>
      <c r="Q18" s="6"/>
      <c r="R18" s="15"/>
      <c r="S18" s="6"/>
      <c r="T18" s="16"/>
      <c r="U18" s="6"/>
      <c r="V18" s="16"/>
      <c r="W18" s="6"/>
      <c r="X18" s="16"/>
      <c r="Y18" s="6"/>
      <c r="Z18" s="16"/>
      <c r="AA18" s="6"/>
      <c r="AB18" s="16"/>
      <c r="AC18" s="6"/>
      <c r="AD18" s="16"/>
      <c r="AE18" s="6"/>
      <c r="AF18" s="16"/>
      <c r="AG18" s="6"/>
      <c r="AH18" s="16"/>
    </row>
    <row r="19" spans="1:34" s="5" customFormat="1" ht="12.75">
      <c r="A19" s="5" t="s">
        <v>9</v>
      </c>
      <c r="B19" s="5">
        <v>15</v>
      </c>
      <c r="C19" s="5" t="s">
        <v>60</v>
      </c>
      <c r="D19" s="14">
        <v>0.001</v>
      </c>
      <c r="E19" s="6"/>
      <c r="F19" s="15">
        <v>0.20224177954566375</v>
      </c>
      <c r="G19" s="15">
        <f t="shared" si="0"/>
        <v>0.20224177954566375</v>
      </c>
      <c r="H19" s="15">
        <f t="shared" si="1"/>
        <v>0.00020224177954566376</v>
      </c>
      <c r="I19" s="6"/>
      <c r="J19" s="15"/>
      <c r="K19" s="6"/>
      <c r="L19" s="15"/>
      <c r="M19" s="6"/>
      <c r="N19" s="15"/>
      <c r="O19" s="6"/>
      <c r="P19" s="15"/>
      <c r="Q19" s="6"/>
      <c r="R19" s="15"/>
      <c r="S19" s="6"/>
      <c r="T19" s="16"/>
      <c r="U19" s="6"/>
      <c r="V19" s="16"/>
      <c r="W19" s="6"/>
      <c r="X19" s="16"/>
      <c r="Y19" s="6"/>
      <c r="Z19" s="16"/>
      <c r="AA19" s="6"/>
      <c r="AB19" s="16"/>
      <c r="AC19" s="6"/>
      <c r="AD19" s="16"/>
      <c r="AE19" s="6"/>
      <c r="AF19" s="16"/>
      <c r="AG19" s="6"/>
      <c r="AH19" s="16"/>
    </row>
    <row r="20" spans="1:34" s="5" customFormat="1" ht="12.75">
      <c r="A20" s="5" t="s">
        <v>9</v>
      </c>
      <c r="B20" s="5">
        <v>16</v>
      </c>
      <c r="C20" s="5" t="s">
        <v>61</v>
      </c>
      <c r="D20" s="14">
        <v>0.1</v>
      </c>
      <c r="E20" s="6"/>
      <c r="F20" s="15">
        <v>0.006983115894006983</v>
      </c>
      <c r="G20" s="15">
        <f t="shared" si="0"/>
        <v>0.006983115894006983</v>
      </c>
      <c r="H20" s="15">
        <f t="shared" si="1"/>
        <v>0.0006983115894006983</v>
      </c>
      <c r="I20" s="6"/>
      <c r="J20" s="15"/>
      <c r="K20" s="6"/>
      <c r="L20" s="15"/>
      <c r="M20" s="6"/>
      <c r="N20" s="15"/>
      <c r="O20" s="6"/>
      <c r="P20" s="15"/>
      <c r="Q20" s="6"/>
      <c r="R20" s="15"/>
      <c r="S20" s="6"/>
      <c r="T20" s="16"/>
      <c r="U20" s="6"/>
      <c r="V20" s="16"/>
      <c r="W20" s="6"/>
      <c r="X20" s="16"/>
      <c r="Y20" s="6"/>
      <c r="Z20" s="16"/>
      <c r="AA20" s="6"/>
      <c r="AB20" s="16"/>
      <c r="AC20" s="6"/>
      <c r="AD20" s="16"/>
      <c r="AE20" s="6"/>
      <c r="AF20" s="16"/>
      <c r="AG20" s="6"/>
      <c r="AH20" s="16"/>
    </row>
    <row r="21" spans="1:34" s="5" customFormat="1" ht="12.75">
      <c r="A21" s="5" t="s">
        <v>9</v>
      </c>
      <c r="B21" s="5">
        <v>17</v>
      </c>
      <c r="C21" s="5" t="s">
        <v>62</v>
      </c>
      <c r="D21" s="14">
        <v>0</v>
      </c>
      <c r="E21" s="6"/>
      <c r="F21" s="15">
        <v>0.16517754903132</v>
      </c>
      <c r="G21" s="15">
        <f t="shared" si="0"/>
        <v>0.16517754903132</v>
      </c>
      <c r="H21" s="15">
        <f t="shared" si="1"/>
        <v>0</v>
      </c>
      <c r="I21" s="6"/>
      <c r="J21" s="15"/>
      <c r="K21" s="6"/>
      <c r="L21" s="15"/>
      <c r="M21" s="6"/>
      <c r="N21" s="15"/>
      <c r="O21" s="6"/>
      <c r="P21" s="15"/>
      <c r="Q21" s="6"/>
      <c r="R21" s="15"/>
      <c r="S21" s="6"/>
      <c r="T21" s="16"/>
      <c r="U21" s="6"/>
      <c r="V21" s="16"/>
      <c r="W21" s="6"/>
      <c r="X21" s="16"/>
      <c r="Y21" s="6"/>
      <c r="Z21" s="16"/>
      <c r="AA21" s="6"/>
      <c r="AB21" s="16"/>
      <c r="AC21" s="6"/>
      <c r="AD21" s="16"/>
      <c r="AE21" s="6"/>
      <c r="AF21" s="16"/>
      <c r="AG21" s="6"/>
      <c r="AH21" s="16"/>
    </row>
    <row r="22" spans="1:34" s="5" customFormat="1" ht="12.75">
      <c r="A22" s="5" t="s">
        <v>9</v>
      </c>
      <c r="B22" s="5">
        <v>18</v>
      </c>
      <c r="C22" s="5" t="s">
        <v>63</v>
      </c>
      <c r="D22" s="14">
        <v>0</v>
      </c>
      <c r="E22" s="6"/>
      <c r="F22" s="15">
        <v>0.172160664925326</v>
      </c>
      <c r="G22" s="15">
        <f t="shared" si="0"/>
        <v>0.172160664925326</v>
      </c>
      <c r="H22" s="15">
        <f t="shared" si="1"/>
        <v>0</v>
      </c>
      <c r="I22" s="6"/>
      <c r="J22" s="15"/>
      <c r="K22" s="6"/>
      <c r="L22" s="15"/>
      <c r="M22" s="6"/>
      <c r="N22" s="15"/>
      <c r="O22" s="6"/>
      <c r="P22" s="15"/>
      <c r="Q22" s="6"/>
      <c r="R22" s="15"/>
      <c r="S22" s="6"/>
      <c r="T22" s="16"/>
      <c r="U22" s="6"/>
      <c r="V22" s="16"/>
      <c r="W22" s="6"/>
      <c r="X22" s="16"/>
      <c r="Y22" s="6"/>
      <c r="Z22" s="16"/>
      <c r="AA22" s="6"/>
      <c r="AB22" s="16"/>
      <c r="AC22" s="6"/>
      <c r="AD22" s="16"/>
      <c r="AE22" s="6"/>
      <c r="AF22" s="16"/>
      <c r="AG22" s="6"/>
      <c r="AH22" s="16"/>
    </row>
    <row r="23" spans="1:34" s="5" customFormat="1" ht="12.75">
      <c r="A23" s="5" t="s">
        <v>9</v>
      </c>
      <c r="B23" s="5">
        <v>19</v>
      </c>
      <c r="C23" s="5" t="s">
        <v>64</v>
      </c>
      <c r="D23" s="14">
        <v>0.05</v>
      </c>
      <c r="E23" s="6">
        <v>2</v>
      </c>
      <c r="F23" s="15">
        <v>0.013697650407475235</v>
      </c>
      <c r="G23" s="15">
        <f t="shared" si="0"/>
        <v>0.013697650407475235</v>
      </c>
      <c r="H23" s="15">
        <f t="shared" si="1"/>
        <v>0.0006848825203737618</v>
      </c>
      <c r="I23" s="6"/>
      <c r="J23" s="15"/>
      <c r="K23" s="6"/>
      <c r="L23" s="15"/>
      <c r="M23" s="6"/>
      <c r="N23" s="15"/>
      <c r="O23" s="6"/>
      <c r="P23" s="15"/>
      <c r="Q23" s="6"/>
      <c r="R23" s="15"/>
      <c r="S23" s="6"/>
      <c r="T23" s="16"/>
      <c r="U23" s="6"/>
      <c r="V23" s="16"/>
      <c r="W23" s="6"/>
      <c r="X23" s="16"/>
      <c r="Y23" s="6"/>
      <c r="Z23" s="16"/>
      <c r="AA23" s="6"/>
      <c r="AB23" s="16"/>
      <c r="AC23" s="6"/>
      <c r="AD23" s="16"/>
      <c r="AE23" s="6"/>
      <c r="AF23" s="16"/>
      <c r="AG23" s="6"/>
      <c r="AH23" s="16"/>
    </row>
    <row r="24" spans="1:34" s="5" customFormat="1" ht="12.75">
      <c r="A24" s="5" t="s">
        <v>9</v>
      </c>
      <c r="B24" s="5">
        <v>20</v>
      </c>
      <c r="C24" s="5" t="s">
        <v>65</v>
      </c>
      <c r="D24" s="14">
        <v>0.5</v>
      </c>
      <c r="E24" s="6">
        <v>2</v>
      </c>
      <c r="F24" s="15">
        <v>0.009131766938316823</v>
      </c>
      <c r="G24" s="15">
        <f t="shared" si="0"/>
        <v>0.009131766938316823</v>
      </c>
      <c r="H24" s="15">
        <f t="shared" si="1"/>
        <v>0.0045658834691584115</v>
      </c>
      <c r="I24" s="6"/>
      <c r="J24" s="15"/>
      <c r="K24" s="6"/>
      <c r="L24" s="15"/>
      <c r="M24" s="6"/>
      <c r="N24" s="15"/>
      <c r="O24" s="6"/>
      <c r="P24" s="15"/>
      <c r="Q24" s="6"/>
      <c r="R24" s="15"/>
      <c r="S24" s="6"/>
      <c r="T24" s="16"/>
      <c r="U24" s="6"/>
      <c r="V24" s="16"/>
      <c r="W24" s="6"/>
      <c r="X24" s="16"/>
      <c r="Y24" s="6"/>
      <c r="Z24" s="16"/>
      <c r="AA24" s="6"/>
      <c r="AB24" s="16"/>
      <c r="AC24" s="6"/>
      <c r="AD24" s="16"/>
      <c r="AE24" s="6"/>
      <c r="AF24" s="16"/>
      <c r="AG24" s="6"/>
      <c r="AH24" s="16"/>
    </row>
    <row r="25" spans="1:34" s="5" customFormat="1" ht="12.75">
      <c r="A25" s="5" t="s">
        <v>9</v>
      </c>
      <c r="B25" s="5">
        <v>21</v>
      </c>
      <c r="C25" s="5" t="s">
        <v>66</v>
      </c>
      <c r="D25" s="14">
        <v>0</v>
      </c>
      <c r="E25" s="6"/>
      <c r="F25" s="15">
        <v>0.047270322974816495</v>
      </c>
      <c r="G25" s="15">
        <f t="shared" si="0"/>
        <v>0.047270322974816495</v>
      </c>
      <c r="H25" s="15">
        <f t="shared" si="1"/>
        <v>0</v>
      </c>
      <c r="I25" s="6"/>
      <c r="J25" s="15"/>
      <c r="K25" s="6"/>
      <c r="L25" s="15"/>
      <c r="M25" s="6"/>
      <c r="N25" s="15"/>
      <c r="O25" s="6"/>
      <c r="P25" s="15"/>
      <c r="Q25" s="6"/>
      <c r="R25" s="15"/>
      <c r="S25" s="6"/>
      <c r="T25" s="16"/>
      <c r="U25" s="6"/>
      <c r="V25" s="16"/>
      <c r="W25" s="6"/>
      <c r="X25" s="16"/>
      <c r="Y25" s="6"/>
      <c r="Z25" s="16"/>
      <c r="AA25" s="6"/>
      <c r="AB25" s="16"/>
      <c r="AC25" s="6"/>
      <c r="AD25" s="16"/>
      <c r="AE25" s="6"/>
      <c r="AF25" s="16"/>
      <c r="AG25" s="6"/>
      <c r="AH25" s="16"/>
    </row>
    <row r="26" spans="1:34" s="5" customFormat="1" ht="12.75">
      <c r="A26" s="5" t="s">
        <v>9</v>
      </c>
      <c r="B26" s="5">
        <v>22</v>
      </c>
      <c r="C26" s="5" t="s">
        <v>67</v>
      </c>
      <c r="D26" s="14">
        <v>0</v>
      </c>
      <c r="E26" s="6"/>
      <c r="F26" s="15">
        <v>0.07009974032060856</v>
      </c>
      <c r="G26" s="15">
        <f t="shared" si="0"/>
        <v>0.07009974032060856</v>
      </c>
      <c r="H26" s="15">
        <f t="shared" si="1"/>
        <v>0</v>
      </c>
      <c r="I26" s="6"/>
      <c r="J26" s="15"/>
      <c r="K26" s="6"/>
      <c r="L26" s="15"/>
      <c r="M26" s="6"/>
      <c r="N26" s="15"/>
      <c r="O26" s="6"/>
      <c r="P26" s="15"/>
      <c r="Q26" s="6"/>
      <c r="R26" s="15"/>
      <c r="S26" s="6"/>
      <c r="T26" s="16"/>
      <c r="U26" s="6"/>
      <c r="V26" s="16"/>
      <c r="W26" s="6"/>
      <c r="X26" s="16"/>
      <c r="Y26" s="6"/>
      <c r="Z26" s="16"/>
      <c r="AA26" s="6"/>
      <c r="AB26" s="16"/>
      <c r="AC26" s="6"/>
      <c r="AD26" s="16"/>
      <c r="AE26" s="6"/>
      <c r="AF26" s="16"/>
      <c r="AG26" s="6"/>
      <c r="AH26" s="16"/>
    </row>
    <row r="27" spans="1:34" s="5" customFormat="1" ht="12.75">
      <c r="A27" s="5" t="s">
        <v>9</v>
      </c>
      <c r="B27" s="5">
        <v>23</v>
      </c>
      <c r="C27" s="5" t="s">
        <v>68</v>
      </c>
      <c r="D27" s="14">
        <v>0.1</v>
      </c>
      <c r="E27" s="6"/>
      <c r="F27" s="15">
        <v>0.016383464212862537</v>
      </c>
      <c r="G27" s="15">
        <f t="shared" si="0"/>
        <v>0.016383464212862537</v>
      </c>
      <c r="H27" s="15">
        <f t="shared" si="1"/>
        <v>0.0016383464212862539</v>
      </c>
      <c r="I27" s="6"/>
      <c r="J27" s="15"/>
      <c r="K27" s="6"/>
      <c r="L27" s="15"/>
      <c r="M27" s="6"/>
      <c r="N27" s="15"/>
      <c r="O27" s="6"/>
      <c r="P27" s="15"/>
      <c r="Q27" s="6"/>
      <c r="R27" s="15"/>
      <c r="S27" s="6"/>
      <c r="T27" s="16"/>
      <c r="U27" s="6"/>
      <c r="V27" s="16"/>
      <c r="W27" s="6"/>
      <c r="X27" s="16"/>
      <c r="Y27" s="6"/>
      <c r="Z27" s="16"/>
      <c r="AA27" s="6"/>
      <c r="AB27" s="16"/>
      <c r="AC27" s="6"/>
      <c r="AD27" s="16"/>
      <c r="AE27" s="6"/>
      <c r="AF27" s="16"/>
      <c r="AG27" s="6"/>
      <c r="AH27" s="16"/>
    </row>
    <row r="28" spans="1:34" s="5" customFormat="1" ht="12.75">
      <c r="A28" s="5" t="s">
        <v>9</v>
      </c>
      <c r="B28" s="5">
        <v>24</v>
      </c>
      <c r="C28" s="5" t="s">
        <v>69</v>
      </c>
      <c r="D28" s="14">
        <v>0.1</v>
      </c>
      <c r="E28" s="6"/>
      <c r="F28" s="15">
        <v>0.0088631855577781</v>
      </c>
      <c r="G28" s="15">
        <f t="shared" si="0"/>
        <v>0.0088631855577781</v>
      </c>
      <c r="H28" s="15">
        <f t="shared" si="1"/>
        <v>0.0008863185557778101</v>
      </c>
      <c r="I28" s="6"/>
      <c r="J28" s="15"/>
      <c r="K28" s="6"/>
      <c r="L28" s="15"/>
      <c r="M28" s="6"/>
      <c r="N28" s="15"/>
      <c r="O28" s="6"/>
      <c r="P28" s="15"/>
      <c r="Q28" s="6"/>
      <c r="R28" s="15"/>
      <c r="S28" s="6"/>
      <c r="T28" s="16"/>
      <c r="U28" s="6"/>
      <c r="V28" s="16"/>
      <c r="W28" s="6"/>
      <c r="X28" s="16"/>
      <c r="Y28" s="6"/>
      <c r="Z28" s="16"/>
      <c r="AA28" s="6"/>
      <c r="AB28" s="16"/>
      <c r="AC28" s="6"/>
      <c r="AD28" s="16"/>
      <c r="AE28" s="6"/>
      <c r="AF28" s="16"/>
      <c r="AG28" s="6"/>
      <c r="AH28" s="16"/>
    </row>
    <row r="29" spans="1:34" s="5" customFormat="1" ht="12.75">
      <c r="A29" s="5" t="s">
        <v>9</v>
      </c>
      <c r="B29" s="5">
        <v>25</v>
      </c>
      <c r="C29" s="5" t="s">
        <v>70</v>
      </c>
      <c r="D29" s="14">
        <v>0.1</v>
      </c>
      <c r="E29" s="6">
        <v>1</v>
      </c>
      <c r="F29" s="15">
        <v>0.0013429069026936506</v>
      </c>
      <c r="G29" s="15">
        <f t="shared" si="0"/>
        <v>0.0006714534513468253</v>
      </c>
      <c r="H29" s="15">
        <f t="shared" si="1"/>
        <v>6.714534513468253E-05</v>
      </c>
      <c r="I29" s="6"/>
      <c r="J29" s="15"/>
      <c r="K29" s="6"/>
      <c r="L29" s="15"/>
      <c r="M29" s="6"/>
      <c r="N29" s="15"/>
      <c r="O29" s="6"/>
      <c r="P29" s="15"/>
      <c r="Q29" s="6"/>
      <c r="R29" s="15"/>
      <c r="S29" s="6"/>
      <c r="T29" s="16"/>
      <c r="U29" s="6"/>
      <c r="V29" s="16"/>
      <c r="W29" s="6"/>
      <c r="X29" s="16"/>
      <c r="Y29" s="6"/>
      <c r="Z29" s="16"/>
      <c r="AA29" s="6"/>
      <c r="AB29" s="16"/>
      <c r="AC29" s="6"/>
      <c r="AD29" s="16"/>
      <c r="AE29" s="6"/>
      <c r="AF29" s="16"/>
      <c r="AG29" s="6"/>
      <c r="AH29" s="16"/>
    </row>
    <row r="30" spans="1:34" s="5" customFormat="1" ht="12.75">
      <c r="A30" s="5" t="s">
        <v>9</v>
      </c>
      <c r="B30" s="5">
        <v>26</v>
      </c>
      <c r="C30" s="5" t="s">
        <v>71</v>
      </c>
      <c r="D30" s="14">
        <v>0.1</v>
      </c>
      <c r="E30" s="6">
        <v>1</v>
      </c>
      <c r="F30" s="15">
        <v>0.0013429069026936506</v>
      </c>
      <c r="G30" s="15">
        <f t="shared" si="0"/>
        <v>0.0006714534513468253</v>
      </c>
      <c r="H30" s="15">
        <f t="shared" si="1"/>
        <v>6.714534513468253E-05</v>
      </c>
      <c r="I30" s="6"/>
      <c r="J30" s="15"/>
      <c r="K30" s="6"/>
      <c r="L30" s="15"/>
      <c r="M30" s="6"/>
      <c r="N30" s="15"/>
      <c r="O30" s="6"/>
      <c r="P30" s="15"/>
      <c r="Q30" s="6"/>
      <c r="R30" s="15"/>
      <c r="S30" s="6"/>
      <c r="T30" s="16"/>
      <c r="U30" s="6"/>
      <c r="V30" s="16"/>
      <c r="W30" s="6"/>
      <c r="X30" s="16"/>
      <c r="Y30" s="6"/>
      <c r="Z30" s="16"/>
      <c r="AA30" s="6"/>
      <c r="AB30" s="16"/>
      <c r="AC30" s="6"/>
      <c r="AD30" s="16"/>
      <c r="AE30" s="6"/>
      <c r="AF30" s="16"/>
      <c r="AG30" s="6"/>
      <c r="AH30" s="16"/>
    </row>
    <row r="31" spans="1:34" s="5" customFormat="1" ht="12.75">
      <c r="A31" s="5" t="s">
        <v>9</v>
      </c>
      <c r="B31" s="5">
        <v>27</v>
      </c>
      <c r="C31" s="5" t="s">
        <v>72</v>
      </c>
      <c r="D31" s="14">
        <v>0</v>
      </c>
      <c r="E31" s="6"/>
      <c r="F31" s="15">
        <v>0.004834464849697142</v>
      </c>
      <c r="G31" s="15">
        <f t="shared" si="0"/>
        <v>0.004834464849697142</v>
      </c>
      <c r="H31" s="15">
        <f t="shared" si="1"/>
        <v>0</v>
      </c>
      <c r="I31" s="6"/>
      <c r="J31" s="15"/>
      <c r="K31" s="6"/>
      <c r="L31" s="15"/>
      <c r="M31" s="6"/>
      <c r="N31" s="15"/>
      <c r="O31" s="6"/>
      <c r="P31" s="15"/>
      <c r="Q31" s="6"/>
      <c r="R31" s="15"/>
      <c r="S31" s="6"/>
      <c r="T31" s="16"/>
      <c r="U31" s="6"/>
      <c r="V31" s="16"/>
      <c r="W31" s="6"/>
      <c r="X31" s="16"/>
      <c r="Y31" s="6"/>
      <c r="Z31" s="16"/>
      <c r="AA31" s="6"/>
      <c r="AB31" s="16"/>
      <c r="AC31" s="6"/>
      <c r="AD31" s="16"/>
      <c r="AE31" s="6"/>
      <c r="AF31" s="16"/>
      <c r="AG31" s="6"/>
      <c r="AH31" s="16"/>
    </row>
    <row r="32" spans="1:34" s="5" customFormat="1" ht="12.75">
      <c r="A32" s="5" t="s">
        <v>9</v>
      </c>
      <c r="B32" s="5">
        <v>28</v>
      </c>
      <c r="C32" s="5" t="s">
        <v>73</v>
      </c>
      <c r="D32" s="14">
        <v>0</v>
      </c>
      <c r="E32" s="6"/>
      <c r="F32" s="15">
        <v>0.032766928425725</v>
      </c>
      <c r="G32" s="15">
        <f t="shared" si="0"/>
        <v>0.032766928425725</v>
      </c>
      <c r="H32" s="15">
        <f t="shared" si="1"/>
        <v>0</v>
      </c>
      <c r="I32" s="6"/>
      <c r="J32" s="15"/>
      <c r="K32" s="6"/>
      <c r="L32" s="15"/>
      <c r="M32" s="6"/>
      <c r="N32" s="15"/>
      <c r="O32" s="6"/>
      <c r="P32" s="15"/>
      <c r="Q32" s="6"/>
      <c r="R32" s="15"/>
      <c r="S32" s="6"/>
      <c r="T32" s="16"/>
      <c r="U32" s="6"/>
      <c r="V32" s="16"/>
      <c r="W32" s="6"/>
      <c r="X32" s="16"/>
      <c r="Y32" s="6"/>
      <c r="Z32" s="16"/>
      <c r="AA32" s="6"/>
      <c r="AB32" s="16"/>
      <c r="AC32" s="6"/>
      <c r="AD32" s="16"/>
      <c r="AE32" s="6"/>
      <c r="AF32" s="16"/>
      <c r="AG32" s="6"/>
      <c r="AH32" s="16"/>
    </row>
    <row r="33" spans="1:34" s="5" customFormat="1" ht="12.75">
      <c r="A33" s="5" t="s">
        <v>9</v>
      </c>
      <c r="B33" s="5">
        <v>29</v>
      </c>
      <c r="C33" s="5" t="s">
        <v>74</v>
      </c>
      <c r="D33" s="14">
        <v>0.01</v>
      </c>
      <c r="E33" s="6"/>
      <c r="F33" s="15">
        <v>0.05828215957690442</v>
      </c>
      <c r="G33" s="15">
        <f t="shared" si="0"/>
        <v>0.05828215957690442</v>
      </c>
      <c r="H33" s="15">
        <f t="shared" si="1"/>
        <v>0.0005828215957690442</v>
      </c>
      <c r="I33" s="6"/>
      <c r="J33" s="15"/>
      <c r="K33" s="6"/>
      <c r="L33" s="15"/>
      <c r="M33" s="6"/>
      <c r="N33" s="15"/>
      <c r="O33" s="6"/>
      <c r="P33" s="15"/>
      <c r="Q33" s="6"/>
      <c r="R33" s="15"/>
      <c r="S33" s="6"/>
      <c r="T33" s="16"/>
      <c r="U33" s="6"/>
      <c r="V33" s="16"/>
      <c r="W33" s="6"/>
      <c r="X33" s="16"/>
      <c r="Y33" s="6"/>
      <c r="Z33" s="16"/>
      <c r="AA33" s="6"/>
      <c r="AB33" s="16"/>
      <c r="AC33" s="6"/>
      <c r="AD33" s="16"/>
      <c r="AE33" s="6"/>
      <c r="AF33" s="16"/>
      <c r="AG33" s="6"/>
      <c r="AH33" s="16"/>
    </row>
    <row r="34" spans="1:34" s="5" customFormat="1" ht="12.75">
      <c r="A34" s="5" t="s">
        <v>9</v>
      </c>
      <c r="B34" s="5">
        <v>30</v>
      </c>
      <c r="C34" s="5" t="s">
        <v>75</v>
      </c>
      <c r="D34" s="14">
        <v>0.01</v>
      </c>
      <c r="E34" s="6"/>
      <c r="F34" s="15">
        <v>0.02175509182363714</v>
      </c>
      <c r="G34" s="15">
        <f t="shared" si="0"/>
        <v>0.02175509182363714</v>
      </c>
      <c r="H34" s="15">
        <f t="shared" si="1"/>
        <v>0.00021755091823637138</v>
      </c>
      <c r="I34" s="6"/>
      <c r="J34" s="15"/>
      <c r="K34" s="6"/>
      <c r="L34" s="15"/>
      <c r="M34" s="6"/>
      <c r="N34" s="15"/>
      <c r="O34" s="6"/>
      <c r="P34" s="15"/>
      <c r="Q34" s="6"/>
      <c r="R34" s="15"/>
      <c r="S34" s="6"/>
      <c r="T34" s="16"/>
      <c r="U34" s="6"/>
      <c r="V34" s="16"/>
      <c r="W34" s="6"/>
      <c r="X34" s="16"/>
      <c r="Y34" s="6"/>
      <c r="Z34" s="16"/>
      <c r="AA34" s="6"/>
      <c r="AB34" s="16"/>
      <c r="AC34" s="6"/>
      <c r="AD34" s="16"/>
      <c r="AE34" s="6"/>
      <c r="AF34" s="16"/>
      <c r="AG34" s="6"/>
      <c r="AH34" s="16"/>
    </row>
    <row r="35" spans="1:34" s="5" customFormat="1" ht="12.75">
      <c r="A35" s="5" t="s">
        <v>9</v>
      </c>
      <c r="B35" s="5">
        <v>31</v>
      </c>
      <c r="C35" s="5" t="s">
        <v>76</v>
      </c>
      <c r="D35" s="14">
        <v>0</v>
      </c>
      <c r="E35" s="6"/>
      <c r="F35" s="15">
        <v>0.016383464212862537</v>
      </c>
      <c r="G35" s="15">
        <f t="shared" si="0"/>
        <v>0.016383464212862537</v>
      </c>
      <c r="H35" s="15">
        <f t="shared" si="1"/>
        <v>0</v>
      </c>
      <c r="I35" s="6"/>
      <c r="J35" s="15"/>
      <c r="K35" s="6"/>
      <c r="L35" s="15"/>
      <c r="M35" s="6"/>
      <c r="N35" s="15"/>
      <c r="O35" s="6"/>
      <c r="P35" s="15"/>
      <c r="Q35" s="6"/>
      <c r="R35" s="15"/>
      <c r="S35" s="6"/>
      <c r="T35" s="16"/>
      <c r="U35" s="6"/>
      <c r="V35" s="16"/>
      <c r="W35" s="6"/>
      <c r="X35" s="16"/>
      <c r="Y35" s="6"/>
      <c r="Z35" s="16"/>
      <c r="AA35" s="6"/>
      <c r="AB35" s="16"/>
      <c r="AC35" s="6"/>
      <c r="AD35" s="16"/>
      <c r="AE35" s="6"/>
      <c r="AF35" s="16"/>
      <c r="AG35" s="6"/>
      <c r="AH35" s="16"/>
    </row>
    <row r="36" spans="1:34" s="5" customFormat="1" ht="12.75">
      <c r="A36" s="5" t="s">
        <v>9</v>
      </c>
      <c r="B36" s="5">
        <v>32</v>
      </c>
      <c r="C36" s="5" t="s">
        <v>77</v>
      </c>
      <c r="D36" s="14">
        <v>0</v>
      </c>
      <c r="E36" s="6"/>
      <c r="F36" s="15">
        <v>0.096420715613404</v>
      </c>
      <c r="G36" s="15">
        <f t="shared" si="0"/>
        <v>0.096420715613404</v>
      </c>
      <c r="H36" s="15">
        <f t="shared" si="1"/>
        <v>0</v>
      </c>
      <c r="I36" s="6"/>
      <c r="J36" s="15"/>
      <c r="K36" s="6"/>
      <c r="L36" s="15"/>
      <c r="M36" s="6"/>
      <c r="N36" s="15"/>
      <c r="O36" s="6"/>
      <c r="P36" s="15"/>
      <c r="Q36" s="6"/>
      <c r="R36" s="15"/>
      <c r="S36" s="6"/>
      <c r="T36" s="16"/>
      <c r="U36" s="6"/>
      <c r="V36" s="16"/>
      <c r="W36" s="6"/>
      <c r="X36" s="16"/>
      <c r="Y36" s="6"/>
      <c r="Z36" s="16"/>
      <c r="AA36" s="6"/>
      <c r="AB36" s="16"/>
      <c r="AC36" s="6"/>
      <c r="AD36" s="16"/>
      <c r="AE36" s="6"/>
      <c r="AF36" s="16"/>
      <c r="AG36" s="6"/>
      <c r="AH36" s="16"/>
    </row>
    <row r="37" spans="1:34" s="5" customFormat="1" ht="12.75">
      <c r="A37" s="5" t="s">
        <v>9</v>
      </c>
      <c r="B37" s="5">
        <v>33</v>
      </c>
      <c r="C37" s="5" t="s">
        <v>78</v>
      </c>
      <c r="D37" s="14">
        <v>0.001</v>
      </c>
      <c r="E37" s="6"/>
      <c r="F37" s="15">
        <v>0.08728894867508728</v>
      </c>
      <c r="G37" s="15">
        <f t="shared" si="0"/>
        <v>0.08728894867508728</v>
      </c>
      <c r="H37" s="15">
        <f t="shared" si="1"/>
        <v>8.728894867508728E-05</v>
      </c>
      <c r="I37" s="6"/>
      <c r="J37" s="15"/>
      <c r="K37" s="6"/>
      <c r="L37" s="15"/>
      <c r="M37" s="6"/>
      <c r="N37" s="15"/>
      <c r="O37" s="6"/>
      <c r="P37" s="15"/>
      <c r="Q37" s="6"/>
      <c r="R37" s="15"/>
      <c r="S37" s="6"/>
      <c r="T37" s="16"/>
      <c r="U37" s="6"/>
      <c r="V37" s="16"/>
      <c r="W37" s="6"/>
      <c r="X37" s="16"/>
      <c r="Y37" s="6"/>
      <c r="Z37" s="16"/>
      <c r="AA37" s="6"/>
      <c r="AB37" s="16"/>
      <c r="AC37" s="6"/>
      <c r="AD37" s="16"/>
      <c r="AE37" s="6"/>
      <c r="AF37" s="16"/>
      <c r="AG37" s="6"/>
      <c r="AH37" s="16"/>
    </row>
    <row r="38" spans="1:34" s="5" customFormat="1" ht="12.75">
      <c r="A38" s="5" t="s">
        <v>9</v>
      </c>
      <c r="B38" s="5">
        <v>34</v>
      </c>
      <c r="C38" s="5" t="s">
        <v>79</v>
      </c>
      <c r="D38" s="14"/>
      <c r="E38" s="6"/>
      <c r="F38" s="15">
        <v>0.8317965355284471</v>
      </c>
      <c r="G38" s="15">
        <f>SUM(G37,G36,G32,G26,G22,G19,G18,G15,G10,G7)</f>
        <v>0.8317965355284469</v>
      </c>
      <c r="H38" s="15"/>
      <c r="I38" s="6"/>
      <c r="J38" s="15"/>
      <c r="K38" s="6"/>
      <c r="L38" s="15"/>
      <c r="M38" s="6"/>
      <c r="N38" s="15"/>
      <c r="O38" s="6"/>
      <c r="P38" s="15"/>
      <c r="Q38" s="6"/>
      <c r="R38" s="15"/>
      <c r="S38" s="6"/>
      <c r="T38" s="16"/>
      <c r="U38" s="6"/>
      <c r="V38" s="16"/>
      <c r="W38" s="6"/>
      <c r="X38" s="16"/>
      <c r="Y38" s="6"/>
      <c r="Z38" s="16"/>
      <c r="AA38" s="6"/>
      <c r="AB38" s="16"/>
      <c r="AC38" s="6"/>
      <c r="AD38" s="16"/>
      <c r="AE38" s="6"/>
      <c r="AF38" s="16"/>
      <c r="AG38" s="6"/>
      <c r="AH38" s="16"/>
    </row>
    <row r="39" spans="1:34" s="5" customFormat="1" ht="12.75">
      <c r="A39" s="5" t="s">
        <v>9</v>
      </c>
      <c r="B39" s="5">
        <v>35</v>
      </c>
      <c r="C39" s="5" t="s">
        <v>42</v>
      </c>
      <c r="D39" s="14"/>
      <c r="E39" s="10">
        <f>(F39-H39)*2/F39*100</f>
        <v>12.464751317994205</v>
      </c>
      <c r="F39" s="15">
        <v>0.013143835600804375</v>
      </c>
      <c r="G39" s="15"/>
      <c r="H39" s="15">
        <f>SUM(H5:H37)</f>
        <v>0.012324662390161247</v>
      </c>
      <c r="I39" s="6"/>
      <c r="J39" s="15"/>
      <c r="K39" s="6"/>
      <c r="L39" s="15"/>
      <c r="M39" s="6"/>
      <c r="N39" s="15"/>
      <c r="O39" s="6"/>
      <c r="P39" s="15"/>
      <c r="Q39" s="6"/>
      <c r="R39" s="15"/>
      <c r="S39" s="6"/>
      <c r="T39" s="16"/>
      <c r="U39" s="6"/>
      <c r="V39" s="16"/>
      <c r="W39" s="6"/>
      <c r="X39" s="16"/>
      <c r="Y39" s="6"/>
      <c r="Z39" s="16"/>
      <c r="AA39" s="6"/>
      <c r="AB39" s="16"/>
      <c r="AC39" s="6"/>
      <c r="AD39" s="16"/>
      <c r="AE39" s="6"/>
      <c r="AF39" s="16"/>
      <c r="AG39" s="6"/>
      <c r="AH39" s="16"/>
    </row>
  </sheetData>
  <mergeCells count="1">
    <mergeCell ref="F1:H1"/>
  </mergeCells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2004-02-20T23:09:48Z</cp:lastPrinted>
  <dcterms:created xsi:type="dcterms:W3CDTF">2002-05-23T18:17:53Z</dcterms:created>
  <dcterms:modified xsi:type="dcterms:W3CDTF">2004-02-20T23:10:53Z</dcterms:modified>
  <cp:category/>
  <cp:version/>
  <cp:contentType/>
  <cp:contentStatus/>
</cp:coreProperties>
</file>