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5505" activeTab="0"/>
  </bookViews>
  <sheets>
    <sheet name="source" sheetId="1" r:id="rId1"/>
    <sheet name="cond" sheetId="2" r:id="rId2"/>
    <sheet name="emiss 2" sheetId="3" r:id="rId3"/>
    <sheet name="feed 2" sheetId="4" r:id="rId4"/>
    <sheet name="process 2" sheetId="5" r:id="rId5"/>
  </sheets>
  <definedNames>
    <definedName name="_xlnm.Print_Titles" localSheetId="3">'feed 2'!$B:$B</definedName>
  </definedNames>
  <calcPr fullCalcOnLoad="1"/>
</workbook>
</file>

<file path=xl/sharedStrings.xml><?xml version="1.0" encoding="utf-8"?>
<sst xmlns="http://schemas.openxmlformats.org/spreadsheetml/2006/main" count="761" uniqueCount="123">
  <si>
    <t>705C1</t>
  </si>
  <si>
    <t>R1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</si>
  <si>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</si>
  <si>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</si>
  <si>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</si>
  <si>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</si>
  <si>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</si>
  <si>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</si>
  <si>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</si>
  <si>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</si>
  <si>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Selenium</t>
  </si>
  <si>
    <t>Silver</t>
  </si>
  <si>
    <t>Thallium</t>
  </si>
  <si>
    <t>Feedrate</t>
  </si>
  <si>
    <t>Ash</t>
  </si>
  <si>
    <t>Heating value</t>
  </si>
  <si>
    <t>R2</t>
  </si>
  <si>
    <t>R3</t>
  </si>
  <si>
    <t>705C2</t>
  </si>
  <si>
    <t>PM</t>
  </si>
  <si>
    <t>gr/dscf</t>
  </si>
  <si>
    <t>y</t>
  </si>
  <si>
    <t/>
  </si>
  <si>
    <t>CO</t>
  </si>
  <si>
    <t>ppmv</t>
  </si>
  <si>
    <t>HCl</t>
  </si>
  <si>
    <t>ug/dscm</t>
  </si>
  <si>
    <t>nd</t>
  </si>
  <si>
    <t>Halogens</t>
  </si>
  <si>
    <t>Moisture</t>
  </si>
  <si>
    <t>Oxygen</t>
  </si>
  <si>
    <t>Stack gas flowrate</t>
  </si>
  <si>
    <t>Temperature</t>
  </si>
  <si>
    <t>Metals</t>
  </si>
  <si>
    <t>SVOC</t>
  </si>
  <si>
    <t>Org liq</t>
  </si>
  <si>
    <t>Solid trash</t>
  </si>
  <si>
    <t>lb/hr</t>
  </si>
  <si>
    <t>Btu/lb</t>
  </si>
  <si>
    <t>wt %</t>
  </si>
  <si>
    <t>Sampling Train</t>
  </si>
  <si>
    <t>Chlorine</t>
  </si>
  <si>
    <t>Cond Avg</t>
  </si>
  <si>
    <t>SVM</t>
  </si>
  <si>
    <t>LVM</t>
  </si>
  <si>
    <t>Total</t>
  </si>
  <si>
    <t>Gas flowrate</t>
  </si>
  <si>
    <t>spiked chlorine POHCs</t>
  </si>
  <si>
    <t>mg/dscm</t>
  </si>
  <si>
    <t>March 22-24, 1990</t>
  </si>
  <si>
    <t>Cond Descr</t>
  </si>
  <si>
    <t>Test Dates</t>
  </si>
  <si>
    <t>Cond Date</t>
  </si>
  <si>
    <t>Report Name/Date</t>
  </si>
  <si>
    <t>Report Prepare</t>
  </si>
  <si>
    <t>Testing Firm</t>
  </si>
  <si>
    <t>BCM Engineers Inc.</t>
  </si>
  <si>
    <t>Trial burn, liquid waste only</t>
  </si>
  <si>
    <t>Trial burn, liquid waste and non-hazardous solid waste</t>
  </si>
  <si>
    <t>Ciba Giegy McIntosh Alabama Trial Burn on Multipurpose Rotary Kiln Incinerator, March 1990</t>
  </si>
  <si>
    <t>ppmw</t>
  </si>
  <si>
    <t>Chlorobenzene</t>
  </si>
  <si>
    <t>DRE</t>
  </si>
  <si>
    <t>%</t>
  </si>
  <si>
    <t>Hexachloroethane</t>
  </si>
  <si>
    <t>Tetrachloroethene</t>
  </si>
  <si>
    <t>Toluene</t>
  </si>
  <si>
    <t>705</t>
  </si>
  <si>
    <t>ALD001221902</t>
  </si>
  <si>
    <t>CIBA-GEIGY CORPORATION</t>
  </si>
  <si>
    <t>McINTOSH</t>
  </si>
  <si>
    <t>AL</t>
  </si>
  <si>
    <t>MULTIPURPOSE INCINER</t>
  </si>
  <si>
    <t>ONSITE INCINERATOR</t>
  </si>
  <si>
    <t>QT/VS/PT/WESP</t>
  </si>
  <si>
    <t>HW SLD/LIQ</t>
  </si>
  <si>
    <t>NATURAL GAS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</si>
  <si>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</si>
  <si>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</si>
  <si>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</si>
  <si>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</si>
  <si>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</si>
  <si>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</si>
  <si>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</si>
  <si>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</si>
  <si>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</si>
  <si>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</si>
  <si>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</si>
  <si>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</si>
  <si>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</si>
  <si>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</si>
  <si>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</si>
  <si>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</si>
  <si>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</si>
  <si>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</si>
  <si>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</si>
  <si>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</si>
  <si>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</si>
  <si>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</si>
  <si>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</si>
  <si>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</si>
  <si>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Vulcan Iron Works Kiln, 10' diameter, 45' length</t>
  </si>
  <si>
    <t>Combustor Class</t>
  </si>
  <si>
    <t>Combustor Type</t>
  </si>
  <si>
    <t>Rotary kiln</t>
  </si>
  <si>
    <t>Source Description</t>
  </si>
  <si>
    <t>Condition Description</t>
  </si>
  <si>
    <t>Stack Gas Emissions 2</t>
  </si>
  <si>
    <t>PM run 1 is outlier</t>
  </si>
  <si>
    <t>Feedstream 2</t>
  </si>
  <si>
    <t>Feedstream</t>
  </si>
  <si>
    <t>70510</t>
  </si>
  <si>
    <t>F</t>
  </si>
  <si>
    <t>70511</t>
  </si>
  <si>
    <t>in H2O</t>
  </si>
  <si>
    <t>70512</t>
  </si>
  <si>
    <t>WS pH</t>
  </si>
  <si>
    <t>Kiln Temperature</t>
  </si>
  <si>
    <t>Afterburner Temperature</t>
  </si>
  <si>
    <t>WS Temperature</t>
  </si>
  <si>
    <t>WS Pressure Drop</t>
  </si>
  <si>
    <t>Process Information 2</t>
  </si>
  <si>
    <t>Quench, venturi scrubber, packed tower, wet electrostatic precipitator (Fluid Ionics, single stage)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</si>
</sst>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0000"/>
    <numFmt numFmtId="169" formatCode="0.00000000"/>
    <numFmt numFmtId="170" formatCode="0.0000000"/>
    <numFmt numFmtId="171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5.140625" style="0" hidden="1" customWidth="1"/>
    <col min="2" max="2" width="25.7109375" style="0" customWidth="1"/>
    <col min="3" max="3" width="55.8515625" style="0" customWidth="1"/>
  </cols>
  <sheetData>
    <row r="1" ht="12.75">
      <c r="B1" s="7" t="s">
        <v>105</v>
      </c>
    </row>
    <row r="3" spans="2:3" ht="12.75">
      <c r="B3" t="s">
        <v>77</v>
      </c>
      <c r="C3" t="s">
        <v>67</v>
      </c>
    </row>
    <row r="4" spans="2:3" ht="12.75">
      <c r="B4" t="s">
        <v>78</v>
      </c>
      <c r="C4" t="s">
        <v>68</v>
      </c>
    </row>
    <row r="5" spans="2:3" ht="12.75">
      <c r="B5" t="s">
        <v>79</v>
      </c>
      <c r="C5" t="s">
        <v>69</v>
      </c>
    </row>
    <row r="6" ht="12.75">
      <c r="B6" t="s">
        <v>80</v>
      </c>
    </row>
    <row r="7" spans="2:3" ht="12.75">
      <c r="B7" t="s">
        <v>81</v>
      </c>
      <c r="C7" t="s">
        <v>70</v>
      </c>
    </row>
    <row r="8" spans="2:3" ht="12.75">
      <c r="B8" t="s">
        <v>82</v>
      </c>
      <c r="C8" t="s">
        <v>71</v>
      </c>
    </row>
    <row r="9" spans="2:3" ht="12.75">
      <c r="B9" t="s">
        <v>83</v>
      </c>
      <c r="C9" t="s">
        <v>72</v>
      </c>
    </row>
    <row r="10" spans="2:3" ht="12.75">
      <c r="B10" t="s">
        <v>84</v>
      </c>
      <c r="C10" t="s">
        <v>100</v>
      </c>
    </row>
    <row r="11" spans="2:3" ht="12.75">
      <c r="B11" t="s">
        <v>102</v>
      </c>
      <c r="C11" t="s">
        <v>73</v>
      </c>
    </row>
    <row r="12" spans="2:3" ht="12.75">
      <c r="B12" t="s">
        <v>103</v>
      </c>
      <c r="C12" t="s">
        <v>104</v>
      </c>
    </row>
    <row r="13" spans="2:3" ht="12.75">
      <c r="B13" t="s">
        <v>85</v>
      </c>
      <c r="C13" t="s">
        <v>101</v>
      </c>
    </row>
    <row r="14" ht="12.75">
      <c r="B14" t="s">
        <v>86</v>
      </c>
    </row>
    <row r="15" ht="12.75">
      <c r="B15" t="s">
        <v>87</v>
      </c>
    </row>
    <row r="16" spans="2:3" ht="12.75">
      <c r="B16" t="s">
        <v>88</v>
      </c>
      <c r="C16" t="s">
        <v>74</v>
      </c>
    </row>
    <row r="17" spans="2:3" ht="25.5">
      <c r="B17" s="14" t="s">
        <v>89</v>
      </c>
      <c r="C17" s="14" t="s">
        <v>122</v>
      </c>
    </row>
    <row r="18" spans="2:3" ht="12.75">
      <c r="B18" t="s">
        <v>90</v>
      </c>
      <c r="C18" t="s">
        <v>75</v>
      </c>
    </row>
    <row r="19" ht="12.75">
      <c r="B19" t="s">
        <v>91</v>
      </c>
    </row>
    <row r="20" spans="2:3" ht="12.75">
      <c r="B20" t="s">
        <v>92</v>
      </c>
      <c r="C20" t="s">
        <v>76</v>
      </c>
    </row>
    <row r="22" ht="12.75">
      <c r="B22" t="s">
        <v>93</v>
      </c>
    </row>
    <row r="23" spans="2:3" ht="12.75">
      <c r="B23" t="s">
        <v>94</v>
      </c>
      <c r="C23" s="18">
        <v>4.499780410728347</v>
      </c>
    </row>
    <row r="24" spans="2:3" ht="12.75">
      <c r="B24" t="s">
        <v>95</v>
      </c>
      <c r="C24" s="18">
        <v>74.9963401784777</v>
      </c>
    </row>
    <row r="25" spans="2:3" ht="12.75">
      <c r="B25" t="s">
        <v>96</v>
      </c>
      <c r="C25" s="18">
        <v>11.649476997842534</v>
      </c>
    </row>
    <row r="26" spans="2:3" ht="12.75">
      <c r="B26" t="s">
        <v>97</v>
      </c>
      <c r="C26" s="18">
        <v>162.75555555555556</v>
      </c>
    </row>
    <row r="28" ht="12.75">
      <c r="B28" t="s">
        <v>98</v>
      </c>
    </row>
    <row r="29" ht="12.75">
      <c r="B29" t="s">
        <v>99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14.00390625" style="0" customWidth="1"/>
    <col min="3" max="3" width="60.7109375" style="12" customWidth="1"/>
  </cols>
  <sheetData>
    <row r="1" ht="12.75">
      <c r="B1" s="7" t="s">
        <v>106</v>
      </c>
    </row>
    <row r="3" ht="12.75">
      <c r="B3" s="7" t="s">
        <v>0</v>
      </c>
    </row>
    <row r="5" spans="2:3" s="14" customFormat="1" ht="25.5">
      <c r="B5" s="14" t="s">
        <v>53</v>
      </c>
      <c r="C5" s="15" t="s">
        <v>59</v>
      </c>
    </row>
    <row r="6" spans="2:3" ht="12.75">
      <c r="B6" t="s">
        <v>54</v>
      </c>
      <c r="C6" s="12" t="s">
        <v>56</v>
      </c>
    </row>
    <row r="7" spans="2:3" ht="12.75">
      <c r="B7" t="s">
        <v>55</v>
      </c>
      <c r="C7" s="12" t="s">
        <v>56</v>
      </c>
    </row>
    <row r="8" spans="1:3" ht="12.75">
      <c r="A8" t="s">
        <v>0</v>
      </c>
      <c r="B8" t="s">
        <v>50</v>
      </c>
      <c r="C8" s="12" t="s">
        <v>57</v>
      </c>
    </row>
    <row r="9" spans="1:3" ht="12.75">
      <c r="A9" t="s">
        <v>0</v>
      </c>
      <c r="B9" t="s">
        <v>51</v>
      </c>
      <c r="C9" s="12" t="s">
        <v>49</v>
      </c>
    </row>
    <row r="10" spans="1:3" ht="12.75">
      <c r="A10" t="s">
        <v>0</v>
      </c>
      <c r="B10" t="s">
        <v>52</v>
      </c>
      <c r="C10" s="13">
        <v>32954</v>
      </c>
    </row>
    <row r="12" ht="12.75">
      <c r="B12" s="7" t="s">
        <v>18</v>
      </c>
    </row>
    <row r="14" spans="2:3" s="14" customFormat="1" ht="25.5">
      <c r="B14" s="14" t="s">
        <v>53</v>
      </c>
      <c r="C14" s="15" t="s">
        <v>59</v>
      </c>
    </row>
    <row r="15" spans="2:3" ht="12.75">
      <c r="B15" t="s">
        <v>54</v>
      </c>
      <c r="C15" s="12" t="s">
        <v>56</v>
      </c>
    </row>
    <row r="16" spans="2:3" ht="12.75">
      <c r="B16" t="s">
        <v>55</v>
      </c>
      <c r="C16" s="12" t="s">
        <v>56</v>
      </c>
    </row>
    <row r="17" spans="1:3" ht="12.75">
      <c r="A17" t="s">
        <v>18</v>
      </c>
      <c r="B17" t="s">
        <v>50</v>
      </c>
      <c r="C17" s="12" t="s">
        <v>58</v>
      </c>
    </row>
    <row r="18" spans="1:3" ht="12.75">
      <c r="A18" t="s">
        <v>18</v>
      </c>
      <c r="B18" t="s">
        <v>51</v>
      </c>
      <c r="C18" s="12" t="s">
        <v>49</v>
      </c>
    </row>
    <row r="19" spans="1:3" ht="12.75">
      <c r="A19" t="s">
        <v>18</v>
      </c>
      <c r="B19" t="s">
        <v>52</v>
      </c>
      <c r="C19" s="13">
        <v>32954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workbookViewId="0" topLeftCell="B1">
      <selection activeCell="N1" sqref="N1:X16384"/>
    </sheetView>
  </sheetViews>
  <sheetFormatPr defaultColWidth="9.140625" defaultRowHeight="12.75"/>
  <cols>
    <col min="1" max="1" width="9.140625" style="0" hidden="1" customWidth="1"/>
    <col min="2" max="2" width="18.00390625" style="0" customWidth="1"/>
    <col min="3" max="3" width="5.28125" style="0" customWidth="1"/>
    <col min="5" max="5" width="4.421875" style="0" customWidth="1"/>
    <col min="6" max="6" width="3.00390625" style="0" bestFit="1" customWidth="1"/>
    <col min="8" max="8" width="3.00390625" style="0" bestFit="1" customWidth="1"/>
    <col min="10" max="10" width="3.00390625" style="0" bestFit="1" customWidth="1"/>
    <col min="12" max="12" width="2.7109375" style="0" customWidth="1"/>
    <col min="14" max="14" width="3.0039062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7" t="s">
        <v>107</v>
      </c>
    </row>
    <row r="3" spans="2:13" ht="12.75">
      <c r="B3" s="7" t="s">
        <v>0</v>
      </c>
      <c r="G3" s="19" t="s">
        <v>1</v>
      </c>
      <c r="H3" s="19"/>
      <c r="I3" s="19" t="s">
        <v>16</v>
      </c>
      <c r="J3" s="19"/>
      <c r="K3" s="19" t="s">
        <v>17</v>
      </c>
      <c r="L3" s="19"/>
      <c r="M3" s="19" t="s">
        <v>42</v>
      </c>
    </row>
    <row r="5" spans="1:24" s="1" customFormat="1" ht="12.75">
      <c r="A5" s="1" t="s">
        <v>0</v>
      </c>
      <c r="B5" s="1" t="s">
        <v>19</v>
      </c>
      <c r="D5" s="1" t="s">
        <v>20</v>
      </c>
      <c r="E5" s="1" t="s">
        <v>21</v>
      </c>
      <c r="F5" s="2" t="s">
        <v>22</v>
      </c>
      <c r="G5" s="3">
        <v>0.16911958867760196</v>
      </c>
      <c r="H5" s="3" t="s">
        <v>22</v>
      </c>
      <c r="I5" s="3">
        <v>0.030049811707317</v>
      </c>
      <c r="J5" s="3" t="s">
        <v>22</v>
      </c>
      <c r="K5" s="3">
        <v>0.01998715223028736</v>
      </c>
      <c r="L5" s="3" t="s">
        <v>22</v>
      </c>
      <c r="M5" s="3">
        <f>AVERAGE(I5,K5)</f>
        <v>0.02501848196880218</v>
      </c>
      <c r="N5" s="3" t="s">
        <v>22</v>
      </c>
      <c r="P5" s="3"/>
      <c r="Q5" s="3"/>
      <c r="R5" s="3" t="s">
        <v>22</v>
      </c>
      <c r="S5" s="3"/>
      <c r="T5" s="3" t="s">
        <v>22</v>
      </c>
      <c r="U5" s="3"/>
      <c r="V5" s="2" t="s">
        <v>22</v>
      </c>
      <c r="W5" s="2"/>
      <c r="X5" s="1">
        <v>0.07305218420506877</v>
      </c>
    </row>
    <row r="6" spans="1:24" s="1" customFormat="1" ht="12.75">
      <c r="A6" s="1" t="s">
        <v>0</v>
      </c>
      <c r="B6" s="1" t="s">
        <v>23</v>
      </c>
      <c r="D6" s="1" t="s">
        <v>24</v>
      </c>
      <c r="E6" s="1" t="s">
        <v>21</v>
      </c>
      <c r="F6" s="2" t="s">
        <v>22</v>
      </c>
      <c r="G6" s="4">
        <v>5.465060240963854</v>
      </c>
      <c r="H6" s="4" t="s">
        <v>22</v>
      </c>
      <c r="I6" s="4">
        <v>7.574358974358973</v>
      </c>
      <c r="J6" s="4" t="s">
        <v>22</v>
      </c>
      <c r="K6" s="4">
        <v>2.7685393258427</v>
      </c>
      <c r="L6" s="2" t="s">
        <v>22</v>
      </c>
      <c r="M6" s="2"/>
      <c r="N6" s="2" t="s">
        <v>22</v>
      </c>
      <c r="O6" s="2"/>
      <c r="P6" s="2" t="s">
        <v>22</v>
      </c>
      <c r="Q6" s="2"/>
      <c r="R6" s="2" t="s">
        <v>22</v>
      </c>
      <c r="S6" s="2"/>
      <c r="T6" s="2" t="s">
        <v>22</v>
      </c>
      <c r="U6" s="2"/>
      <c r="V6" s="2" t="s">
        <v>22</v>
      </c>
      <c r="W6" s="2"/>
      <c r="X6" s="1">
        <v>5.269319513721842</v>
      </c>
    </row>
    <row r="7" spans="1:24" s="1" customFormat="1" ht="12.75">
      <c r="A7" s="1" t="s">
        <v>0</v>
      </c>
      <c r="B7" s="1" t="s">
        <v>25</v>
      </c>
      <c r="D7" s="1" t="s">
        <v>24</v>
      </c>
      <c r="E7" s="1" t="s">
        <v>21</v>
      </c>
      <c r="F7" s="2" t="s">
        <v>22</v>
      </c>
      <c r="G7" s="4">
        <v>8.480264324759712</v>
      </c>
      <c r="H7" s="4" t="s">
        <v>22</v>
      </c>
      <c r="I7" s="4">
        <v>33.549584230091234</v>
      </c>
      <c r="J7" s="4" t="s">
        <v>22</v>
      </c>
      <c r="K7" s="4">
        <v>17.04980660225232</v>
      </c>
      <c r="L7" s="2" t="s">
        <v>22</v>
      </c>
      <c r="M7" s="4">
        <f>AVERAGE(G7,I7,K7)</f>
        <v>19.693218385701087</v>
      </c>
      <c r="N7" s="2" t="s">
        <v>22</v>
      </c>
      <c r="O7" s="2"/>
      <c r="P7" s="2" t="s">
        <v>22</v>
      </c>
      <c r="Q7" s="2"/>
      <c r="R7" s="2" t="s">
        <v>22</v>
      </c>
      <c r="S7" s="2"/>
      <c r="T7" s="2" t="s">
        <v>22</v>
      </c>
      <c r="U7" s="2"/>
      <c r="V7" s="2" t="s">
        <v>22</v>
      </c>
      <c r="W7" s="2"/>
      <c r="X7" s="1">
        <v>19.69321838570109</v>
      </c>
    </row>
    <row r="8" spans="1:24" s="1" customFormat="1" ht="12.75">
      <c r="A8" s="1" t="s">
        <v>0</v>
      </c>
      <c r="B8" s="1" t="s">
        <v>2</v>
      </c>
      <c r="D8" s="1" t="s">
        <v>26</v>
      </c>
      <c r="E8" s="1" t="s">
        <v>21</v>
      </c>
      <c r="F8" s="2" t="s">
        <v>22</v>
      </c>
      <c r="G8" s="4">
        <v>16.33369305939122</v>
      </c>
      <c r="H8" s="4" t="s">
        <v>22</v>
      </c>
      <c r="I8" s="4">
        <v>12.846566302330375</v>
      </c>
      <c r="J8" s="4" t="s">
        <v>22</v>
      </c>
      <c r="K8" s="4">
        <v>7.340638531104412</v>
      </c>
      <c r="L8" s="2" t="s">
        <v>22</v>
      </c>
      <c r="M8" s="2"/>
      <c r="N8" s="2" t="s">
        <v>22</v>
      </c>
      <c r="O8" s="2"/>
      <c r="P8" s="2" t="s">
        <v>22</v>
      </c>
      <c r="Q8" s="2"/>
      <c r="R8" s="2" t="s">
        <v>22</v>
      </c>
      <c r="S8" s="2"/>
      <c r="T8" s="2" t="s">
        <v>22</v>
      </c>
      <c r="U8" s="2"/>
      <c r="V8" s="2" t="s">
        <v>22</v>
      </c>
      <c r="W8" s="2"/>
      <c r="X8" s="1">
        <v>12.173632630942002</v>
      </c>
    </row>
    <row r="9" spans="1:24" s="1" customFormat="1" ht="12.75">
      <c r="A9" s="1" t="s">
        <v>0</v>
      </c>
      <c r="B9" s="1" t="s">
        <v>3</v>
      </c>
      <c r="D9" s="1" t="s">
        <v>26</v>
      </c>
      <c r="E9" s="1" t="s">
        <v>21</v>
      </c>
      <c r="F9" s="2" t="s">
        <v>27</v>
      </c>
      <c r="G9" s="4">
        <v>8.21221789930503</v>
      </c>
      <c r="H9" s="4" t="s">
        <v>27</v>
      </c>
      <c r="I9" s="4">
        <v>10.2772530418643</v>
      </c>
      <c r="J9" s="4" t="s">
        <v>27</v>
      </c>
      <c r="K9" s="4">
        <v>7.746080775554947</v>
      </c>
      <c r="L9" s="2" t="s">
        <v>22</v>
      </c>
      <c r="M9" s="2"/>
      <c r="N9" s="2" t="s">
        <v>22</v>
      </c>
      <c r="O9" s="2"/>
      <c r="P9" s="2" t="s">
        <v>22</v>
      </c>
      <c r="Q9" s="2"/>
      <c r="R9" s="2" t="s">
        <v>22</v>
      </c>
      <c r="S9" s="2"/>
      <c r="T9" s="2" t="s">
        <v>22</v>
      </c>
      <c r="U9" s="2"/>
      <c r="V9" s="2" t="s">
        <v>22</v>
      </c>
      <c r="W9" s="2"/>
      <c r="X9" s="1">
        <v>8.745183905574757</v>
      </c>
    </row>
    <row r="10" spans="1:24" s="1" customFormat="1" ht="12.75">
      <c r="A10" s="1" t="s">
        <v>0</v>
      </c>
      <c r="B10" s="1" t="s">
        <v>4</v>
      </c>
      <c r="D10" s="1" t="s">
        <v>26</v>
      </c>
      <c r="E10" s="1" t="s">
        <v>21</v>
      </c>
      <c r="F10" s="2" t="s">
        <v>27</v>
      </c>
      <c r="G10" s="4">
        <v>8.21221789930503</v>
      </c>
      <c r="H10" s="4" t="s">
        <v>27</v>
      </c>
      <c r="I10" s="4">
        <v>102.772530418643</v>
      </c>
      <c r="J10" s="4" t="s">
        <v>27</v>
      </c>
      <c r="K10" s="4">
        <v>77.46080775554945</v>
      </c>
      <c r="L10" s="2" t="s">
        <v>22</v>
      </c>
      <c r="M10" s="2"/>
      <c r="N10" s="2" t="s">
        <v>22</v>
      </c>
      <c r="O10" s="2"/>
      <c r="P10" s="2" t="s">
        <v>22</v>
      </c>
      <c r="Q10" s="2"/>
      <c r="R10" s="2" t="s">
        <v>22</v>
      </c>
      <c r="S10" s="2"/>
      <c r="T10" s="2" t="s">
        <v>22</v>
      </c>
      <c r="U10" s="2"/>
      <c r="V10" s="2" t="s">
        <v>22</v>
      </c>
      <c r="W10" s="2"/>
      <c r="X10" s="1">
        <v>62.81518535783249</v>
      </c>
    </row>
    <row r="11" spans="1:24" s="1" customFormat="1" ht="12.75">
      <c r="A11" s="1" t="s">
        <v>0</v>
      </c>
      <c r="B11" s="1" t="s">
        <v>5</v>
      </c>
      <c r="D11" s="1" t="s">
        <v>26</v>
      </c>
      <c r="E11" s="1" t="s">
        <v>21</v>
      </c>
      <c r="F11" s="2" t="s">
        <v>27</v>
      </c>
      <c r="G11" s="4">
        <v>0.3266738611878243</v>
      </c>
      <c r="H11" s="4" t="s">
        <v>27</v>
      </c>
      <c r="I11" s="4">
        <v>0.411090121674572</v>
      </c>
      <c r="J11" s="4" t="s">
        <v>27</v>
      </c>
      <c r="K11" s="4">
        <v>0.30941644971225</v>
      </c>
      <c r="L11" s="2" t="s">
        <v>22</v>
      </c>
      <c r="M11" s="2"/>
      <c r="N11" s="2" t="s">
        <v>22</v>
      </c>
      <c r="O11" s="2"/>
      <c r="P11" s="2" t="s">
        <v>22</v>
      </c>
      <c r="Q11" s="2"/>
      <c r="R11" s="2" t="s">
        <v>22</v>
      </c>
      <c r="S11" s="2"/>
      <c r="T11" s="2" t="s">
        <v>22</v>
      </c>
      <c r="U11" s="2"/>
      <c r="V11" s="2" t="s">
        <v>22</v>
      </c>
      <c r="W11" s="2"/>
      <c r="X11" s="1">
        <v>0.3490601441915488</v>
      </c>
    </row>
    <row r="12" spans="1:24" s="1" customFormat="1" ht="12.75">
      <c r="A12" s="1" t="s">
        <v>0</v>
      </c>
      <c r="B12" s="1" t="s">
        <v>6</v>
      </c>
      <c r="D12" s="1" t="s">
        <v>26</v>
      </c>
      <c r="E12" s="1" t="s">
        <v>21</v>
      </c>
      <c r="F12" s="2" t="s">
        <v>22</v>
      </c>
      <c r="G12" s="4">
        <v>19.078660920761127</v>
      </c>
      <c r="H12" s="4" t="s">
        <v>22</v>
      </c>
      <c r="I12" s="4">
        <v>8.60719942256135</v>
      </c>
      <c r="J12" s="4" t="s">
        <v>22</v>
      </c>
      <c r="K12" s="4">
        <v>4.758611605919429</v>
      </c>
      <c r="L12" s="2" t="s">
        <v>22</v>
      </c>
      <c r="M12" s="2"/>
      <c r="N12" s="2" t="s">
        <v>22</v>
      </c>
      <c r="O12" s="2"/>
      <c r="P12" s="2" t="s">
        <v>22</v>
      </c>
      <c r="Q12" s="2"/>
      <c r="R12" s="2" t="s">
        <v>22</v>
      </c>
      <c r="S12" s="2"/>
      <c r="T12" s="2" t="s">
        <v>22</v>
      </c>
      <c r="U12" s="2"/>
      <c r="V12" s="2" t="s">
        <v>22</v>
      </c>
      <c r="W12" s="2"/>
      <c r="X12" s="1">
        <v>10.814823983080636</v>
      </c>
    </row>
    <row r="13" spans="1:24" s="1" customFormat="1" ht="12.75">
      <c r="A13" s="1" t="s">
        <v>0</v>
      </c>
      <c r="B13" s="1" t="s">
        <v>7</v>
      </c>
      <c r="D13" s="1" t="s">
        <v>26</v>
      </c>
      <c r="E13" s="1" t="s">
        <v>21</v>
      </c>
      <c r="F13" s="2" t="s">
        <v>22</v>
      </c>
      <c r="G13" s="4">
        <v>38.565664168007</v>
      </c>
      <c r="H13" s="4" t="s">
        <v>22</v>
      </c>
      <c r="I13" s="4">
        <v>21.890548979171</v>
      </c>
      <c r="J13" s="4" t="s">
        <v>22</v>
      </c>
      <c r="K13" s="4">
        <v>19.375871471636</v>
      </c>
      <c r="L13" s="2" t="s">
        <v>22</v>
      </c>
      <c r="M13" s="2"/>
      <c r="N13" s="2" t="s">
        <v>22</v>
      </c>
      <c r="O13" s="2"/>
      <c r="P13" s="2" t="s">
        <v>22</v>
      </c>
      <c r="Q13" s="2"/>
      <c r="R13" s="2" t="s">
        <v>22</v>
      </c>
      <c r="S13" s="2"/>
      <c r="T13" s="2" t="s">
        <v>22</v>
      </c>
      <c r="U13" s="2"/>
      <c r="V13" s="2" t="s">
        <v>22</v>
      </c>
      <c r="W13" s="2"/>
      <c r="X13" s="1">
        <v>26.610694872938</v>
      </c>
    </row>
    <row r="14" spans="1:24" s="1" customFormat="1" ht="12.75">
      <c r="A14" s="1" t="s">
        <v>0</v>
      </c>
      <c r="B14" s="1" t="s">
        <v>8</v>
      </c>
      <c r="D14" s="1" t="s">
        <v>26</v>
      </c>
      <c r="E14" s="1" t="s">
        <v>21</v>
      </c>
      <c r="F14" s="2" t="s">
        <v>22</v>
      </c>
      <c r="G14" s="4">
        <v>256.3482382932233</v>
      </c>
      <c r="H14" s="4" t="s">
        <v>22</v>
      </c>
      <c r="I14" s="4">
        <v>205.8019921633326</v>
      </c>
      <c r="J14" s="4" t="s">
        <v>22</v>
      </c>
      <c r="K14" s="4">
        <v>99.44004521786789</v>
      </c>
      <c r="L14" s="2" t="s">
        <v>22</v>
      </c>
      <c r="M14" s="2"/>
      <c r="N14" s="2" t="s">
        <v>22</v>
      </c>
      <c r="O14" s="2"/>
      <c r="P14" s="2" t="s">
        <v>22</v>
      </c>
      <c r="Q14" s="2"/>
      <c r="R14" s="2" t="s">
        <v>22</v>
      </c>
      <c r="S14" s="2"/>
      <c r="T14" s="2" t="s">
        <v>22</v>
      </c>
      <c r="U14" s="2"/>
      <c r="V14" s="2" t="s">
        <v>22</v>
      </c>
      <c r="W14" s="2"/>
      <c r="X14" s="1">
        <v>187.19675855814125</v>
      </c>
    </row>
    <row r="15" spans="1:24" s="1" customFormat="1" ht="12.75">
      <c r="A15" s="1" t="s">
        <v>0</v>
      </c>
      <c r="B15" s="1" t="s">
        <v>9</v>
      </c>
      <c r="D15" s="1" t="s">
        <v>26</v>
      </c>
      <c r="E15" s="1" t="s">
        <v>21</v>
      </c>
      <c r="F15" s="2" t="s">
        <v>22</v>
      </c>
      <c r="G15" s="4">
        <v>10.29930090133835</v>
      </c>
      <c r="H15" s="4" t="s">
        <v>27</v>
      </c>
      <c r="I15" s="4">
        <v>3.0831759125593</v>
      </c>
      <c r="J15" s="4" t="s">
        <v>22</v>
      </c>
      <c r="K15" s="4">
        <v>0.691385722115648</v>
      </c>
      <c r="L15" s="2" t="s">
        <v>22</v>
      </c>
      <c r="M15" s="4">
        <f>AVERAGE(G15,I15,K15)</f>
        <v>4.691287512004433</v>
      </c>
      <c r="N15" s="2" t="s">
        <v>22</v>
      </c>
      <c r="O15" s="2"/>
      <c r="P15" s="2" t="s">
        <v>22</v>
      </c>
      <c r="Q15" s="2"/>
      <c r="R15" s="2" t="s">
        <v>22</v>
      </c>
      <c r="S15" s="2"/>
      <c r="T15" s="2" t="s">
        <v>22</v>
      </c>
      <c r="U15" s="2"/>
      <c r="V15" s="2" t="s">
        <v>22</v>
      </c>
      <c r="W15" s="2"/>
      <c r="X15" s="1">
        <v>4.691287512004433</v>
      </c>
    </row>
    <row r="16" spans="1:24" s="1" customFormat="1" ht="12.75">
      <c r="A16" s="1" t="s">
        <v>0</v>
      </c>
      <c r="B16" s="1" t="s">
        <v>10</v>
      </c>
      <c r="D16" s="1" t="s">
        <v>26</v>
      </c>
      <c r="E16" s="1" t="s">
        <v>21</v>
      </c>
      <c r="F16" s="2" t="s">
        <v>27</v>
      </c>
      <c r="G16" s="4">
        <v>3.2894242966829537</v>
      </c>
      <c r="H16" s="4" t="s">
        <v>27</v>
      </c>
      <c r="I16" s="4">
        <v>4.110901216745721</v>
      </c>
      <c r="J16" s="4" t="s">
        <v>27</v>
      </c>
      <c r="K16" s="4">
        <v>3.0941644971225</v>
      </c>
      <c r="L16" s="2" t="s">
        <v>22</v>
      </c>
      <c r="M16" s="2"/>
      <c r="N16" s="2" t="s">
        <v>22</v>
      </c>
      <c r="O16" s="2"/>
      <c r="P16" s="2" t="s">
        <v>22</v>
      </c>
      <c r="Q16" s="2"/>
      <c r="R16" s="2" t="s">
        <v>22</v>
      </c>
      <c r="S16" s="2"/>
      <c r="T16" s="2" t="s">
        <v>22</v>
      </c>
      <c r="U16" s="2"/>
      <c r="V16" s="2" t="s">
        <v>22</v>
      </c>
      <c r="W16" s="2"/>
      <c r="X16" s="1">
        <v>3.4981633368503915</v>
      </c>
    </row>
    <row r="17" spans="1:24" s="1" customFormat="1" ht="12.75">
      <c r="A17" s="1" t="s">
        <v>0</v>
      </c>
      <c r="B17" s="1" t="s">
        <v>11</v>
      </c>
      <c r="D17" s="1" t="s">
        <v>26</v>
      </c>
      <c r="E17" s="1" t="s">
        <v>21</v>
      </c>
      <c r="F17" s="2" t="s">
        <v>22</v>
      </c>
      <c r="G17" s="4">
        <v>3.9473091560195437</v>
      </c>
      <c r="H17" s="4" t="s">
        <v>22</v>
      </c>
      <c r="I17" s="4">
        <v>2.312381934419468</v>
      </c>
      <c r="J17" s="4" t="s">
        <v>22</v>
      </c>
      <c r="K17" s="4">
        <v>1.0157395176760753</v>
      </c>
      <c r="L17" s="2" t="s">
        <v>22</v>
      </c>
      <c r="M17" s="2"/>
      <c r="N17" s="2" t="s">
        <v>22</v>
      </c>
      <c r="O17" s="2"/>
      <c r="P17" s="2" t="s">
        <v>22</v>
      </c>
      <c r="Q17" s="2"/>
      <c r="R17" s="2" t="s">
        <v>22</v>
      </c>
      <c r="S17" s="2"/>
      <c r="T17" s="2" t="s">
        <v>22</v>
      </c>
      <c r="U17" s="2"/>
      <c r="V17" s="2" t="s">
        <v>22</v>
      </c>
      <c r="W17" s="2"/>
      <c r="X17" s="1">
        <v>2.4251435360383624</v>
      </c>
    </row>
    <row r="18" spans="1:24" s="1" customFormat="1" ht="12.75">
      <c r="A18" s="1" t="s">
        <v>0</v>
      </c>
      <c r="B18" s="1" t="s">
        <v>12</v>
      </c>
      <c r="D18" s="1" t="s">
        <v>26</v>
      </c>
      <c r="E18" s="1" t="s">
        <v>21</v>
      </c>
      <c r="F18" s="2" t="s">
        <v>27</v>
      </c>
      <c r="G18" s="4">
        <v>0</v>
      </c>
      <c r="H18" s="4" t="s">
        <v>22</v>
      </c>
      <c r="I18" s="4">
        <v>1.5749890286657</v>
      </c>
      <c r="J18" s="4" t="s">
        <v>27</v>
      </c>
      <c r="K18" s="4">
        <v>3.0941644971225</v>
      </c>
      <c r="L18" s="2" t="s">
        <v>22</v>
      </c>
      <c r="M18" s="2"/>
      <c r="N18" s="2" t="s">
        <v>22</v>
      </c>
      <c r="O18" s="2"/>
      <c r="P18" s="2" t="s">
        <v>22</v>
      </c>
      <c r="Q18" s="2"/>
      <c r="R18" s="2" t="s">
        <v>22</v>
      </c>
      <c r="S18" s="2"/>
      <c r="T18" s="2" t="s">
        <v>22</v>
      </c>
      <c r="U18" s="2"/>
      <c r="V18" s="2" t="s">
        <v>22</v>
      </c>
      <c r="W18" s="2"/>
      <c r="X18" s="1">
        <v>1.5563845085960668</v>
      </c>
    </row>
    <row r="19" spans="2:23" s="1" customFormat="1" ht="12.75">
      <c r="B19" s="1" t="s">
        <v>43</v>
      </c>
      <c r="D19" s="1" t="s">
        <v>26</v>
      </c>
      <c r="E19" s="1" t="s">
        <v>21</v>
      </c>
      <c r="F19" s="2"/>
      <c r="G19" s="4">
        <f>G12+G14</f>
        <v>275.4268992139844</v>
      </c>
      <c r="H19" s="4"/>
      <c r="I19" s="4">
        <f>I12+I14</f>
        <v>214.40919158589395</v>
      </c>
      <c r="J19" s="4"/>
      <c r="K19" s="4">
        <f>K12+K14</f>
        <v>104.19865682378732</v>
      </c>
      <c r="L19" s="2"/>
      <c r="M19" s="4">
        <f>AVERAGE(G19,I19,K19)</f>
        <v>198.01158254122188</v>
      </c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s="1" customFormat="1" ht="12.75">
      <c r="B20" s="1" t="s">
        <v>44</v>
      </c>
      <c r="D20" s="1" t="s">
        <v>26</v>
      </c>
      <c r="E20" s="1" t="s">
        <v>21</v>
      </c>
      <c r="F20" s="2"/>
      <c r="G20" s="4">
        <f>G9/2+G11/2+G13</f>
        <v>42.835110048253426</v>
      </c>
      <c r="H20" s="4"/>
      <c r="I20" s="4">
        <f>I9/2+I11/2+I13</f>
        <v>27.23472056094044</v>
      </c>
      <c r="J20" s="4"/>
      <c r="K20" s="4">
        <f>K9/2+K11/2+K13</f>
        <v>23.403620084269598</v>
      </c>
      <c r="L20" s="2"/>
      <c r="M20" s="4">
        <f>AVERAGE(G20,I20,K20)</f>
        <v>31.157816897821153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6:23" s="1" customFormat="1" ht="12.75">
      <c r="F21" s="2"/>
      <c r="G21" s="4"/>
      <c r="H21" s="4"/>
      <c r="I21" s="4"/>
      <c r="J21" s="4"/>
      <c r="K21" s="4"/>
      <c r="L21" s="2"/>
      <c r="M21" s="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s="1" customFormat="1" ht="12.75">
      <c r="B22" s="3" t="s">
        <v>108</v>
      </c>
      <c r="F22" s="2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1" customFormat="1" ht="12.75">
      <c r="B23" s="3"/>
      <c r="F23" s="2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s="1" customFormat="1" ht="12.75">
      <c r="B24" s="1" t="s">
        <v>40</v>
      </c>
      <c r="C24" s="1" t="s">
        <v>28</v>
      </c>
      <c r="F24" s="2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63" s="1" customFormat="1" ht="12.75">
      <c r="A25" s="1" t="s">
        <v>0</v>
      </c>
      <c r="B25" s="1" t="s">
        <v>29</v>
      </c>
      <c r="G25" s="4">
        <v>38.8</v>
      </c>
      <c r="H25" s="4"/>
      <c r="I25" s="4">
        <v>38.1</v>
      </c>
      <c r="J25" s="4"/>
      <c r="K25" s="4">
        <v>40.2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2:63" s="1" customFormat="1" ht="12.75">
      <c r="B26" s="1" t="s">
        <v>30</v>
      </c>
      <c r="G26" s="4">
        <v>12.7</v>
      </c>
      <c r="H26" s="4"/>
      <c r="I26" s="4">
        <v>13.2</v>
      </c>
      <c r="J26" s="4"/>
      <c r="K26" s="4">
        <v>12.1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s="1" customFormat="1" ht="12.75">
      <c r="B27" s="1" t="s">
        <v>31</v>
      </c>
      <c r="G27" s="4">
        <v>18260</v>
      </c>
      <c r="H27" s="4"/>
      <c r="I27" s="4">
        <v>18040</v>
      </c>
      <c r="J27" s="4"/>
      <c r="K27" s="4">
        <v>18080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2:63" s="1" customFormat="1" ht="12.75">
      <c r="B28" s="1" t="s">
        <v>32</v>
      </c>
      <c r="G28" s="4">
        <v>165</v>
      </c>
      <c r="H28" s="4"/>
      <c r="I28" s="4">
        <v>160.2</v>
      </c>
      <c r="J28" s="4"/>
      <c r="K28" s="4">
        <v>160.4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7:63" s="1" customFormat="1" ht="12.7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2:63" s="1" customFormat="1" ht="12.75">
      <c r="B30" s="1" t="s">
        <v>40</v>
      </c>
      <c r="C30" s="1" t="s">
        <v>33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2:63" s="1" customFormat="1" ht="12.75">
      <c r="B31" s="1" t="s">
        <v>29</v>
      </c>
      <c r="G31" s="4">
        <v>36.63</v>
      </c>
      <c r="H31" s="4"/>
      <c r="I31" s="4">
        <v>39.01</v>
      </c>
      <c r="J31" s="4"/>
      <c r="K31" s="4">
        <v>38.22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2:63" s="1" customFormat="1" ht="12.75">
      <c r="B32" s="1" t="s">
        <v>30</v>
      </c>
      <c r="G32" s="4">
        <v>12.7</v>
      </c>
      <c r="H32" s="4"/>
      <c r="I32" s="4">
        <v>13.2</v>
      </c>
      <c r="J32" s="4"/>
      <c r="K32" s="4">
        <v>12.1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2:63" s="1" customFormat="1" ht="12.75">
      <c r="B33" s="1" t="s">
        <v>31</v>
      </c>
      <c r="G33" s="4">
        <v>19850</v>
      </c>
      <c r="H33" s="4"/>
      <c r="I33" s="4">
        <v>18650</v>
      </c>
      <c r="J33" s="4"/>
      <c r="K33" s="4">
        <v>19680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2:63" s="1" customFormat="1" ht="12.75">
      <c r="B34" s="1" t="s">
        <v>32</v>
      </c>
      <c r="G34" s="4">
        <v>159.5</v>
      </c>
      <c r="H34" s="4"/>
      <c r="I34" s="4">
        <v>156.75</v>
      </c>
      <c r="J34" s="4"/>
      <c r="K34" s="4">
        <v>162.3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7:63" s="1" customFormat="1" ht="12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1" t="s">
        <v>40</v>
      </c>
      <c r="C36" s="1" t="s">
        <v>34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2:63" s="1" customFormat="1" ht="12.75">
      <c r="B37" s="1" t="s">
        <v>29</v>
      </c>
      <c r="G37" s="4">
        <v>39.25</v>
      </c>
      <c r="H37" s="4"/>
      <c r="I37" s="4">
        <v>41.26</v>
      </c>
      <c r="J37" s="4"/>
      <c r="K37" s="4">
        <v>37.49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1" t="s">
        <v>30</v>
      </c>
      <c r="G38" s="4">
        <v>12.7</v>
      </c>
      <c r="H38" s="4"/>
      <c r="I38" s="4">
        <v>13.2</v>
      </c>
      <c r="J38" s="4"/>
      <c r="K38" s="4">
        <v>12.1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1" t="s">
        <v>31</v>
      </c>
      <c r="G39" s="4">
        <v>18280</v>
      </c>
      <c r="H39" s="4"/>
      <c r="I39" s="4">
        <v>17580</v>
      </c>
      <c r="J39" s="4"/>
      <c r="K39" s="4">
        <v>19030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1" t="s">
        <v>32</v>
      </c>
      <c r="G40" s="4">
        <v>161.5</v>
      </c>
      <c r="H40" s="4"/>
      <c r="I40" s="4">
        <v>159.3</v>
      </c>
      <c r="J40" s="4"/>
      <c r="K40" s="4">
        <v>164.4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4:23" s="5" customFormat="1" ht="12.75">
      <c r="D41" s="6"/>
      <c r="E41" s="10"/>
      <c r="F41" s="6"/>
      <c r="G41" s="10"/>
      <c r="H41" s="6"/>
      <c r="I41" s="10"/>
      <c r="J41" s="6"/>
      <c r="K41" s="10"/>
      <c r="L41" s="6"/>
      <c r="M41" s="10"/>
      <c r="N41" s="6"/>
      <c r="O41" s="10"/>
      <c r="Q41" s="10"/>
      <c r="R41" s="10"/>
      <c r="S41" s="10"/>
      <c r="T41" s="10"/>
      <c r="U41" s="10"/>
      <c r="V41" s="10"/>
      <c r="W41" s="10"/>
    </row>
    <row r="42" spans="1:57" s="5" customFormat="1" ht="12.75">
      <c r="A42" s="5" t="s">
        <v>0</v>
      </c>
      <c r="B42" s="5" t="s">
        <v>61</v>
      </c>
      <c r="C42" s="5" t="s">
        <v>62</v>
      </c>
      <c r="D42" s="5" t="s">
        <v>63</v>
      </c>
      <c r="G42" s="6">
        <v>99.9998</v>
      </c>
      <c r="H42" s="6"/>
      <c r="I42" s="6">
        <v>99.9998</v>
      </c>
      <c r="J42" s="6"/>
      <c r="K42" s="6">
        <v>99.9998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s="5" customFormat="1" ht="12.75">
      <c r="A43" s="5" t="s">
        <v>0</v>
      </c>
      <c r="B43" s="5" t="s">
        <v>64</v>
      </c>
      <c r="C43" s="5" t="s">
        <v>62</v>
      </c>
      <c r="D43" s="5" t="s">
        <v>63</v>
      </c>
      <c r="G43" s="6">
        <v>99.9987</v>
      </c>
      <c r="H43" s="6"/>
      <c r="I43" s="6">
        <v>99.9986</v>
      </c>
      <c r="J43" s="6"/>
      <c r="K43" s="6">
        <v>99.9977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s="5" customFormat="1" ht="12.75">
      <c r="A44" s="5" t="s">
        <v>0</v>
      </c>
      <c r="B44" s="5" t="s">
        <v>65</v>
      </c>
      <c r="C44" s="5" t="s">
        <v>62</v>
      </c>
      <c r="D44" s="5" t="s">
        <v>63</v>
      </c>
      <c r="G44" s="6">
        <v>99.9989</v>
      </c>
      <c r="H44" s="6"/>
      <c r="I44" s="6">
        <v>99.9991</v>
      </c>
      <c r="J44" s="6"/>
      <c r="K44" s="6">
        <v>99.9988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5" customFormat="1" ht="12.75">
      <c r="A45" s="5" t="s">
        <v>0</v>
      </c>
      <c r="B45" s="5" t="s">
        <v>66</v>
      </c>
      <c r="C45" s="5" t="s">
        <v>62</v>
      </c>
      <c r="D45" s="5" t="s">
        <v>63</v>
      </c>
      <c r="G45" s="6">
        <v>99.9999</v>
      </c>
      <c r="H45" s="6"/>
      <c r="I45" s="6">
        <v>99.9998</v>
      </c>
      <c r="J45" s="6"/>
      <c r="K45" s="6">
        <v>99.9994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6:23" s="1" customFormat="1" ht="12.75">
      <c r="F46" s="2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s="1" customFormat="1" ht="12.75">
      <c r="B47" s="8" t="s">
        <v>18</v>
      </c>
      <c r="F47" s="2"/>
      <c r="G47" s="19" t="s">
        <v>1</v>
      </c>
      <c r="H47" s="19"/>
      <c r="I47" s="19" t="s">
        <v>16</v>
      </c>
      <c r="J47" s="19"/>
      <c r="K47" s="19" t="s">
        <v>17</v>
      </c>
      <c r="L47" s="19"/>
      <c r="M47" s="19" t="s">
        <v>42</v>
      </c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6:23" s="1" customFormat="1" ht="12.75">
      <c r="F48" s="2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4" s="1" customFormat="1" ht="12.75">
      <c r="A49" s="1" t="s">
        <v>18</v>
      </c>
      <c r="B49" s="1" t="s">
        <v>19</v>
      </c>
      <c r="D49" s="1" t="s">
        <v>20</v>
      </c>
      <c r="E49" s="1" t="s">
        <v>21</v>
      </c>
      <c r="F49" s="2" t="s">
        <v>22</v>
      </c>
      <c r="G49" s="3">
        <v>0.05226143698285714</v>
      </c>
      <c r="H49" s="3" t="s">
        <v>22</v>
      </c>
      <c r="I49" s="3">
        <v>0.0734406730951072</v>
      </c>
      <c r="J49" s="3" t="s">
        <v>22</v>
      </c>
      <c r="K49" s="3">
        <v>0.029338661510142</v>
      </c>
      <c r="L49" s="3" t="s">
        <v>22</v>
      </c>
      <c r="M49" s="3">
        <f>AVERAGE(G49,I49,K49)</f>
        <v>0.051680257196035445</v>
      </c>
      <c r="N49" s="3" t="s">
        <v>22</v>
      </c>
      <c r="O49" s="3"/>
      <c r="P49" s="3" t="s">
        <v>22</v>
      </c>
      <c r="Q49" s="3"/>
      <c r="R49" s="3" t="s">
        <v>22</v>
      </c>
      <c r="S49" s="3"/>
      <c r="T49" s="3" t="s">
        <v>22</v>
      </c>
      <c r="U49" s="3"/>
      <c r="V49" s="2" t="s">
        <v>22</v>
      </c>
      <c r="W49" s="2"/>
      <c r="X49" s="1">
        <v>0.051680257196035445</v>
      </c>
    </row>
    <row r="50" spans="1:24" s="1" customFormat="1" ht="12.75">
      <c r="A50" s="1" t="s">
        <v>18</v>
      </c>
      <c r="B50" s="1" t="s">
        <v>23</v>
      </c>
      <c r="D50" s="1" t="s">
        <v>24</v>
      </c>
      <c r="E50" s="1" t="s">
        <v>21</v>
      </c>
      <c r="F50" s="2" t="s">
        <v>22</v>
      </c>
      <c r="G50" s="4">
        <v>3.6142857142857134</v>
      </c>
      <c r="H50" s="4" t="s">
        <v>22</v>
      </c>
      <c r="I50" s="4">
        <v>0.13461538461538464</v>
      </c>
      <c r="J50" s="4" t="s">
        <v>22</v>
      </c>
      <c r="K50" s="4">
        <v>6.9140350877193</v>
      </c>
      <c r="L50" s="2" t="s">
        <v>22</v>
      </c>
      <c r="M50" s="2"/>
      <c r="N50" s="2" t="s">
        <v>22</v>
      </c>
      <c r="O50" s="2"/>
      <c r="P50" s="2" t="s">
        <v>22</v>
      </c>
      <c r="Q50" s="2"/>
      <c r="R50" s="2" t="s">
        <v>22</v>
      </c>
      <c r="S50" s="2"/>
      <c r="T50" s="2" t="s">
        <v>22</v>
      </c>
      <c r="U50" s="2"/>
      <c r="V50" s="2" t="s">
        <v>22</v>
      </c>
      <c r="W50" s="2"/>
      <c r="X50" s="1">
        <v>3.5543120622067996</v>
      </c>
    </row>
    <row r="51" spans="1:24" s="1" customFormat="1" ht="12.75">
      <c r="A51" s="1" t="s">
        <v>18</v>
      </c>
      <c r="B51" s="1" t="s">
        <v>25</v>
      </c>
      <c r="D51" s="1" t="s">
        <v>24</v>
      </c>
      <c r="E51" s="1" t="s">
        <v>21</v>
      </c>
      <c r="F51" s="2" t="s">
        <v>22</v>
      </c>
      <c r="G51" s="4">
        <v>13.403053010705284</v>
      </c>
      <c r="H51" s="4" t="s">
        <v>22</v>
      </c>
      <c r="I51" s="4">
        <v>11.889408941572302</v>
      </c>
      <c r="J51" s="4" t="s">
        <v>22</v>
      </c>
      <c r="K51" s="4">
        <v>9.079777996146458</v>
      </c>
      <c r="L51" s="2" t="s">
        <v>22</v>
      </c>
      <c r="M51" s="2"/>
      <c r="N51" s="2" t="s">
        <v>22</v>
      </c>
      <c r="O51" s="2"/>
      <c r="P51" s="2" t="s">
        <v>22</v>
      </c>
      <c r="Q51" s="2"/>
      <c r="R51" s="2" t="s">
        <v>22</v>
      </c>
      <c r="S51" s="2"/>
      <c r="T51" s="2" t="s">
        <v>22</v>
      </c>
      <c r="U51" s="2"/>
      <c r="V51" s="2" t="s">
        <v>22</v>
      </c>
      <c r="W51" s="2"/>
      <c r="X51" s="1">
        <v>11.457413316141349</v>
      </c>
    </row>
    <row r="52" spans="1:24" s="1" customFormat="1" ht="12.75">
      <c r="A52" s="1" t="s">
        <v>18</v>
      </c>
      <c r="B52" s="1" t="s">
        <v>2</v>
      </c>
      <c r="D52" s="1" t="s">
        <v>26</v>
      </c>
      <c r="E52" s="1" t="s">
        <v>21</v>
      </c>
      <c r="F52" s="2" t="s">
        <v>22</v>
      </c>
      <c r="G52" s="4">
        <v>671.4822948328266</v>
      </c>
      <c r="H52" s="4" t="s">
        <v>22</v>
      </c>
      <c r="I52" s="4">
        <v>262.01116657386</v>
      </c>
      <c r="J52" s="4" t="s">
        <v>22</v>
      </c>
      <c r="K52" s="4">
        <v>214.4075830668329</v>
      </c>
      <c r="L52" s="2" t="s">
        <v>22</v>
      </c>
      <c r="M52" s="2"/>
      <c r="N52" s="2" t="s">
        <v>22</v>
      </c>
      <c r="O52" s="2"/>
      <c r="P52" s="2" t="s">
        <v>22</v>
      </c>
      <c r="Q52" s="2"/>
      <c r="R52" s="2" t="s">
        <v>22</v>
      </c>
      <c r="S52" s="2"/>
      <c r="T52" s="2" t="s">
        <v>22</v>
      </c>
      <c r="U52" s="2"/>
      <c r="V52" s="2" t="s">
        <v>22</v>
      </c>
      <c r="W52" s="2"/>
      <c r="X52" s="1">
        <v>382.63368149117315</v>
      </c>
    </row>
    <row r="53" spans="1:24" s="1" customFormat="1" ht="12.75">
      <c r="A53" s="1" t="s">
        <v>18</v>
      </c>
      <c r="B53" s="1" t="s">
        <v>3</v>
      </c>
      <c r="D53" s="1" t="s">
        <v>26</v>
      </c>
      <c r="E53" s="1" t="s">
        <v>21</v>
      </c>
      <c r="F53" s="2" t="s">
        <v>22</v>
      </c>
      <c r="G53" s="4">
        <v>9.6766481762918</v>
      </c>
      <c r="H53" s="4" t="s">
        <v>22</v>
      </c>
      <c r="I53" s="4">
        <v>6.596735044944714</v>
      </c>
      <c r="J53" s="4" t="s">
        <v>22</v>
      </c>
      <c r="K53" s="4">
        <v>13.792991761071</v>
      </c>
      <c r="L53" s="2" t="s">
        <v>22</v>
      </c>
      <c r="M53" s="2"/>
      <c r="N53" s="2" t="s">
        <v>22</v>
      </c>
      <c r="O53" s="2"/>
      <c r="P53" s="2" t="s">
        <v>22</v>
      </c>
      <c r="Q53" s="2"/>
      <c r="R53" s="2" t="s">
        <v>22</v>
      </c>
      <c r="S53" s="2"/>
      <c r="T53" s="2" t="s">
        <v>22</v>
      </c>
      <c r="U53" s="2"/>
      <c r="V53" s="2" t="s">
        <v>22</v>
      </c>
      <c r="W53" s="2"/>
      <c r="X53" s="1">
        <v>10.022124994102505</v>
      </c>
    </row>
    <row r="54" spans="1:24" s="1" customFormat="1" ht="12.75">
      <c r="A54" s="1" t="s">
        <v>18</v>
      </c>
      <c r="B54" s="1" t="s">
        <v>4</v>
      </c>
      <c r="D54" s="1" t="s">
        <v>26</v>
      </c>
      <c r="E54" s="1" t="s">
        <v>21</v>
      </c>
      <c r="F54" s="2" t="s">
        <v>27</v>
      </c>
      <c r="G54" s="4">
        <v>78.91438449848023</v>
      </c>
      <c r="H54" s="4" t="s">
        <v>22</v>
      </c>
      <c r="I54" s="4">
        <v>5.5375409673057</v>
      </c>
      <c r="J54" s="4" t="s">
        <v>22</v>
      </c>
      <c r="K54" s="4">
        <v>39.842668979348474</v>
      </c>
      <c r="L54" s="2" t="s">
        <v>22</v>
      </c>
      <c r="M54" s="2"/>
      <c r="N54" s="2" t="s">
        <v>22</v>
      </c>
      <c r="O54" s="2"/>
      <c r="P54" s="2" t="s">
        <v>22</v>
      </c>
      <c r="Q54" s="2"/>
      <c r="R54" s="2" t="s">
        <v>22</v>
      </c>
      <c r="S54" s="2"/>
      <c r="T54" s="2" t="s">
        <v>22</v>
      </c>
      <c r="U54" s="2"/>
      <c r="V54" s="2" t="s">
        <v>22</v>
      </c>
      <c r="W54" s="2"/>
      <c r="X54" s="1">
        <v>41.43153148171147</v>
      </c>
    </row>
    <row r="55" spans="1:24" s="1" customFormat="1" ht="12.75">
      <c r="A55" s="1" t="s">
        <v>18</v>
      </c>
      <c r="B55" s="1" t="s">
        <v>5</v>
      </c>
      <c r="D55" s="1" t="s">
        <v>26</v>
      </c>
      <c r="E55" s="1" t="s">
        <v>21</v>
      </c>
      <c r="F55" s="2" t="s">
        <v>27</v>
      </c>
      <c r="G55" s="4">
        <v>0.3144403495440729</v>
      </c>
      <c r="H55" s="4" t="s">
        <v>27</v>
      </c>
      <c r="I55" s="4">
        <v>0.26015293134993234</v>
      </c>
      <c r="J55" s="4" t="s">
        <v>27</v>
      </c>
      <c r="K55" s="4">
        <v>0.2718080383760637</v>
      </c>
      <c r="L55" s="2" t="s">
        <v>22</v>
      </c>
      <c r="M55" s="2"/>
      <c r="N55" s="2" t="s">
        <v>22</v>
      </c>
      <c r="O55" s="2"/>
      <c r="P55" s="2" t="s">
        <v>22</v>
      </c>
      <c r="Q55" s="2"/>
      <c r="R55" s="2" t="s">
        <v>22</v>
      </c>
      <c r="S55" s="2"/>
      <c r="T55" s="2" t="s">
        <v>22</v>
      </c>
      <c r="U55" s="2"/>
      <c r="V55" s="2" t="s">
        <v>22</v>
      </c>
      <c r="W55" s="2"/>
      <c r="X55" s="1">
        <v>0.282133773090023</v>
      </c>
    </row>
    <row r="56" spans="1:24" s="1" customFormat="1" ht="12.75">
      <c r="A56" s="1" t="s">
        <v>18</v>
      </c>
      <c r="B56" s="1" t="s">
        <v>6</v>
      </c>
      <c r="D56" s="1" t="s">
        <v>26</v>
      </c>
      <c r="E56" s="1" t="s">
        <v>21</v>
      </c>
      <c r="F56" s="2" t="s">
        <v>22</v>
      </c>
      <c r="G56" s="4">
        <v>139.57094224924</v>
      </c>
      <c r="H56" s="4" t="s">
        <v>22</v>
      </c>
      <c r="I56" s="4">
        <v>23.413763821494</v>
      </c>
      <c r="J56" s="4" t="s">
        <v>22</v>
      </c>
      <c r="K56" s="4">
        <v>30.388476340181</v>
      </c>
      <c r="L56" s="2" t="s">
        <v>22</v>
      </c>
      <c r="M56" s="2"/>
      <c r="N56" s="2" t="s">
        <v>22</v>
      </c>
      <c r="O56" s="2"/>
      <c r="P56" s="2" t="s">
        <v>22</v>
      </c>
      <c r="Q56" s="2"/>
      <c r="R56" s="2" t="s">
        <v>22</v>
      </c>
      <c r="S56" s="2"/>
      <c r="T56" s="2" t="s">
        <v>22</v>
      </c>
      <c r="U56" s="2"/>
      <c r="V56" s="2" t="s">
        <v>22</v>
      </c>
      <c r="W56" s="2"/>
      <c r="X56" s="1">
        <v>64.457727470305</v>
      </c>
    </row>
    <row r="57" spans="1:24" s="1" customFormat="1" ht="12.75">
      <c r="A57" s="1" t="s">
        <v>18</v>
      </c>
      <c r="B57" s="1" t="s">
        <v>7</v>
      </c>
      <c r="D57" s="1" t="s">
        <v>26</v>
      </c>
      <c r="E57" s="1" t="s">
        <v>21</v>
      </c>
      <c r="F57" s="2" t="s">
        <v>22</v>
      </c>
      <c r="G57" s="4">
        <v>20.489338905775</v>
      </c>
      <c r="H57" s="4" t="s">
        <v>22</v>
      </c>
      <c r="I57" s="4">
        <v>17.783311092991806</v>
      </c>
      <c r="J57" s="4" t="s">
        <v>22</v>
      </c>
      <c r="K57" s="4">
        <v>15.63318282833758</v>
      </c>
      <c r="L57" s="2" t="s">
        <v>22</v>
      </c>
      <c r="M57" s="2"/>
      <c r="N57" s="2" t="s">
        <v>22</v>
      </c>
      <c r="O57" s="2"/>
      <c r="P57" s="2" t="s">
        <v>22</v>
      </c>
      <c r="Q57" s="2"/>
      <c r="R57" s="2" t="s">
        <v>22</v>
      </c>
      <c r="S57" s="2"/>
      <c r="T57" s="2" t="s">
        <v>22</v>
      </c>
      <c r="U57" s="2"/>
      <c r="V57" s="2" t="s">
        <v>22</v>
      </c>
      <c r="W57" s="2"/>
      <c r="X57" s="1">
        <v>17.968610942368127</v>
      </c>
    </row>
    <row r="58" spans="1:24" s="1" customFormat="1" ht="12.75">
      <c r="A58" s="1" t="s">
        <v>18</v>
      </c>
      <c r="B58" s="1" t="s">
        <v>8</v>
      </c>
      <c r="D58" s="1" t="s">
        <v>26</v>
      </c>
      <c r="E58" s="1" t="s">
        <v>21</v>
      </c>
      <c r="F58" s="2" t="s">
        <v>22</v>
      </c>
      <c r="G58" s="4">
        <v>174.8694072948328</v>
      </c>
      <c r="H58" s="4" t="s">
        <v>22</v>
      </c>
      <c r="I58" s="4">
        <v>628.0835056876938</v>
      </c>
      <c r="J58" s="4" t="s">
        <v>22</v>
      </c>
      <c r="K58" s="4">
        <v>214.4075830668329</v>
      </c>
      <c r="L58" s="2" t="s">
        <v>22</v>
      </c>
      <c r="M58" s="2"/>
      <c r="N58" s="2" t="s">
        <v>22</v>
      </c>
      <c r="O58" s="2"/>
      <c r="P58" s="2" t="s">
        <v>22</v>
      </c>
      <c r="Q58" s="2"/>
      <c r="R58" s="2" t="s">
        <v>22</v>
      </c>
      <c r="S58" s="2"/>
      <c r="T58" s="2" t="s">
        <v>22</v>
      </c>
      <c r="U58" s="2"/>
      <c r="V58" s="2" t="s">
        <v>22</v>
      </c>
      <c r="W58" s="2"/>
      <c r="X58" s="1">
        <v>339.1201653497865</v>
      </c>
    </row>
    <row r="59" spans="1:24" s="1" customFormat="1" ht="12.75">
      <c r="A59" s="1" t="s">
        <v>18</v>
      </c>
      <c r="B59" s="1" t="s">
        <v>9</v>
      </c>
      <c r="D59" s="1" t="s">
        <v>26</v>
      </c>
      <c r="E59" s="1" t="s">
        <v>21</v>
      </c>
      <c r="F59" s="2" t="s">
        <v>22</v>
      </c>
      <c r="G59" s="4">
        <v>5.4773480243161</v>
      </c>
      <c r="H59" s="4" t="s">
        <v>22</v>
      </c>
      <c r="I59" s="4">
        <v>40.50952788163232</v>
      </c>
      <c r="J59" s="4" t="s">
        <v>22</v>
      </c>
      <c r="K59" s="4">
        <v>29.37552712884167</v>
      </c>
      <c r="L59" s="2" t="s">
        <v>22</v>
      </c>
      <c r="M59" s="2"/>
      <c r="N59" s="2" t="s">
        <v>22</v>
      </c>
      <c r="O59" s="2"/>
      <c r="P59" s="2" t="s">
        <v>22</v>
      </c>
      <c r="Q59" s="2"/>
      <c r="R59" s="2" t="s">
        <v>22</v>
      </c>
      <c r="S59" s="2"/>
      <c r="T59" s="2" t="s">
        <v>22</v>
      </c>
      <c r="U59" s="2"/>
      <c r="V59" s="2" t="s">
        <v>22</v>
      </c>
      <c r="W59" s="2"/>
      <c r="X59" s="1">
        <v>25.120801011596697</v>
      </c>
    </row>
    <row r="60" spans="1:24" s="1" customFormat="1" ht="12.75">
      <c r="A60" s="1" t="s">
        <v>18</v>
      </c>
      <c r="B60" s="1" t="s">
        <v>10</v>
      </c>
      <c r="D60" s="1" t="s">
        <v>26</v>
      </c>
      <c r="E60" s="1" t="s">
        <v>21</v>
      </c>
      <c r="F60" s="2" t="s">
        <v>27</v>
      </c>
      <c r="G60" s="4">
        <v>3.144403495440729</v>
      </c>
      <c r="H60" s="4" t="s">
        <v>27</v>
      </c>
      <c r="I60" s="4">
        <v>2.6201116657386</v>
      </c>
      <c r="J60" s="4" t="s">
        <v>27</v>
      </c>
      <c r="K60" s="4">
        <v>2.718080383760638</v>
      </c>
      <c r="L60" s="2" t="s">
        <v>22</v>
      </c>
      <c r="M60" s="2"/>
      <c r="N60" s="2" t="s">
        <v>22</v>
      </c>
      <c r="O60" s="2"/>
      <c r="P60" s="2" t="s">
        <v>22</v>
      </c>
      <c r="Q60" s="2"/>
      <c r="R60" s="2" t="s">
        <v>22</v>
      </c>
      <c r="S60" s="2"/>
      <c r="T60" s="2" t="s">
        <v>22</v>
      </c>
      <c r="U60" s="2"/>
      <c r="V60" s="2" t="s">
        <v>22</v>
      </c>
      <c r="W60" s="2"/>
      <c r="X60" s="1">
        <v>2.8275318483133223</v>
      </c>
    </row>
    <row r="61" spans="1:24" s="1" customFormat="1" ht="12.75">
      <c r="A61" s="1" t="s">
        <v>18</v>
      </c>
      <c r="B61" s="1" t="s">
        <v>11</v>
      </c>
      <c r="D61" s="1" t="s">
        <v>26</v>
      </c>
      <c r="E61" s="1" t="s">
        <v>21</v>
      </c>
      <c r="F61" s="2" t="s">
        <v>22</v>
      </c>
      <c r="G61" s="4">
        <v>1.4788839665653493</v>
      </c>
      <c r="H61" s="4" t="s">
        <v>22</v>
      </c>
      <c r="I61" s="4">
        <v>1.1446728979397</v>
      </c>
      <c r="J61" s="4" t="s">
        <v>22</v>
      </c>
      <c r="K61" s="4">
        <v>4.1530917664914</v>
      </c>
      <c r="L61" s="2" t="s">
        <v>22</v>
      </c>
      <c r="M61" s="2"/>
      <c r="N61" s="2" t="s">
        <v>22</v>
      </c>
      <c r="O61" s="2"/>
      <c r="P61" s="2" t="s">
        <v>22</v>
      </c>
      <c r="Q61" s="2"/>
      <c r="R61" s="2" t="s">
        <v>22</v>
      </c>
      <c r="S61" s="2"/>
      <c r="T61" s="2" t="s">
        <v>22</v>
      </c>
      <c r="U61" s="2"/>
      <c r="V61" s="2" t="s">
        <v>22</v>
      </c>
      <c r="W61" s="2"/>
      <c r="X61" s="1">
        <v>2.2588828769988165</v>
      </c>
    </row>
    <row r="62" spans="1:24" s="1" customFormat="1" ht="12.75">
      <c r="A62" s="1" t="s">
        <v>18</v>
      </c>
      <c r="B62" s="1" t="s">
        <v>12</v>
      </c>
      <c r="D62" s="1" t="s">
        <v>26</v>
      </c>
      <c r="E62" s="1" t="s">
        <v>21</v>
      </c>
      <c r="F62" s="2" t="s">
        <v>27</v>
      </c>
      <c r="G62" s="4">
        <v>3.144403495440729</v>
      </c>
      <c r="H62" s="4" t="s">
        <v>27</v>
      </c>
      <c r="I62" s="4">
        <v>2.6201116657386</v>
      </c>
      <c r="J62" s="4" t="s">
        <v>27</v>
      </c>
      <c r="K62" s="4">
        <v>1.9583684752561115</v>
      </c>
      <c r="L62" s="2" t="s">
        <v>22</v>
      </c>
      <c r="M62" s="2"/>
      <c r="N62" s="2" t="s">
        <v>22</v>
      </c>
      <c r="O62" s="2"/>
      <c r="P62" s="2" t="s">
        <v>22</v>
      </c>
      <c r="Q62" s="2"/>
      <c r="R62" s="2" t="s">
        <v>22</v>
      </c>
      <c r="S62" s="2"/>
      <c r="T62" s="2" t="s">
        <v>22</v>
      </c>
      <c r="U62" s="2"/>
      <c r="V62" s="2" t="s">
        <v>22</v>
      </c>
      <c r="W62" s="2"/>
      <c r="X62" s="1">
        <v>2.5742945454784802</v>
      </c>
    </row>
    <row r="63" spans="2:23" s="1" customFormat="1" ht="12.75">
      <c r="B63" s="1" t="s">
        <v>43</v>
      </c>
      <c r="D63" s="1" t="s">
        <v>26</v>
      </c>
      <c r="E63" s="1" t="s">
        <v>21</v>
      </c>
      <c r="F63" s="2"/>
      <c r="G63" s="4">
        <f>G56+G58</f>
        <v>314.4403495440728</v>
      </c>
      <c r="H63" s="4"/>
      <c r="I63" s="4">
        <f>I56+I58</f>
        <v>651.4972695091878</v>
      </c>
      <c r="J63" s="4"/>
      <c r="K63" s="4">
        <f>K56+K58</f>
        <v>244.7960594070139</v>
      </c>
      <c r="L63" s="2"/>
      <c r="M63" s="4">
        <f>AVERAGE(G63,I63,K63)</f>
        <v>403.57789282009145</v>
      </c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s="1" customFormat="1" ht="12.75">
      <c r="B64" s="1" t="s">
        <v>44</v>
      </c>
      <c r="D64" s="1" t="s">
        <v>26</v>
      </c>
      <c r="E64" s="1" t="s">
        <v>21</v>
      </c>
      <c r="F64" s="2"/>
      <c r="G64" s="4">
        <f>G53+G55/2+G57</f>
        <v>30.323207256838835</v>
      </c>
      <c r="H64" s="4"/>
      <c r="I64" s="4">
        <f>I53+I55/2+I57</f>
        <v>24.510122603611485</v>
      </c>
      <c r="J64" s="4"/>
      <c r="K64" s="4">
        <f>K53+K55/2+K57</f>
        <v>29.562078608596615</v>
      </c>
      <c r="L64" s="2"/>
      <c r="M64" s="4">
        <f>AVERAGE(G64,I64,K64)</f>
        <v>28.131802823015647</v>
      </c>
      <c r="N64" s="2"/>
      <c r="O64" s="2"/>
      <c r="P64" s="2"/>
      <c r="Q64" s="2"/>
      <c r="R64" s="2"/>
      <c r="S64" s="2"/>
      <c r="T64" s="2"/>
      <c r="U64" s="2"/>
      <c r="V64" s="2"/>
      <c r="W64" s="2"/>
    </row>
    <row r="66" spans="2:3" ht="12.75">
      <c r="B66" t="s">
        <v>40</v>
      </c>
      <c r="C66" s="1" t="s">
        <v>28</v>
      </c>
    </row>
    <row r="67" spans="1:63" s="1" customFormat="1" ht="12.75">
      <c r="A67" s="1" t="s">
        <v>18</v>
      </c>
      <c r="B67" s="1" t="s">
        <v>29</v>
      </c>
      <c r="G67" s="4">
        <v>41.2</v>
      </c>
      <c r="H67" s="4"/>
      <c r="I67" s="4">
        <v>41.8</v>
      </c>
      <c r="J67" s="4"/>
      <c r="K67" s="4">
        <v>41.9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2:63" s="1" customFormat="1" ht="12.75">
      <c r="B68" s="1" t="s">
        <v>30</v>
      </c>
      <c r="G68" s="4">
        <v>11.2</v>
      </c>
      <c r="H68" s="4"/>
      <c r="I68" s="4">
        <v>10.6</v>
      </c>
      <c r="J68" s="4"/>
      <c r="K68" s="4">
        <v>9.6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2:63" s="1" customFormat="1" ht="12.75">
      <c r="B69" s="1" t="s">
        <v>31</v>
      </c>
      <c r="G69" s="4">
        <v>17500</v>
      </c>
      <c r="H69" s="4"/>
      <c r="I69" s="4">
        <v>18190</v>
      </c>
      <c r="J69" s="4"/>
      <c r="K69" s="4">
        <v>17670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2:63" s="1" customFormat="1" ht="12.75">
      <c r="B70" s="1" t="s">
        <v>32</v>
      </c>
      <c r="G70" s="4">
        <v>167.5</v>
      </c>
      <c r="H70" s="4"/>
      <c r="I70" s="4">
        <v>157.3</v>
      </c>
      <c r="J70" s="4"/>
      <c r="K70" s="4">
        <v>155.4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7:63" s="1" customFormat="1" ht="12.7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2:63" s="1" customFormat="1" ht="12.75">
      <c r="B72" s="1" t="s">
        <v>40</v>
      </c>
      <c r="C72" s="1" t="s">
        <v>33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2:63" s="1" customFormat="1" ht="12.75">
      <c r="B73" s="1" t="s">
        <v>29</v>
      </c>
      <c r="G73" s="4">
        <v>42.05</v>
      </c>
      <c r="H73" s="4"/>
      <c r="I73" s="4">
        <v>38.81</v>
      </c>
      <c r="J73" s="4"/>
      <c r="K73" s="4">
        <v>40.25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2:63" s="1" customFormat="1" ht="12.75">
      <c r="B74" s="1" t="s">
        <v>30</v>
      </c>
      <c r="G74" s="4">
        <v>11.2</v>
      </c>
      <c r="H74" s="4"/>
      <c r="I74" s="4">
        <v>10.6</v>
      </c>
      <c r="J74" s="4"/>
      <c r="K74" s="4">
        <v>9.6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2:63" s="1" customFormat="1" ht="12.75">
      <c r="B75" s="1" t="s">
        <v>31</v>
      </c>
      <c r="G75" s="4">
        <v>18800</v>
      </c>
      <c r="H75" s="4"/>
      <c r="I75" s="4">
        <v>19340</v>
      </c>
      <c r="J75" s="4"/>
      <c r="K75" s="4">
        <v>19420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2:63" s="1" customFormat="1" ht="12.75">
      <c r="B76" s="1" t="s">
        <v>32</v>
      </c>
      <c r="G76" s="4">
        <v>165.2</v>
      </c>
      <c r="H76" s="4"/>
      <c r="I76" s="4">
        <v>164.4</v>
      </c>
      <c r="J76" s="4"/>
      <c r="K76" s="4">
        <v>162.3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7:63" s="1" customFormat="1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2:63" s="1" customFormat="1" ht="12.75">
      <c r="B78" s="1" t="s">
        <v>40</v>
      </c>
      <c r="C78" s="1" t="s">
        <v>34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2:63" s="1" customFormat="1" ht="12.75">
      <c r="B79" s="1" t="s">
        <v>29</v>
      </c>
      <c r="G79" s="4">
        <v>41.05</v>
      </c>
      <c r="H79" s="4"/>
      <c r="I79" s="4">
        <v>38.44</v>
      </c>
      <c r="J79" s="4"/>
      <c r="K79" s="4">
        <v>42.39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2:63" s="1" customFormat="1" ht="12.75">
      <c r="B80" s="1" t="s">
        <v>30</v>
      </c>
      <c r="G80" s="4">
        <v>11.2</v>
      </c>
      <c r="H80" s="4"/>
      <c r="I80" s="4">
        <v>10.6</v>
      </c>
      <c r="J80" s="4"/>
      <c r="K80" s="4">
        <v>9.6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2:63" s="1" customFormat="1" ht="12.75">
      <c r="B81" s="1" t="s">
        <v>31</v>
      </c>
      <c r="G81" s="4">
        <v>17800</v>
      </c>
      <c r="H81" s="4"/>
      <c r="I81" s="4">
        <v>18320</v>
      </c>
      <c r="J81" s="4"/>
      <c r="K81" s="4">
        <v>17550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2:63" s="1" customFormat="1" ht="12.75">
      <c r="B82" s="1" t="s">
        <v>32</v>
      </c>
      <c r="G82" s="4">
        <v>168.2</v>
      </c>
      <c r="H82" s="4"/>
      <c r="I82" s="4">
        <v>163.3</v>
      </c>
      <c r="J82" s="4"/>
      <c r="K82" s="4">
        <v>161.2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4" spans="1:57" s="5" customFormat="1" ht="12.75">
      <c r="A84" s="5" t="s">
        <v>18</v>
      </c>
      <c r="B84" s="5" t="s">
        <v>61</v>
      </c>
      <c r="C84" s="5" t="s">
        <v>62</v>
      </c>
      <c r="D84" s="5" t="s">
        <v>63</v>
      </c>
      <c r="G84" s="6">
        <v>99.9996</v>
      </c>
      <c r="H84" s="6"/>
      <c r="I84" s="6">
        <v>99.9994</v>
      </c>
      <c r="J84" s="6"/>
      <c r="K84" s="6">
        <v>99.9996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5" customFormat="1" ht="12.75">
      <c r="A85" s="5" t="s">
        <v>18</v>
      </c>
      <c r="B85" s="5" t="s">
        <v>64</v>
      </c>
      <c r="C85" s="5" t="s">
        <v>62</v>
      </c>
      <c r="D85" s="5" t="s">
        <v>63</v>
      </c>
      <c r="G85" s="6">
        <v>99.9957</v>
      </c>
      <c r="H85" s="6"/>
      <c r="I85" s="6">
        <v>99.9936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5" customFormat="1" ht="12.75">
      <c r="A86" s="5" t="s">
        <v>18</v>
      </c>
      <c r="B86" s="5" t="s">
        <v>65</v>
      </c>
      <c r="C86" s="5" t="s">
        <v>62</v>
      </c>
      <c r="D86" s="5" t="s">
        <v>63</v>
      </c>
      <c r="G86" s="6">
        <v>99.9977</v>
      </c>
      <c r="H86" s="6"/>
      <c r="I86" s="6">
        <v>99.9966</v>
      </c>
      <c r="J86" s="6"/>
      <c r="K86" s="6">
        <v>99.998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5" customFormat="1" ht="12.75">
      <c r="A87" s="5" t="s">
        <v>18</v>
      </c>
      <c r="B87" s="5" t="s">
        <v>66</v>
      </c>
      <c r="C87" s="5" t="s">
        <v>62</v>
      </c>
      <c r="D87" s="5" t="s">
        <v>63</v>
      </c>
      <c r="G87" s="6">
        <v>99.9994</v>
      </c>
      <c r="H87" s="6"/>
      <c r="I87" s="6">
        <v>99.9997</v>
      </c>
      <c r="J87" s="6"/>
      <c r="K87" s="6">
        <v>99.9998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B1">
      <pane xSplit="6570" topLeftCell="V2" activePane="topLeft" state="split"/>
      <selection pane="topLeft" activeCell="E41" sqref="E41:W41"/>
      <selection pane="topRight" activeCell="K1" sqref="K1"/>
    </sheetView>
  </sheetViews>
  <sheetFormatPr defaultColWidth="9.140625" defaultRowHeight="12.75"/>
  <cols>
    <col min="1" max="1" width="9.140625" style="5" hidden="1" customWidth="1"/>
    <col min="2" max="2" width="12.00390625" style="5" bestFit="1" customWidth="1"/>
    <col min="3" max="3" width="7.7109375" style="5" customWidth="1"/>
    <col min="4" max="4" width="3.28125" style="5" customWidth="1"/>
    <col min="5" max="5" width="8.421875" style="5" customWidth="1"/>
    <col min="6" max="6" width="3.140625" style="5" customWidth="1"/>
    <col min="7" max="7" width="9.28125" style="5" customWidth="1"/>
    <col min="8" max="8" width="3.57421875" style="5" customWidth="1"/>
    <col min="9" max="9" width="8.00390625" style="5" customWidth="1"/>
    <col min="10" max="10" width="3.421875" style="5" customWidth="1"/>
    <col min="11" max="11" width="8.8515625" style="5" customWidth="1"/>
    <col min="12" max="12" width="2.7109375" style="5" customWidth="1"/>
    <col min="13" max="13" width="8.421875" style="5" customWidth="1"/>
    <col min="14" max="14" width="3.140625" style="5" customWidth="1"/>
    <col min="15" max="15" width="9.00390625" style="5" customWidth="1"/>
    <col min="16" max="16" width="2.7109375" style="5" customWidth="1"/>
    <col min="17" max="17" width="9.140625" style="5" customWidth="1"/>
    <col min="18" max="18" width="2.7109375" style="5" customWidth="1"/>
    <col min="19" max="19" width="9.140625" style="5" customWidth="1"/>
    <col min="20" max="20" width="2.57421875" style="5" customWidth="1"/>
    <col min="21" max="21" width="9.140625" style="5" customWidth="1"/>
    <col min="22" max="22" width="3.140625" style="5" customWidth="1"/>
    <col min="23" max="23" width="9.140625" style="5" customWidth="1"/>
    <col min="24" max="24" width="2.421875" style="5" customWidth="1"/>
    <col min="25" max="16384" width="9.140625" style="5" customWidth="1"/>
  </cols>
  <sheetData>
    <row r="1" ht="12.75">
      <c r="B1" s="9" t="s">
        <v>109</v>
      </c>
    </row>
    <row r="2" spans="5:23" ht="12.75">
      <c r="E2" s="20" t="s">
        <v>1</v>
      </c>
      <c r="F2" s="20"/>
      <c r="G2" s="20" t="s">
        <v>16</v>
      </c>
      <c r="H2" s="20"/>
      <c r="I2" s="20" t="s">
        <v>17</v>
      </c>
      <c r="J2" s="20"/>
      <c r="K2" s="20" t="s">
        <v>1</v>
      </c>
      <c r="L2" s="20"/>
      <c r="M2" s="20" t="s">
        <v>16</v>
      </c>
      <c r="N2" s="20"/>
      <c r="O2" s="20" t="s">
        <v>17</v>
      </c>
      <c r="P2" s="20"/>
      <c r="Q2" s="20" t="s">
        <v>1</v>
      </c>
      <c r="R2" s="20"/>
      <c r="S2" s="20" t="s">
        <v>16</v>
      </c>
      <c r="T2" s="20"/>
      <c r="U2" s="20" t="s">
        <v>17</v>
      </c>
      <c r="V2" s="20"/>
      <c r="W2" s="20" t="s">
        <v>42</v>
      </c>
    </row>
    <row r="4" spans="2:23" ht="12.75">
      <c r="B4" s="9" t="s">
        <v>0</v>
      </c>
      <c r="E4" s="20" t="s">
        <v>1</v>
      </c>
      <c r="F4" s="20"/>
      <c r="G4" s="20" t="s">
        <v>16</v>
      </c>
      <c r="H4" s="20"/>
      <c r="I4" s="20" t="s">
        <v>17</v>
      </c>
      <c r="J4" s="20"/>
      <c r="K4" s="20" t="s">
        <v>1</v>
      </c>
      <c r="L4" s="20"/>
      <c r="M4" s="20" t="s">
        <v>16</v>
      </c>
      <c r="N4" s="20"/>
      <c r="O4" s="20" t="s">
        <v>17</v>
      </c>
      <c r="P4" s="20"/>
      <c r="Q4" s="20" t="s">
        <v>1</v>
      </c>
      <c r="R4" s="20"/>
      <c r="S4" s="20" t="s">
        <v>16</v>
      </c>
      <c r="T4" s="20"/>
      <c r="U4" s="20" t="s">
        <v>17</v>
      </c>
      <c r="V4" s="20"/>
      <c r="W4" s="20" t="s">
        <v>42</v>
      </c>
    </row>
    <row r="6" spans="2:17" ht="12.75">
      <c r="B6" s="5" t="s">
        <v>110</v>
      </c>
      <c r="E6" s="5" t="s">
        <v>35</v>
      </c>
      <c r="K6" s="5" t="s">
        <v>36</v>
      </c>
      <c r="Q6" s="5" t="s">
        <v>45</v>
      </c>
    </row>
    <row r="7" spans="1:15" ht="12.75">
      <c r="A7" s="5" t="s">
        <v>0</v>
      </c>
      <c r="B7" s="5" t="s">
        <v>13</v>
      </c>
      <c r="C7" s="5" t="s">
        <v>37</v>
      </c>
      <c r="D7" s="6"/>
      <c r="E7" s="6">
        <v>1910.070288</v>
      </c>
      <c r="F7" s="6"/>
      <c r="G7" s="6">
        <v>2122.30032</v>
      </c>
      <c r="H7" s="6"/>
      <c r="I7" s="6">
        <v>1963.127796</v>
      </c>
      <c r="J7" s="6"/>
      <c r="K7" s="6"/>
      <c r="L7" s="6"/>
      <c r="M7" s="6"/>
      <c r="N7" s="6"/>
      <c r="O7" s="6"/>
    </row>
    <row r="8" spans="1:15" ht="12.75">
      <c r="A8" s="5" t="s">
        <v>0</v>
      </c>
      <c r="B8" s="5" t="s">
        <v>15</v>
      </c>
      <c r="C8" s="5" t="s">
        <v>38</v>
      </c>
      <c r="D8" s="6"/>
      <c r="E8" s="6">
        <v>14778</v>
      </c>
      <c r="F8" s="6"/>
      <c r="G8" s="6">
        <v>13091</v>
      </c>
      <c r="H8" s="6"/>
      <c r="I8" s="6">
        <v>1602</v>
      </c>
      <c r="J8" s="6"/>
      <c r="K8" s="6"/>
      <c r="L8" s="6"/>
      <c r="M8" s="6"/>
      <c r="N8" s="6"/>
      <c r="O8" s="6"/>
    </row>
    <row r="9" spans="1:15" ht="12.75">
      <c r="A9" s="5" t="s">
        <v>0</v>
      </c>
      <c r="B9" s="5" t="s">
        <v>14</v>
      </c>
      <c r="C9" s="5" t="s">
        <v>39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25" ht="12.75">
      <c r="B10" s="5" t="s">
        <v>41</v>
      </c>
      <c r="C10" s="5" t="s">
        <v>37</v>
      </c>
      <c r="D10" s="6"/>
      <c r="E10" s="6">
        <f>86*0.94+517*0.32+107*0.91</f>
        <v>343.65</v>
      </c>
      <c r="F10" s="6"/>
      <c r="G10" s="6">
        <f>86*0.94+567*0.32+134*0.91</f>
        <v>384.21999999999997</v>
      </c>
      <c r="H10" s="6"/>
      <c r="I10" s="6">
        <f>55*0.94+524*0.32+106*0.91</f>
        <v>315.84000000000003</v>
      </c>
      <c r="J10" s="6"/>
      <c r="K10" s="6"/>
      <c r="L10" s="6"/>
      <c r="M10" s="6"/>
      <c r="N10" s="6"/>
      <c r="O10" s="6"/>
      <c r="Y10" s="5" t="s">
        <v>47</v>
      </c>
    </row>
    <row r="11" spans="1:15" ht="12.75">
      <c r="A11" s="5" t="s">
        <v>0</v>
      </c>
      <c r="B11" s="5" t="s">
        <v>2</v>
      </c>
      <c r="C11" s="5" t="s">
        <v>60</v>
      </c>
      <c r="D11" s="6">
        <v>1</v>
      </c>
      <c r="E11" s="6">
        <v>0.009439033340289272</v>
      </c>
      <c r="F11" s="6">
        <v>1</v>
      </c>
      <c r="G11" s="6">
        <v>0.009439033340289272</v>
      </c>
      <c r="H11" s="6">
        <v>1</v>
      </c>
      <c r="I11" s="6">
        <v>0.009439033340289272</v>
      </c>
      <c r="J11" s="6"/>
      <c r="K11" s="6"/>
      <c r="L11" s="6"/>
      <c r="M11" s="6"/>
      <c r="N11" s="6"/>
      <c r="O11" s="6"/>
    </row>
    <row r="12" spans="1:15" ht="12.75">
      <c r="A12" s="5" t="s">
        <v>0</v>
      </c>
      <c r="B12" s="5" t="s">
        <v>3</v>
      </c>
      <c r="C12" s="5" t="s">
        <v>60</v>
      </c>
      <c r="D12" s="6">
        <v>1</v>
      </c>
      <c r="E12" s="6">
        <v>0.004719516670144636</v>
      </c>
      <c r="F12" s="6">
        <v>1</v>
      </c>
      <c r="G12" s="6">
        <v>0.004719516670144636</v>
      </c>
      <c r="H12" s="6">
        <v>1</v>
      </c>
      <c r="I12" s="6">
        <v>0.004719516670144636</v>
      </c>
      <c r="J12" s="6"/>
      <c r="K12" s="6"/>
      <c r="L12" s="6"/>
      <c r="M12" s="6"/>
      <c r="N12" s="6"/>
      <c r="O12" s="6"/>
    </row>
    <row r="13" spans="1:15" ht="12.75">
      <c r="A13" s="5" t="s">
        <v>0</v>
      </c>
      <c r="B13" s="5" t="s">
        <v>4</v>
      </c>
      <c r="C13" s="5" t="s">
        <v>60</v>
      </c>
      <c r="D13" s="6">
        <v>1</v>
      </c>
      <c r="E13" s="6">
        <v>0.047195166701446356</v>
      </c>
      <c r="F13" s="6">
        <v>1</v>
      </c>
      <c r="G13" s="6">
        <v>0.047195166701446356</v>
      </c>
      <c r="H13" s="6">
        <v>1</v>
      </c>
      <c r="I13" s="6">
        <v>0.047195166701446356</v>
      </c>
      <c r="J13" s="6"/>
      <c r="K13" s="6"/>
      <c r="L13" s="6"/>
      <c r="M13" s="6"/>
      <c r="N13" s="6"/>
      <c r="O13" s="6"/>
    </row>
    <row r="14" spans="1:15" ht="12.75">
      <c r="A14" s="5" t="s">
        <v>0</v>
      </c>
      <c r="B14" s="5" t="s">
        <v>5</v>
      </c>
      <c r="C14" s="5" t="s">
        <v>60</v>
      </c>
      <c r="D14" s="6">
        <v>1</v>
      </c>
      <c r="E14" s="6">
        <v>0.00018878066680578544</v>
      </c>
      <c r="F14" s="6">
        <v>1</v>
      </c>
      <c r="G14" s="6">
        <v>0.00018878066680578544</v>
      </c>
      <c r="H14" s="6">
        <v>1</v>
      </c>
      <c r="I14" s="6">
        <v>0.00018878066680578544</v>
      </c>
      <c r="J14" s="6"/>
      <c r="K14" s="6"/>
      <c r="L14" s="6"/>
      <c r="M14" s="6"/>
      <c r="N14" s="6"/>
      <c r="O14" s="6"/>
    </row>
    <row r="15" spans="1:15" ht="12.75">
      <c r="A15" s="5" t="s">
        <v>0</v>
      </c>
      <c r="B15" s="5" t="s">
        <v>6</v>
      </c>
      <c r="C15" s="5" t="s">
        <v>60</v>
      </c>
      <c r="D15" s="6">
        <v>1</v>
      </c>
      <c r="E15" s="6">
        <v>9.439033340289272E-05</v>
      </c>
      <c r="F15" s="6"/>
      <c r="G15" s="6">
        <v>0.0004719516670144636</v>
      </c>
      <c r="H15" s="6">
        <v>1</v>
      </c>
      <c r="I15" s="6">
        <v>9.439033340289272E-05</v>
      </c>
      <c r="J15" s="6"/>
      <c r="K15" s="6"/>
      <c r="L15" s="6"/>
      <c r="M15" s="6"/>
      <c r="N15" s="6"/>
      <c r="O15" s="6"/>
    </row>
    <row r="16" spans="1:15" ht="12.75">
      <c r="A16" s="5" t="s">
        <v>0</v>
      </c>
      <c r="B16" s="5" t="s">
        <v>7</v>
      </c>
      <c r="C16" s="5" t="s">
        <v>60</v>
      </c>
      <c r="D16" s="6"/>
      <c r="E16" s="6">
        <v>0.016990260012520686</v>
      </c>
      <c r="F16" s="6"/>
      <c r="G16" s="6">
        <v>0.0066073233382025</v>
      </c>
      <c r="H16" s="6">
        <v>1</v>
      </c>
      <c r="I16" s="6">
        <v>0.0009439033340289272</v>
      </c>
      <c r="J16" s="6"/>
      <c r="K16" s="6"/>
      <c r="L16" s="6"/>
      <c r="M16" s="6"/>
      <c r="N16" s="6"/>
      <c r="O16" s="6"/>
    </row>
    <row r="17" spans="1:15" ht="12.75">
      <c r="A17" s="5" t="s">
        <v>0</v>
      </c>
      <c r="B17" s="5" t="s">
        <v>8</v>
      </c>
      <c r="C17" s="5" t="s">
        <v>60</v>
      </c>
      <c r="D17" s="6"/>
      <c r="E17" s="6">
        <v>0.004719516670144636</v>
      </c>
      <c r="F17" s="6"/>
      <c r="G17" s="6">
        <v>0.017934163346549615</v>
      </c>
      <c r="H17" s="6">
        <v>1</v>
      </c>
      <c r="I17" s="6">
        <v>0.0018878066680578544</v>
      </c>
      <c r="J17" s="6"/>
      <c r="K17" s="6"/>
      <c r="L17" s="6"/>
      <c r="M17" s="6"/>
      <c r="N17" s="6"/>
      <c r="O17" s="6"/>
    </row>
    <row r="18" spans="1:15" ht="12.75">
      <c r="A18" s="5" t="s">
        <v>0</v>
      </c>
      <c r="B18" s="5" t="s">
        <v>9</v>
      </c>
      <c r="C18" s="5" t="s">
        <v>60</v>
      </c>
      <c r="D18" s="6">
        <v>1</v>
      </c>
      <c r="E18" s="6">
        <v>0.0018878066680578544</v>
      </c>
      <c r="F18" s="6">
        <v>1</v>
      </c>
      <c r="G18" s="6">
        <v>0.0018878066680578544</v>
      </c>
      <c r="H18" s="6">
        <v>1</v>
      </c>
      <c r="I18" s="6">
        <v>0.0018878066680578544</v>
      </c>
      <c r="J18" s="6"/>
      <c r="K18" s="6"/>
      <c r="L18" s="6"/>
      <c r="M18" s="6"/>
      <c r="N18" s="6"/>
      <c r="O18" s="6"/>
    </row>
    <row r="19" spans="1:15" ht="12.75">
      <c r="A19" s="5" t="s">
        <v>0</v>
      </c>
      <c r="B19" s="5" t="s">
        <v>10</v>
      </c>
      <c r="C19" s="5" t="s">
        <v>60</v>
      </c>
      <c r="D19" s="6">
        <v>1</v>
      </c>
      <c r="E19" s="6">
        <v>0.0018878066680578544</v>
      </c>
      <c r="F19" s="6">
        <v>1</v>
      </c>
      <c r="G19" s="6">
        <v>0.0018878066680578544</v>
      </c>
      <c r="H19" s="6">
        <v>1</v>
      </c>
      <c r="I19" s="6">
        <v>0.0018878066680578544</v>
      </c>
      <c r="J19" s="6"/>
      <c r="K19" s="6"/>
      <c r="L19" s="6"/>
      <c r="M19" s="6"/>
      <c r="N19" s="6"/>
      <c r="O19" s="6"/>
    </row>
    <row r="20" spans="1:15" ht="12.75">
      <c r="A20" s="5" t="s">
        <v>0</v>
      </c>
      <c r="B20" s="5" t="s">
        <v>11</v>
      </c>
      <c r="C20" s="5" t="s">
        <v>60</v>
      </c>
      <c r="D20" s="6">
        <v>1</v>
      </c>
      <c r="E20" s="6">
        <v>9.439033340289272E-05</v>
      </c>
      <c r="F20" s="6"/>
      <c r="G20" s="6">
        <v>0.00018878066680578544</v>
      </c>
      <c r="H20" s="6">
        <v>1</v>
      </c>
      <c r="I20" s="6">
        <v>9.439033340289272E-05</v>
      </c>
      <c r="J20" s="6"/>
      <c r="K20" s="6"/>
      <c r="L20" s="6"/>
      <c r="M20" s="6"/>
      <c r="N20" s="6"/>
      <c r="O20" s="6"/>
    </row>
    <row r="21" spans="1:15" ht="12.75">
      <c r="A21" s="5" t="s">
        <v>0</v>
      </c>
      <c r="B21" s="5" t="s">
        <v>12</v>
      </c>
      <c r="C21" s="5" t="s">
        <v>60</v>
      </c>
      <c r="D21" s="6">
        <v>1</v>
      </c>
      <c r="E21" s="6">
        <v>0.0018878066680578544</v>
      </c>
      <c r="F21" s="6">
        <v>1</v>
      </c>
      <c r="G21" s="6">
        <v>0.0018878066680578544</v>
      </c>
      <c r="H21" s="6">
        <v>1</v>
      </c>
      <c r="I21" s="6">
        <v>0.0018878066680578544</v>
      </c>
      <c r="J21" s="6"/>
      <c r="K21" s="6"/>
      <c r="L21" s="6"/>
      <c r="M21" s="6"/>
      <c r="N21" s="6"/>
      <c r="O21" s="6"/>
    </row>
    <row r="22" spans="4:15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2.75">
      <c r="B23" s="5" t="s">
        <v>46</v>
      </c>
      <c r="D23" s="6"/>
      <c r="E23" s="6">
        <f>'emiss 2'!G27</f>
        <v>18260</v>
      </c>
      <c r="F23" s="6"/>
      <c r="G23" s="6">
        <f>'emiss 2'!I27</f>
        <v>18040</v>
      </c>
      <c r="H23" s="6"/>
      <c r="I23" s="6">
        <f>'emiss 2'!K27</f>
        <v>18080</v>
      </c>
      <c r="J23" s="6"/>
      <c r="K23" s="6">
        <f>'emiss 2'!G27</f>
        <v>18260</v>
      </c>
      <c r="L23" s="6"/>
      <c r="M23" s="6">
        <f>'emiss 2'!I27</f>
        <v>18040</v>
      </c>
      <c r="N23" s="6"/>
      <c r="O23" s="6">
        <f>'emiss 2'!K27</f>
        <v>18080</v>
      </c>
    </row>
    <row r="24" spans="2:15" ht="12.75">
      <c r="B24" s="5" t="s">
        <v>30</v>
      </c>
      <c r="D24" s="6"/>
      <c r="E24" s="6">
        <f>'emiss 2'!G26</f>
        <v>12.7</v>
      </c>
      <c r="F24" s="6"/>
      <c r="G24" s="6">
        <f>'emiss 2'!I26</f>
        <v>13.2</v>
      </c>
      <c r="H24" s="6"/>
      <c r="I24" s="6">
        <f>'emiss 2'!K26</f>
        <v>12.1</v>
      </c>
      <c r="J24" s="6"/>
      <c r="K24" s="6">
        <f>'emiss 2'!G26</f>
        <v>12.7</v>
      </c>
      <c r="L24" s="6"/>
      <c r="M24" s="6">
        <f>'emiss 2'!I26</f>
        <v>13.2</v>
      </c>
      <c r="N24" s="6"/>
      <c r="O24" s="6">
        <f>'emiss 2'!K26</f>
        <v>12.1</v>
      </c>
    </row>
    <row r="25" spans="4:1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23" ht="12.75">
      <c r="B26" s="5" t="s">
        <v>41</v>
      </c>
      <c r="C26" s="5" t="s">
        <v>26</v>
      </c>
      <c r="D26" s="6"/>
      <c r="E26" s="6">
        <f>E10*454*1000000/0.0283/60*14/(21-E$24)/E$23</f>
        <v>8487576.179887421</v>
      </c>
      <c r="F26" s="6"/>
      <c r="G26" s="6">
        <f>G10*454*1000000/0.0283/60*14/(21-G$24)/G$23</f>
        <v>10221038.740818106</v>
      </c>
      <c r="H26" s="6"/>
      <c r="I26" s="6">
        <f>I10*454*1000000/0.0283/60*14/(21-I$24)/I$23</f>
        <v>7347251.409018068</v>
      </c>
      <c r="J26" s="6"/>
      <c r="K26" s="6">
        <f aca="true" t="shared" si="0" ref="K26:K37">K10*454*1000000/0.0283/60*14/(21-K$24)/K$23</f>
        <v>0</v>
      </c>
      <c r="L26" s="6"/>
      <c r="M26" s="6">
        <f aca="true" t="shared" si="1" ref="M26:M37">M10*454*1000000/0.0283/60*14/(21-M$24)/M$23</f>
        <v>0</v>
      </c>
      <c r="N26" s="6"/>
      <c r="O26" s="6">
        <f aca="true" t="shared" si="2" ref="O26:O37">O10*454*1000000/0.0283/60*14/(21-O$24)/O$23</f>
        <v>0</v>
      </c>
      <c r="Q26" s="5">
        <f aca="true" t="shared" si="3" ref="Q26:Q39">E26+K26</f>
        <v>8487576.179887421</v>
      </c>
      <c r="S26" s="5">
        <f aca="true" t="shared" si="4" ref="S26:S39">G26+M26</f>
        <v>10221038.740818106</v>
      </c>
      <c r="U26" s="5">
        <f aca="true" t="shared" si="5" ref="U26:U39">I26+O26</f>
        <v>7347251.409018068</v>
      </c>
      <c r="W26" s="5">
        <f aca="true" t="shared" si="6" ref="W26:W39">AVERAGE(Q26,S26,U26)</f>
        <v>8685288.776574532</v>
      </c>
    </row>
    <row r="27" spans="2:23" ht="12.75">
      <c r="B27" s="5" t="s">
        <v>2</v>
      </c>
      <c r="C27" s="5" t="s">
        <v>26</v>
      </c>
      <c r="D27" s="6">
        <v>1</v>
      </c>
      <c r="E27" s="17">
        <f>E$7*E11*454*1000000/0.0283/60*14/(21-E$24)/E$23/1000000</f>
        <v>0.44529129597201983</v>
      </c>
      <c r="F27" s="6">
        <v>1</v>
      </c>
      <c r="G27" s="17">
        <f>G$7*G11*454*1000000/0.0283/60*14/(21-G$24)/G$23/1000000</f>
        <v>0.5329045476254683</v>
      </c>
      <c r="H27" s="6">
        <v>1</v>
      </c>
      <c r="I27" s="17">
        <f aca="true" t="shared" si="7" ref="I27:I37">I$7*I11*454*1000000/0.0283/60*14/(21-I$24)/I$23/1000000</f>
        <v>0.43105616642987643</v>
      </c>
      <c r="J27" s="6"/>
      <c r="K27" s="10">
        <f t="shared" si="0"/>
        <v>0</v>
      </c>
      <c r="L27" s="6"/>
      <c r="M27" s="10">
        <f t="shared" si="1"/>
        <v>0</v>
      </c>
      <c r="N27" s="6"/>
      <c r="O27" s="10">
        <f t="shared" si="2"/>
        <v>0</v>
      </c>
      <c r="Q27" s="10">
        <f t="shared" si="3"/>
        <v>0.44529129597201983</v>
      </c>
      <c r="R27" s="10"/>
      <c r="S27" s="10">
        <f t="shared" si="4"/>
        <v>0.5329045476254683</v>
      </c>
      <c r="T27" s="10"/>
      <c r="U27" s="10">
        <f t="shared" si="5"/>
        <v>0.43105616642987643</v>
      </c>
      <c r="V27" s="10"/>
      <c r="W27" s="10">
        <f t="shared" si="6"/>
        <v>0.4697506700091216</v>
      </c>
    </row>
    <row r="28" spans="2:23" ht="12.75">
      <c r="B28" s="5" t="s">
        <v>3</v>
      </c>
      <c r="C28" s="5" t="s">
        <v>26</v>
      </c>
      <c r="D28" s="6">
        <v>1</v>
      </c>
      <c r="E28" s="17">
        <f aca="true" t="shared" si="8" ref="E28:G37">E$7*E12*454*1000000/0.0283/60*14/(21-E$24)/E$23/1000000</f>
        <v>0.22264564798600991</v>
      </c>
      <c r="F28" s="6">
        <v>1</v>
      </c>
      <c r="G28" s="17">
        <f t="shared" si="8"/>
        <v>0.2664522738127342</v>
      </c>
      <c r="H28" s="6">
        <v>1</v>
      </c>
      <c r="I28" s="17">
        <f t="shared" si="7"/>
        <v>0.21552808321493822</v>
      </c>
      <c r="J28" s="6"/>
      <c r="K28" s="10">
        <f t="shared" si="0"/>
        <v>0</v>
      </c>
      <c r="L28" s="6"/>
      <c r="M28" s="10">
        <f t="shared" si="1"/>
        <v>0</v>
      </c>
      <c r="N28" s="6"/>
      <c r="O28" s="10">
        <f t="shared" si="2"/>
        <v>0</v>
      </c>
      <c r="Q28" s="10">
        <f t="shared" si="3"/>
        <v>0.22264564798600991</v>
      </c>
      <c r="R28" s="10"/>
      <c r="S28" s="10">
        <f t="shared" si="4"/>
        <v>0.2664522738127342</v>
      </c>
      <c r="T28" s="10"/>
      <c r="U28" s="10">
        <f t="shared" si="5"/>
        <v>0.21552808321493822</v>
      </c>
      <c r="V28" s="10"/>
      <c r="W28" s="10">
        <f t="shared" si="6"/>
        <v>0.2348753350045608</v>
      </c>
    </row>
    <row r="29" spans="2:23" ht="12.75">
      <c r="B29" s="5" t="s">
        <v>4</v>
      </c>
      <c r="C29" s="5" t="s">
        <v>26</v>
      </c>
      <c r="D29" s="6">
        <v>1</v>
      </c>
      <c r="E29" s="17">
        <f t="shared" si="8"/>
        <v>2.2264564798601003</v>
      </c>
      <c r="F29" s="6">
        <v>1</v>
      </c>
      <c r="G29" s="17">
        <f t="shared" si="8"/>
        <v>2.6645227381273404</v>
      </c>
      <c r="H29" s="6">
        <v>1</v>
      </c>
      <c r="I29" s="17">
        <f t="shared" si="7"/>
        <v>2.155280832149382</v>
      </c>
      <c r="J29" s="6"/>
      <c r="K29" s="10">
        <f t="shared" si="0"/>
        <v>0</v>
      </c>
      <c r="L29" s="6"/>
      <c r="M29" s="10">
        <f t="shared" si="1"/>
        <v>0</v>
      </c>
      <c r="N29" s="6"/>
      <c r="O29" s="10">
        <f t="shared" si="2"/>
        <v>0</v>
      </c>
      <c r="Q29" s="10">
        <f t="shared" si="3"/>
        <v>2.2264564798601003</v>
      </c>
      <c r="R29" s="10"/>
      <c r="S29" s="10">
        <f t="shared" si="4"/>
        <v>2.6645227381273404</v>
      </c>
      <c r="T29" s="10"/>
      <c r="U29" s="10">
        <f t="shared" si="5"/>
        <v>2.155280832149382</v>
      </c>
      <c r="V29" s="10"/>
      <c r="W29" s="10">
        <f t="shared" si="6"/>
        <v>2.3487533500456075</v>
      </c>
    </row>
    <row r="30" spans="2:23" ht="12.75">
      <c r="B30" s="5" t="s">
        <v>5</v>
      </c>
      <c r="C30" s="5" t="s">
        <v>26</v>
      </c>
      <c r="D30" s="6">
        <v>1</v>
      </c>
      <c r="E30" s="17">
        <f t="shared" si="8"/>
        <v>0.008905825919440398</v>
      </c>
      <c r="F30" s="6">
        <v>1</v>
      </c>
      <c r="G30" s="17">
        <f t="shared" si="8"/>
        <v>0.010658090952509365</v>
      </c>
      <c r="H30" s="6">
        <v>1</v>
      </c>
      <c r="I30" s="17">
        <f t="shared" si="7"/>
        <v>0.008621123328597529</v>
      </c>
      <c r="J30" s="6"/>
      <c r="K30" s="10">
        <f t="shared" si="0"/>
        <v>0</v>
      </c>
      <c r="L30" s="6"/>
      <c r="M30" s="10">
        <f t="shared" si="1"/>
        <v>0</v>
      </c>
      <c r="N30" s="6"/>
      <c r="O30" s="10">
        <f t="shared" si="2"/>
        <v>0</v>
      </c>
      <c r="Q30" s="10">
        <f t="shared" si="3"/>
        <v>0.008905825919440398</v>
      </c>
      <c r="R30" s="10"/>
      <c r="S30" s="10">
        <f t="shared" si="4"/>
        <v>0.010658090952509365</v>
      </c>
      <c r="T30" s="10"/>
      <c r="U30" s="10">
        <f t="shared" si="5"/>
        <v>0.008621123328597529</v>
      </c>
      <c r="V30" s="10"/>
      <c r="W30" s="10">
        <f t="shared" si="6"/>
        <v>0.009395013400182431</v>
      </c>
    </row>
    <row r="31" spans="2:23" ht="12.75">
      <c r="B31" s="5" t="s">
        <v>6</v>
      </c>
      <c r="C31" s="5" t="s">
        <v>26</v>
      </c>
      <c r="D31" s="6">
        <v>1</v>
      </c>
      <c r="E31" s="17">
        <f t="shared" si="8"/>
        <v>0.004452912959720199</v>
      </c>
      <c r="F31" s="6"/>
      <c r="G31" s="17">
        <f t="shared" si="8"/>
        <v>0.026645227381273416</v>
      </c>
      <c r="H31" s="6">
        <v>1</v>
      </c>
      <c r="I31" s="17">
        <f t="shared" si="7"/>
        <v>0.0043105616642987645</v>
      </c>
      <c r="J31" s="6"/>
      <c r="K31" s="10">
        <f t="shared" si="0"/>
        <v>0</v>
      </c>
      <c r="L31" s="6"/>
      <c r="M31" s="10">
        <f t="shared" si="1"/>
        <v>0</v>
      </c>
      <c r="N31" s="6"/>
      <c r="O31" s="10">
        <f t="shared" si="2"/>
        <v>0</v>
      </c>
      <c r="Q31" s="10">
        <f t="shared" si="3"/>
        <v>0.004452912959720199</v>
      </c>
      <c r="R31" s="10"/>
      <c r="S31" s="10">
        <f t="shared" si="4"/>
        <v>0.026645227381273416</v>
      </c>
      <c r="T31" s="10"/>
      <c r="U31" s="10">
        <f t="shared" si="5"/>
        <v>0.0043105616642987645</v>
      </c>
      <c r="V31" s="10"/>
      <c r="W31" s="10">
        <f t="shared" si="6"/>
        <v>0.011802900668430793</v>
      </c>
    </row>
    <row r="32" spans="2:23" ht="12.75">
      <c r="B32" s="5" t="s">
        <v>7</v>
      </c>
      <c r="C32" s="5" t="s">
        <v>26</v>
      </c>
      <c r="D32" s="6"/>
      <c r="E32" s="17">
        <f t="shared" si="8"/>
        <v>0.8015243327496357</v>
      </c>
      <c r="F32" s="6"/>
      <c r="G32" s="17">
        <f t="shared" si="8"/>
        <v>0.37303318333782826</v>
      </c>
      <c r="H32" s="6">
        <v>1</v>
      </c>
      <c r="I32" s="17">
        <f t="shared" si="7"/>
        <v>0.04310561664298765</v>
      </c>
      <c r="J32" s="6"/>
      <c r="K32" s="10">
        <f t="shared" si="0"/>
        <v>0</v>
      </c>
      <c r="L32" s="6"/>
      <c r="M32" s="10">
        <f t="shared" si="1"/>
        <v>0</v>
      </c>
      <c r="N32" s="6"/>
      <c r="O32" s="10">
        <f t="shared" si="2"/>
        <v>0</v>
      </c>
      <c r="Q32" s="10">
        <f t="shared" si="3"/>
        <v>0.8015243327496357</v>
      </c>
      <c r="R32" s="10"/>
      <c r="S32" s="10">
        <f t="shared" si="4"/>
        <v>0.37303318333782826</v>
      </c>
      <c r="T32" s="10"/>
      <c r="U32" s="10">
        <f t="shared" si="5"/>
        <v>0.04310561664298765</v>
      </c>
      <c r="V32" s="10"/>
      <c r="W32" s="10">
        <f t="shared" si="6"/>
        <v>0.4058877109101506</v>
      </c>
    </row>
    <row r="33" spans="2:23" ht="12.75">
      <c r="B33" s="5" t="s">
        <v>8</v>
      </c>
      <c r="C33" s="5" t="s">
        <v>26</v>
      </c>
      <c r="D33" s="6"/>
      <c r="E33" s="17">
        <f t="shared" si="8"/>
        <v>0.22264564798600991</v>
      </c>
      <c r="F33" s="6"/>
      <c r="G33" s="17">
        <f t="shared" si="8"/>
        <v>1.01251864048839</v>
      </c>
      <c r="H33" s="6">
        <v>1</v>
      </c>
      <c r="I33" s="17">
        <f t="shared" si="7"/>
        <v>0.0862112332859753</v>
      </c>
      <c r="J33" s="6"/>
      <c r="K33" s="10">
        <f t="shared" si="0"/>
        <v>0</v>
      </c>
      <c r="L33" s="6"/>
      <c r="M33" s="10">
        <f t="shared" si="1"/>
        <v>0</v>
      </c>
      <c r="N33" s="6"/>
      <c r="O33" s="10">
        <f t="shared" si="2"/>
        <v>0</v>
      </c>
      <c r="Q33" s="10">
        <f t="shared" si="3"/>
        <v>0.22264564798600991</v>
      </c>
      <c r="R33" s="10"/>
      <c r="S33" s="10">
        <f t="shared" si="4"/>
        <v>1.01251864048839</v>
      </c>
      <c r="T33" s="10"/>
      <c r="U33" s="10">
        <f t="shared" si="5"/>
        <v>0.0862112332859753</v>
      </c>
      <c r="V33" s="10"/>
      <c r="W33" s="10">
        <f t="shared" si="6"/>
        <v>0.44045850725345836</v>
      </c>
    </row>
    <row r="34" spans="2:23" ht="12.75">
      <c r="B34" s="5" t="s">
        <v>9</v>
      </c>
      <c r="C34" s="5" t="s">
        <v>26</v>
      </c>
      <c r="D34" s="6">
        <v>1</v>
      </c>
      <c r="E34" s="17">
        <f t="shared" si="8"/>
        <v>0.089058259194404</v>
      </c>
      <c r="F34" s="6">
        <v>1</v>
      </c>
      <c r="G34" s="17">
        <f t="shared" si="8"/>
        <v>0.10658090952509366</v>
      </c>
      <c r="H34" s="6">
        <v>1</v>
      </c>
      <c r="I34" s="17">
        <f t="shared" si="7"/>
        <v>0.0862112332859753</v>
      </c>
      <c r="J34" s="6"/>
      <c r="K34" s="10">
        <f t="shared" si="0"/>
        <v>0</v>
      </c>
      <c r="L34" s="6"/>
      <c r="M34" s="10">
        <f t="shared" si="1"/>
        <v>0</v>
      </c>
      <c r="N34" s="6"/>
      <c r="O34" s="10">
        <f t="shared" si="2"/>
        <v>0</v>
      </c>
      <c r="Q34" s="10">
        <f t="shared" si="3"/>
        <v>0.089058259194404</v>
      </c>
      <c r="R34" s="10"/>
      <c r="S34" s="10">
        <f t="shared" si="4"/>
        <v>0.10658090952509366</v>
      </c>
      <c r="T34" s="10"/>
      <c r="U34" s="10">
        <f t="shared" si="5"/>
        <v>0.0862112332859753</v>
      </c>
      <c r="V34" s="10"/>
      <c r="W34" s="10">
        <f t="shared" si="6"/>
        <v>0.09395013400182432</v>
      </c>
    </row>
    <row r="35" spans="2:23" ht="12.75">
      <c r="B35" s="5" t="s">
        <v>10</v>
      </c>
      <c r="C35" s="5" t="s">
        <v>26</v>
      </c>
      <c r="D35" s="6">
        <v>1</v>
      </c>
      <c r="E35" s="17">
        <f t="shared" si="8"/>
        <v>0.089058259194404</v>
      </c>
      <c r="F35" s="6">
        <v>1</v>
      </c>
      <c r="G35" s="17">
        <f t="shared" si="8"/>
        <v>0.10658090952509366</v>
      </c>
      <c r="H35" s="6">
        <v>1</v>
      </c>
      <c r="I35" s="17">
        <f t="shared" si="7"/>
        <v>0.0862112332859753</v>
      </c>
      <c r="J35" s="6"/>
      <c r="K35" s="10">
        <f t="shared" si="0"/>
        <v>0</v>
      </c>
      <c r="L35" s="6"/>
      <c r="M35" s="10">
        <f t="shared" si="1"/>
        <v>0</v>
      </c>
      <c r="N35" s="6"/>
      <c r="O35" s="10">
        <f t="shared" si="2"/>
        <v>0</v>
      </c>
      <c r="Q35" s="10">
        <f t="shared" si="3"/>
        <v>0.089058259194404</v>
      </c>
      <c r="R35" s="10"/>
      <c r="S35" s="10">
        <f t="shared" si="4"/>
        <v>0.10658090952509366</v>
      </c>
      <c r="T35" s="10"/>
      <c r="U35" s="10">
        <f t="shared" si="5"/>
        <v>0.0862112332859753</v>
      </c>
      <c r="V35" s="10"/>
      <c r="W35" s="10">
        <f t="shared" si="6"/>
        <v>0.09395013400182432</v>
      </c>
    </row>
    <row r="36" spans="2:23" ht="12.75">
      <c r="B36" s="5" t="s">
        <v>11</v>
      </c>
      <c r="C36" s="5" t="s">
        <v>26</v>
      </c>
      <c r="D36" s="6">
        <v>1</v>
      </c>
      <c r="E36" s="17">
        <f t="shared" si="8"/>
        <v>0.004452912959720199</v>
      </c>
      <c r="F36" s="6"/>
      <c r="G36" s="17">
        <f t="shared" si="8"/>
        <v>0.010658090952509365</v>
      </c>
      <c r="H36" s="6">
        <v>1</v>
      </c>
      <c r="I36" s="17">
        <f t="shared" si="7"/>
        <v>0.0043105616642987645</v>
      </c>
      <c r="J36" s="6"/>
      <c r="K36" s="10">
        <f t="shared" si="0"/>
        <v>0</v>
      </c>
      <c r="L36" s="6"/>
      <c r="M36" s="10">
        <f t="shared" si="1"/>
        <v>0</v>
      </c>
      <c r="N36" s="6"/>
      <c r="O36" s="10">
        <f t="shared" si="2"/>
        <v>0</v>
      </c>
      <c r="Q36" s="10">
        <f t="shared" si="3"/>
        <v>0.004452912959720199</v>
      </c>
      <c r="R36" s="10"/>
      <c r="S36" s="10">
        <f t="shared" si="4"/>
        <v>0.010658090952509365</v>
      </c>
      <c r="T36" s="10"/>
      <c r="U36" s="10">
        <f t="shared" si="5"/>
        <v>0.0043105616642987645</v>
      </c>
      <c r="V36" s="10"/>
      <c r="W36" s="10">
        <f t="shared" si="6"/>
        <v>0.006473855192176109</v>
      </c>
    </row>
    <row r="37" spans="2:23" ht="12.75">
      <c r="B37" s="5" t="s">
        <v>12</v>
      </c>
      <c r="C37" s="5" t="s">
        <v>26</v>
      </c>
      <c r="D37" s="6">
        <v>1</v>
      </c>
      <c r="E37" s="17">
        <f t="shared" si="8"/>
        <v>0.089058259194404</v>
      </c>
      <c r="F37" s="6">
        <v>1</v>
      </c>
      <c r="G37" s="17">
        <f t="shared" si="8"/>
        <v>0.10658090952509366</v>
      </c>
      <c r="H37" s="6">
        <v>1</v>
      </c>
      <c r="I37" s="17">
        <f t="shared" si="7"/>
        <v>0.0862112332859753</v>
      </c>
      <c r="J37" s="6"/>
      <c r="K37" s="10">
        <f t="shared" si="0"/>
        <v>0</v>
      </c>
      <c r="L37" s="6"/>
      <c r="M37" s="10">
        <f t="shared" si="1"/>
        <v>0</v>
      </c>
      <c r="N37" s="6"/>
      <c r="O37" s="10">
        <f t="shared" si="2"/>
        <v>0</v>
      </c>
      <c r="Q37" s="10">
        <f t="shared" si="3"/>
        <v>0.089058259194404</v>
      </c>
      <c r="R37" s="10"/>
      <c r="S37" s="10">
        <f t="shared" si="4"/>
        <v>0.10658090952509366</v>
      </c>
      <c r="T37" s="10"/>
      <c r="U37" s="10">
        <f t="shared" si="5"/>
        <v>0.0862112332859753</v>
      </c>
      <c r="V37" s="10"/>
      <c r="W37" s="10">
        <f t="shared" si="6"/>
        <v>0.09395013400182432</v>
      </c>
    </row>
    <row r="38" spans="2:23" ht="12.75">
      <c r="B38" s="5" t="s">
        <v>43</v>
      </c>
      <c r="C38" s="5" t="s">
        <v>26</v>
      </c>
      <c r="D38" s="6"/>
      <c r="E38" s="10">
        <f>E31+E33</f>
        <v>0.2270985609457301</v>
      </c>
      <c r="F38" s="6"/>
      <c r="G38" s="10">
        <f>G31+G33</f>
        <v>1.0391638678696633</v>
      </c>
      <c r="H38" s="6"/>
      <c r="I38" s="10">
        <f>I31+I33</f>
        <v>0.09052179495027406</v>
      </c>
      <c r="J38" s="6"/>
      <c r="K38" s="10">
        <f>K31+K33</f>
        <v>0</v>
      </c>
      <c r="L38" s="6"/>
      <c r="M38" s="10">
        <f>M31+M33</f>
        <v>0</v>
      </c>
      <c r="N38" s="6"/>
      <c r="O38" s="10">
        <f>O31+O33</f>
        <v>0</v>
      </c>
      <c r="Q38" s="10">
        <f t="shared" si="3"/>
        <v>0.2270985609457301</v>
      </c>
      <c r="R38" s="10"/>
      <c r="S38" s="10">
        <f t="shared" si="4"/>
        <v>1.0391638678696633</v>
      </c>
      <c r="T38" s="10"/>
      <c r="U38" s="10">
        <f t="shared" si="5"/>
        <v>0.09052179495027406</v>
      </c>
      <c r="V38" s="10"/>
      <c r="W38" s="10">
        <f t="shared" si="6"/>
        <v>0.4522614079218892</v>
      </c>
    </row>
    <row r="39" spans="2:23" ht="12.75">
      <c r="B39" s="5" t="s">
        <v>44</v>
      </c>
      <c r="C39" s="5" t="s">
        <v>26</v>
      </c>
      <c r="D39" s="6"/>
      <c r="E39" s="10">
        <f>E28/2+E30/2+E32</f>
        <v>0.9173000697023609</v>
      </c>
      <c r="F39" s="6"/>
      <c r="G39" s="10">
        <f>G28/2+G30/2+G32</f>
        <v>0.5115883657204501</v>
      </c>
      <c r="H39" s="6"/>
      <c r="I39" s="10">
        <f>I28/2+I30/2+I32/2</f>
        <v>0.1336274115932617</v>
      </c>
      <c r="J39" s="6"/>
      <c r="K39" s="10">
        <f>K28+K30+K32</f>
        <v>0</v>
      </c>
      <c r="L39" s="6"/>
      <c r="M39" s="10">
        <f>M28+M30+M32</f>
        <v>0</v>
      </c>
      <c r="N39" s="6"/>
      <c r="O39" s="10">
        <f>O28+O30+O32</f>
        <v>0</v>
      </c>
      <c r="Q39" s="10">
        <f t="shared" si="3"/>
        <v>0.9173000697023609</v>
      </c>
      <c r="R39" s="10"/>
      <c r="S39" s="10">
        <f t="shared" si="4"/>
        <v>0.5115883657204501</v>
      </c>
      <c r="T39" s="10"/>
      <c r="U39" s="10">
        <f t="shared" si="5"/>
        <v>0.1336274115932617</v>
      </c>
      <c r="V39" s="10"/>
      <c r="W39" s="10">
        <f t="shared" si="6"/>
        <v>0.5208386156720242</v>
      </c>
    </row>
    <row r="40" spans="4:15" ht="12.7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23" ht="12.75">
      <c r="B41" s="9" t="s">
        <v>18</v>
      </c>
      <c r="D41" s="6"/>
      <c r="E41" s="20" t="s">
        <v>1</v>
      </c>
      <c r="F41" s="20"/>
      <c r="G41" s="20" t="s">
        <v>16</v>
      </c>
      <c r="H41" s="20"/>
      <c r="I41" s="20" t="s">
        <v>17</v>
      </c>
      <c r="J41" s="20"/>
      <c r="K41" s="20" t="s">
        <v>1</v>
      </c>
      <c r="L41" s="20"/>
      <c r="M41" s="20" t="s">
        <v>16</v>
      </c>
      <c r="N41" s="20"/>
      <c r="O41" s="20" t="s">
        <v>17</v>
      </c>
      <c r="P41" s="20"/>
      <c r="Q41" s="20" t="s">
        <v>1</v>
      </c>
      <c r="R41" s="20"/>
      <c r="S41" s="20" t="s">
        <v>16</v>
      </c>
      <c r="T41" s="20"/>
      <c r="U41" s="20" t="s">
        <v>17</v>
      </c>
      <c r="V41" s="20"/>
      <c r="W41" s="20" t="s">
        <v>42</v>
      </c>
    </row>
    <row r="42" spans="4:15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7" ht="12.75">
      <c r="B43" s="5" t="s">
        <v>110</v>
      </c>
      <c r="E43" s="5" t="s">
        <v>35</v>
      </c>
      <c r="K43" s="5" t="s">
        <v>36</v>
      </c>
      <c r="Q43" s="5" t="s">
        <v>45</v>
      </c>
    </row>
    <row r="44" spans="1:15" ht="12.75">
      <c r="A44" s="5" t="s">
        <v>18</v>
      </c>
      <c r="B44" s="5" t="s">
        <v>13</v>
      </c>
      <c r="C44" s="5" t="s">
        <v>37</v>
      </c>
      <c r="D44" s="6"/>
      <c r="E44" s="6">
        <v>1008.092652</v>
      </c>
      <c r="F44" s="6"/>
      <c r="G44" s="6">
        <v>689.747604</v>
      </c>
      <c r="H44" s="6"/>
      <c r="I44" s="6">
        <v>1008.092652</v>
      </c>
      <c r="J44" s="6"/>
      <c r="K44" s="6">
        <v>2625</v>
      </c>
      <c r="L44" s="6"/>
      <c r="M44" s="6">
        <v>2485.8</v>
      </c>
      <c r="N44" s="6"/>
      <c r="O44" s="6">
        <v>2275.8</v>
      </c>
    </row>
    <row r="45" spans="1:15" ht="12.75">
      <c r="A45" s="5" t="s">
        <v>18</v>
      </c>
      <c r="B45" s="5" t="s">
        <v>15</v>
      </c>
      <c r="C45" s="5" t="s">
        <v>38</v>
      </c>
      <c r="D45" s="6"/>
      <c r="E45" s="6">
        <v>14928</v>
      </c>
      <c r="F45" s="6"/>
      <c r="G45" s="6">
        <v>17331</v>
      </c>
      <c r="H45" s="6"/>
      <c r="I45" s="6">
        <v>16029</v>
      </c>
      <c r="J45" s="6"/>
      <c r="K45" s="6"/>
      <c r="L45" s="6"/>
      <c r="M45" s="6"/>
      <c r="N45" s="6"/>
      <c r="O45" s="6"/>
    </row>
    <row r="46" spans="1:15" ht="12.75">
      <c r="A46" s="5" t="s">
        <v>18</v>
      </c>
      <c r="B46" s="5" t="s">
        <v>14</v>
      </c>
      <c r="C46" s="5" t="s">
        <v>39</v>
      </c>
      <c r="D46" s="6"/>
      <c r="E46" s="6"/>
      <c r="F46" s="6"/>
      <c r="G46" s="6"/>
      <c r="H46" s="6"/>
      <c r="I46" s="6"/>
      <c r="J46" s="6"/>
      <c r="K46" s="6">
        <v>61</v>
      </c>
      <c r="L46" s="6"/>
      <c r="M46" s="6">
        <v>7.3</v>
      </c>
      <c r="N46" s="6"/>
      <c r="O46" s="6">
        <v>2.4</v>
      </c>
    </row>
    <row r="47" spans="2:9" ht="12.75">
      <c r="B47" s="5" t="s">
        <v>41</v>
      </c>
      <c r="C47" s="5" t="s">
        <v>37</v>
      </c>
      <c r="E47" s="6">
        <f>27.9*0.94+273*0.32+52*0.91</f>
        <v>160.906</v>
      </c>
      <c r="F47" s="6"/>
      <c r="G47" s="6">
        <f>18.7*0.94+190*0.32+35*0.91</f>
        <v>110.22800000000001</v>
      </c>
      <c r="H47" s="6"/>
      <c r="I47" s="6">
        <f>0*0.94+280*0.32+56*0.91</f>
        <v>140.56</v>
      </c>
    </row>
    <row r="48" spans="1:15" ht="12.75">
      <c r="A48" s="5" t="s">
        <v>18</v>
      </c>
      <c r="B48" s="5" t="s">
        <v>2</v>
      </c>
      <c r="C48" s="5" t="s">
        <v>60</v>
      </c>
      <c r="D48" s="6">
        <v>1</v>
      </c>
      <c r="E48" s="6">
        <v>0.009439033340289272</v>
      </c>
      <c r="F48" s="6">
        <v>1</v>
      </c>
      <c r="G48" s="6">
        <v>0.009439033340289272</v>
      </c>
      <c r="H48" s="6">
        <v>1</v>
      </c>
      <c r="I48" s="6">
        <v>0.009439033340289272</v>
      </c>
      <c r="J48" s="6">
        <v>1</v>
      </c>
      <c r="K48" s="6">
        <v>1.62</v>
      </c>
      <c r="L48" s="6"/>
      <c r="M48" s="6">
        <v>1.47</v>
      </c>
      <c r="N48" s="6">
        <v>1</v>
      </c>
      <c r="O48" s="6">
        <v>0.709</v>
      </c>
    </row>
    <row r="49" spans="1:15" ht="12.75">
      <c r="A49" s="5" t="s">
        <v>18</v>
      </c>
      <c r="B49" s="5" t="s">
        <v>3</v>
      </c>
      <c r="C49" s="5" t="s">
        <v>60</v>
      </c>
      <c r="D49" s="6">
        <v>1</v>
      </c>
      <c r="E49" s="6">
        <v>0.004719516670144636</v>
      </c>
      <c r="F49" s="6">
        <v>1</v>
      </c>
      <c r="G49" s="6">
        <v>0.004719516670144636</v>
      </c>
      <c r="H49" s="6">
        <v>1</v>
      </c>
      <c r="I49" s="6">
        <v>0.004719516670144636</v>
      </c>
      <c r="J49" s="6">
        <v>1</v>
      </c>
      <c r="K49" s="6">
        <v>0.809</v>
      </c>
      <c r="L49" s="6">
        <v>1</v>
      </c>
      <c r="M49" s="6">
        <v>0.436</v>
      </c>
      <c r="N49" s="6">
        <v>1</v>
      </c>
      <c r="O49" s="6">
        <v>0.355</v>
      </c>
    </row>
    <row r="50" spans="1:15" ht="12.75">
      <c r="A50" s="5" t="s">
        <v>18</v>
      </c>
      <c r="B50" s="5" t="s">
        <v>4</v>
      </c>
      <c r="C50" s="5" t="s">
        <v>60</v>
      </c>
      <c r="D50" s="6">
        <v>1</v>
      </c>
      <c r="E50" s="6">
        <v>0.047195166701446356</v>
      </c>
      <c r="F50" s="6">
        <v>1</v>
      </c>
      <c r="G50" s="6">
        <v>0.047195166701446356</v>
      </c>
      <c r="H50" s="6">
        <v>1</v>
      </c>
      <c r="I50" s="6">
        <v>0.047195166701446356</v>
      </c>
      <c r="J50" s="6"/>
      <c r="K50" s="6">
        <v>12.3</v>
      </c>
      <c r="L50" s="6"/>
      <c r="M50" s="6">
        <v>6.98</v>
      </c>
      <c r="N50" s="6"/>
      <c r="O50" s="6">
        <v>7.23</v>
      </c>
    </row>
    <row r="51" spans="1:15" ht="12.75">
      <c r="A51" s="5" t="s">
        <v>18</v>
      </c>
      <c r="B51" s="5" t="s">
        <v>5</v>
      </c>
      <c r="C51" s="5" t="s">
        <v>60</v>
      </c>
      <c r="D51" s="6">
        <v>1</v>
      </c>
      <c r="E51" s="6">
        <v>0.00018878066680578544</v>
      </c>
      <c r="F51" s="6">
        <v>1</v>
      </c>
      <c r="G51" s="6">
        <v>0.00018878066680578544</v>
      </c>
      <c r="H51" s="6">
        <v>1</v>
      </c>
      <c r="I51" s="6">
        <v>0.00018878066680578544</v>
      </c>
      <c r="J51" s="6">
        <v>1</v>
      </c>
      <c r="K51" s="6">
        <v>0.0324</v>
      </c>
      <c r="L51" s="6">
        <v>1</v>
      </c>
      <c r="M51" s="6">
        <v>0.075</v>
      </c>
      <c r="N51" s="6">
        <v>1</v>
      </c>
      <c r="O51" s="6">
        <v>0.0142</v>
      </c>
    </row>
    <row r="52" spans="1:15" ht="12.75">
      <c r="A52" s="5" t="s">
        <v>18</v>
      </c>
      <c r="B52" s="5" t="s">
        <v>6</v>
      </c>
      <c r="C52" s="5" t="s">
        <v>60</v>
      </c>
      <c r="D52" s="6">
        <v>1</v>
      </c>
      <c r="E52" s="6">
        <v>9.439033340289272E-05</v>
      </c>
      <c r="F52" s="6">
        <v>1</v>
      </c>
      <c r="G52" s="6">
        <v>9.439033340289272E-05</v>
      </c>
      <c r="H52" s="6">
        <v>1</v>
      </c>
      <c r="I52" s="6">
        <v>9.439033340289272E-05</v>
      </c>
      <c r="J52" s="6"/>
      <c r="K52" s="6">
        <v>0.0324</v>
      </c>
      <c r="L52" s="6"/>
      <c r="M52" s="6">
        <v>0.0436</v>
      </c>
      <c r="N52" s="6"/>
      <c r="O52" s="6">
        <v>0.0709</v>
      </c>
    </row>
    <row r="53" spans="1:15" ht="12.75">
      <c r="A53" s="5" t="s">
        <v>18</v>
      </c>
      <c r="B53" s="5" t="s">
        <v>7</v>
      </c>
      <c r="C53" s="5" t="s">
        <v>60</v>
      </c>
      <c r="D53" s="6">
        <v>1</v>
      </c>
      <c r="E53" s="6">
        <v>0.0009439033340289272</v>
      </c>
      <c r="F53" s="6"/>
      <c r="G53" s="6">
        <v>0.0066073233382025</v>
      </c>
      <c r="H53" s="6"/>
      <c r="I53" s="6">
        <v>0.009439033340289272</v>
      </c>
      <c r="J53" s="6"/>
      <c r="K53" s="6">
        <v>4.37</v>
      </c>
      <c r="L53" s="6"/>
      <c r="M53" s="6">
        <v>55.5</v>
      </c>
      <c r="N53" s="6"/>
      <c r="O53" s="6">
        <v>1.06</v>
      </c>
    </row>
    <row r="54" spans="1:15" ht="12.75">
      <c r="A54" s="5" t="s">
        <v>18</v>
      </c>
      <c r="B54" s="5" t="s">
        <v>8</v>
      </c>
      <c r="C54" s="5" t="s">
        <v>60</v>
      </c>
      <c r="D54" s="6"/>
      <c r="E54" s="6">
        <v>0.0018878066680578544</v>
      </c>
      <c r="F54" s="6">
        <v>1</v>
      </c>
      <c r="G54" s="6">
        <v>0.0018878066680578544</v>
      </c>
      <c r="H54" s="6"/>
      <c r="I54" s="6">
        <v>0.005663420004173563</v>
      </c>
      <c r="J54" s="6"/>
      <c r="K54" s="6">
        <v>8.09</v>
      </c>
      <c r="L54" s="6"/>
      <c r="M54" s="6">
        <v>2.09</v>
      </c>
      <c r="N54" s="6"/>
      <c r="O54" s="6">
        <v>1.89</v>
      </c>
    </row>
    <row r="55" spans="1:15" ht="12.75">
      <c r="A55" s="5" t="s">
        <v>18</v>
      </c>
      <c r="B55" s="5" t="s">
        <v>9</v>
      </c>
      <c r="C55" s="5" t="s">
        <v>60</v>
      </c>
      <c r="D55" s="6">
        <v>1</v>
      </c>
      <c r="E55" s="6">
        <v>0.18878066680578542</v>
      </c>
      <c r="F55" s="6">
        <v>1</v>
      </c>
      <c r="G55" s="6">
        <v>0.0018878066680578544</v>
      </c>
      <c r="H55" s="6">
        <v>1</v>
      </c>
      <c r="I55" s="6">
        <v>0.09533423673692165</v>
      </c>
      <c r="J55" s="6">
        <v>1</v>
      </c>
      <c r="K55" s="6">
        <v>0.324</v>
      </c>
      <c r="L55" s="6">
        <v>1</v>
      </c>
      <c r="M55" s="6">
        <v>0.175</v>
      </c>
      <c r="N55" s="6">
        <v>1</v>
      </c>
      <c r="O55" s="6">
        <v>0.142</v>
      </c>
    </row>
    <row r="56" spans="1:15" ht="12.75">
      <c r="A56" s="5" t="s">
        <v>18</v>
      </c>
      <c r="B56" s="5" t="s">
        <v>10</v>
      </c>
      <c r="C56" s="5" t="s">
        <v>60</v>
      </c>
      <c r="D56" s="6">
        <v>1</v>
      </c>
      <c r="E56" s="6">
        <v>0.0018878066680578544</v>
      </c>
      <c r="F56" s="6">
        <v>1</v>
      </c>
      <c r="G56" s="6">
        <v>0.0018878066680578544</v>
      </c>
      <c r="H56" s="6">
        <v>1</v>
      </c>
      <c r="I56" s="6">
        <v>0.0018878066680578544</v>
      </c>
      <c r="J56" s="6">
        <v>1</v>
      </c>
      <c r="K56" s="6">
        <v>0.324</v>
      </c>
      <c r="L56" s="6">
        <v>1</v>
      </c>
      <c r="M56" s="6">
        <v>0.175</v>
      </c>
      <c r="N56" s="6">
        <v>1</v>
      </c>
      <c r="O56" s="6">
        <v>0.142</v>
      </c>
    </row>
    <row r="57" spans="1:15" ht="12.75">
      <c r="A57" s="5" t="s">
        <v>18</v>
      </c>
      <c r="B57" s="5" t="s">
        <v>11</v>
      </c>
      <c r="C57" s="5" t="s">
        <v>60</v>
      </c>
      <c r="D57" s="6">
        <v>1</v>
      </c>
      <c r="E57" s="6">
        <v>9.439033340289272E-05</v>
      </c>
      <c r="F57" s="6">
        <v>1</v>
      </c>
      <c r="G57" s="6">
        <v>9.439033340289272E-05</v>
      </c>
      <c r="H57" s="6">
        <v>1</v>
      </c>
      <c r="I57" s="6">
        <v>9.439033340289272E-05</v>
      </c>
      <c r="J57" s="6"/>
      <c r="K57" s="6">
        <v>0.0647</v>
      </c>
      <c r="L57" s="6"/>
      <c r="M57" s="6">
        <v>0.0175</v>
      </c>
      <c r="N57" s="6"/>
      <c r="O57" s="6">
        <v>0.00709</v>
      </c>
    </row>
    <row r="58" spans="1:15" ht="12.75">
      <c r="A58" s="5" t="s">
        <v>18</v>
      </c>
      <c r="B58" s="5" t="s">
        <v>12</v>
      </c>
      <c r="C58" s="5" t="s">
        <v>60</v>
      </c>
      <c r="D58" s="6">
        <v>1</v>
      </c>
      <c r="E58" s="6">
        <v>0.0018878066680578544</v>
      </c>
      <c r="F58" s="6">
        <v>1</v>
      </c>
      <c r="G58" s="6">
        <v>0.0018878066680578544</v>
      </c>
      <c r="H58" s="6">
        <v>1</v>
      </c>
      <c r="I58" s="6">
        <v>0.0018878066680578544</v>
      </c>
      <c r="J58" s="6">
        <v>1</v>
      </c>
      <c r="K58" s="6">
        <v>0.324</v>
      </c>
      <c r="L58" s="6">
        <v>1</v>
      </c>
      <c r="M58" s="6">
        <v>0.175</v>
      </c>
      <c r="N58" s="6">
        <v>1</v>
      </c>
      <c r="O58" s="6">
        <v>0.142</v>
      </c>
    </row>
    <row r="60" spans="2:15" ht="12.75">
      <c r="B60" s="5" t="s">
        <v>46</v>
      </c>
      <c r="E60" s="5">
        <f>'emiss 2'!$G$75</f>
        <v>18800</v>
      </c>
      <c r="G60" s="5">
        <f>'emiss 2'!$I$75</f>
        <v>19340</v>
      </c>
      <c r="I60" s="5">
        <f>'emiss 2'!$K$75</f>
        <v>19420</v>
      </c>
      <c r="K60" s="5">
        <f>'emiss 2'!$G$75</f>
        <v>18800</v>
      </c>
      <c r="M60" s="5">
        <f>'emiss 2'!$I$75</f>
        <v>19340</v>
      </c>
      <c r="O60" s="5">
        <f>'emiss 2'!$K$75</f>
        <v>19420</v>
      </c>
    </row>
    <row r="61" spans="2:15" ht="12.75">
      <c r="B61" s="5" t="s">
        <v>30</v>
      </c>
      <c r="E61" s="5">
        <f>'emiss 2'!$G$74</f>
        <v>11.2</v>
      </c>
      <c r="G61" s="5">
        <f>'emiss 2'!$I$74</f>
        <v>10.6</v>
      </c>
      <c r="I61" s="5">
        <f>'emiss 2'!$K$74</f>
        <v>9.6</v>
      </c>
      <c r="K61" s="5">
        <f>'emiss 2'!$G$74</f>
        <v>11.2</v>
      </c>
      <c r="M61" s="5">
        <f>'emiss 2'!$I$74</f>
        <v>10.6</v>
      </c>
      <c r="O61" s="5">
        <f>'emiss 2'!$K$74</f>
        <v>9.6</v>
      </c>
    </row>
    <row r="63" spans="2:23" ht="12.75">
      <c r="B63" s="5" t="s">
        <v>14</v>
      </c>
      <c r="C63" s="5" t="s">
        <v>48</v>
      </c>
      <c r="E63" s="5">
        <f>E44*E46/100*454*1000/0.0283/60*14/(21-E61)/E60</f>
        <v>0</v>
      </c>
      <c r="G63" s="5">
        <f>G44*G46/100*454*1000/0.0283/60*14/(21-G61)/G60</f>
        <v>0</v>
      </c>
      <c r="I63" s="5">
        <f>I44*I46/100*454*1000/0.0283/60*14/(21-I61)/I60</f>
        <v>0</v>
      </c>
      <c r="K63" s="5">
        <f>K44*K46/100*454*1000/0.0283/60*14/(21-K61)/K60</f>
        <v>32532.798285843164</v>
      </c>
      <c r="M63" s="5">
        <f>M44*M46/100*454*1000/0.0283/60*14/(21-M61)/M60</f>
        <v>3377.1117930016167</v>
      </c>
      <c r="O63" s="5">
        <f>O44*O46/100*454*1000/0.0283/60*14/(21-O61)/O60</f>
        <v>923.5011923807912</v>
      </c>
      <c r="Q63" s="11">
        <f>E63+K63</f>
        <v>32532.798285843164</v>
      </c>
      <c r="S63" s="11">
        <f>G63+M63</f>
        <v>3377.1117930016167</v>
      </c>
      <c r="U63" s="11">
        <f>I63+O63</f>
        <v>923.5011923807912</v>
      </c>
      <c r="W63" s="11">
        <f>AVERAGE(Q63,S63,U63)</f>
        <v>12277.803757075191</v>
      </c>
    </row>
    <row r="64" spans="2:23" ht="12.75">
      <c r="B64" s="5" t="s">
        <v>41</v>
      </c>
      <c r="C64" s="5" t="s">
        <v>26</v>
      </c>
      <c r="E64" s="5">
        <f>E47*454*1000000/0.0283/60*14/(21-E$61)/E$60</f>
        <v>3269147.5041260775</v>
      </c>
      <c r="G64" s="5">
        <f>G47*454*1000000/0.0283/60*14/(21-G$61)/G$60</f>
        <v>2051390.4110635105</v>
      </c>
      <c r="I64" s="5">
        <f>I47*454*1000000/0.0283/60*14/(21-I$61)/I$60</f>
        <v>2376587.8592334567</v>
      </c>
      <c r="K64" s="5">
        <f>K47*454*1000000/0.0283/60*14/(21-K$61)/K$60</f>
        <v>0</v>
      </c>
      <c r="M64" s="5">
        <f>M47*454*1000000/0.0283/60*14/(21-M$61)/M$60</f>
        <v>0</v>
      </c>
      <c r="O64" s="5">
        <f>O47*454*1000000/0.0283/60*14/(21-O$61)/O$60</f>
        <v>0</v>
      </c>
      <c r="Q64" s="11">
        <f aca="true" t="shared" si="9" ref="Q64:U77">E64+K64</f>
        <v>3269147.5041260775</v>
      </c>
      <c r="S64" s="11">
        <f t="shared" si="9"/>
        <v>2051390.4110635105</v>
      </c>
      <c r="U64" s="11">
        <f t="shared" si="9"/>
        <v>2376587.8592334567</v>
      </c>
      <c r="W64" s="11">
        <f aca="true" t="shared" si="10" ref="W64:W77">AVERAGE(Q64,S64,U64)</f>
        <v>2565708.591474348</v>
      </c>
    </row>
    <row r="65" spans="2:23" ht="12.75">
      <c r="B65" s="5" t="s">
        <v>2</v>
      </c>
      <c r="C65" s="5" t="s">
        <v>26</v>
      </c>
      <c r="D65" s="6">
        <v>1</v>
      </c>
      <c r="E65" s="16">
        <f>E$44*E48*454*1000000/0.0283/60*14/(21-E$61)/E$60/1000000</f>
        <v>0.19332599183185287</v>
      </c>
      <c r="F65" s="6">
        <v>1</v>
      </c>
      <c r="G65" s="16">
        <f>G$44*G48*454*1000000/0.0283/60*14/(21-G$61)/G$60/1000000</f>
        <v>0.12116414281520635</v>
      </c>
      <c r="H65" s="6">
        <v>1</v>
      </c>
      <c r="I65" s="16">
        <f aca="true" t="shared" si="11" ref="I65:I75">I$44*I48*454*1000000/0.0283/60*14/(21-I$61)/I$60/1000000</f>
        <v>0.16088668191184968</v>
      </c>
      <c r="J65" s="6">
        <v>1</v>
      </c>
      <c r="K65" s="16">
        <f aca="true" t="shared" si="12" ref="K65:K75">K$44*K48*454*1000000/0.0283/60*14/(21-K$61)/K$60/1000000</f>
        <v>86.39857905420645</v>
      </c>
      <c r="L65" s="6"/>
      <c r="M65" s="16">
        <f aca="true" t="shared" si="13" ref="M65:M75">M$44*M48*454*1000000/0.0283/60*14/(21-M$61)/M$60/1000000</f>
        <v>68.00485391386819</v>
      </c>
      <c r="N65" s="6">
        <v>1</v>
      </c>
      <c r="O65" s="16">
        <f aca="true" t="shared" si="14" ref="O65:O75">O$44*O48*454*1000000/0.0283/60*14/(21-O$61)/O$60/1000000</f>
        <v>27.28176439158254</v>
      </c>
      <c r="Q65" s="11">
        <f t="shared" si="9"/>
        <v>86.5919050460383</v>
      </c>
      <c r="S65" s="11">
        <f t="shared" si="9"/>
        <v>68.12601805668339</v>
      </c>
      <c r="U65" s="11">
        <f t="shared" si="9"/>
        <v>27.442651073494392</v>
      </c>
      <c r="W65" s="11">
        <f t="shared" si="10"/>
        <v>60.72019139207203</v>
      </c>
    </row>
    <row r="66" spans="2:23" ht="12.75">
      <c r="B66" s="5" t="s">
        <v>3</v>
      </c>
      <c r="C66" s="5" t="s">
        <v>26</v>
      </c>
      <c r="D66" s="6">
        <v>1</v>
      </c>
      <c r="E66" s="16">
        <f aca="true" t="shared" si="15" ref="E66:G75">E$44*E49*454*1000000/0.0283/60*14/(21-E$61)/E$60/1000000</f>
        <v>0.09666299591592643</v>
      </c>
      <c r="F66" s="6">
        <v>1</v>
      </c>
      <c r="G66" s="16">
        <f t="shared" si="15"/>
        <v>0.060582071407603175</v>
      </c>
      <c r="H66" s="6">
        <v>1</v>
      </c>
      <c r="I66" s="16">
        <f t="shared" si="11"/>
        <v>0.08044334095592484</v>
      </c>
      <c r="J66" s="6">
        <v>1</v>
      </c>
      <c r="K66" s="16">
        <f t="shared" si="12"/>
        <v>43.14595707089693</v>
      </c>
      <c r="L66" s="6">
        <v>1</v>
      </c>
      <c r="M66" s="16">
        <f t="shared" si="13"/>
        <v>20.17014714724253</v>
      </c>
      <c r="N66" s="6">
        <v>1</v>
      </c>
      <c r="O66" s="16">
        <f t="shared" si="14"/>
        <v>13.660121803965868</v>
      </c>
      <c r="Q66" s="11">
        <f t="shared" si="9"/>
        <v>43.242620066812854</v>
      </c>
      <c r="S66" s="11">
        <f t="shared" si="9"/>
        <v>20.230729218650133</v>
      </c>
      <c r="U66" s="11">
        <f t="shared" si="9"/>
        <v>13.740565144921794</v>
      </c>
      <c r="W66" s="11">
        <f t="shared" si="10"/>
        <v>25.737971476794925</v>
      </c>
    </row>
    <row r="67" spans="2:23" ht="12.75">
      <c r="B67" s="5" t="s">
        <v>4</v>
      </c>
      <c r="C67" s="5" t="s">
        <v>26</v>
      </c>
      <c r="D67" s="6">
        <v>1</v>
      </c>
      <c r="E67" s="16">
        <f t="shared" si="15"/>
        <v>0.9666299591592644</v>
      </c>
      <c r="F67" s="6">
        <v>1</v>
      </c>
      <c r="G67" s="16">
        <f t="shared" si="15"/>
        <v>0.6058207140760317</v>
      </c>
      <c r="H67" s="6">
        <v>1</v>
      </c>
      <c r="I67" s="16">
        <f t="shared" si="11"/>
        <v>0.8044334095592484</v>
      </c>
      <c r="J67" s="6"/>
      <c r="K67" s="16">
        <f t="shared" si="12"/>
        <v>655.9892113374935</v>
      </c>
      <c r="L67" s="6"/>
      <c r="M67" s="16">
        <f t="shared" si="13"/>
        <v>322.9074015774149</v>
      </c>
      <c r="N67" s="6"/>
      <c r="O67" s="16">
        <f t="shared" si="14"/>
        <v>278.2047342047134</v>
      </c>
      <c r="Q67" s="11">
        <f t="shared" si="9"/>
        <v>656.9558412966528</v>
      </c>
      <c r="S67" s="11">
        <f t="shared" si="9"/>
        <v>323.51322229149093</v>
      </c>
      <c r="U67" s="11">
        <f t="shared" si="9"/>
        <v>279.00916761427266</v>
      </c>
      <c r="W67" s="11">
        <f t="shared" si="10"/>
        <v>419.8260770674721</v>
      </c>
    </row>
    <row r="68" spans="2:23" ht="12.75">
      <c r="B68" s="5" t="s">
        <v>5</v>
      </c>
      <c r="C68" s="5" t="s">
        <v>26</v>
      </c>
      <c r="D68" s="6">
        <v>1</v>
      </c>
      <c r="E68" s="16">
        <f t="shared" si="15"/>
        <v>0.0038665198366370575</v>
      </c>
      <c r="F68" s="6">
        <v>1</v>
      </c>
      <c r="G68" s="16">
        <f t="shared" si="15"/>
        <v>0.0024232828563041263</v>
      </c>
      <c r="H68" s="6">
        <v>1</v>
      </c>
      <c r="I68" s="16">
        <f t="shared" si="11"/>
        <v>0.0032177336382369936</v>
      </c>
      <c r="J68" s="6">
        <v>1</v>
      </c>
      <c r="K68" s="16">
        <f t="shared" si="12"/>
        <v>1.727971581084129</v>
      </c>
      <c r="L68" s="6">
        <v>1</v>
      </c>
      <c r="M68" s="16">
        <f t="shared" si="13"/>
        <v>3.4696354037687844</v>
      </c>
      <c r="N68" s="6">
        <v>1</v>
      </c>
      <c r="O68" s="16">
        <f t="shared" si="14"/>
        <v>0.5464048721586349</v>
      </c>
      <c r="Q68" s="11">
        <f t="shared" si="9"/>
        <v>1.731838100920766</v>
      </c>
      <c r="S68" s="11">
        <f t="shared" si="9"/>
        <v>3.4720586866250884</v>
      </c>
      <c r="U68" s="11">
        <f t="shared" si="9"/>
        <v>0.5496226057968718</v>
      </c>
      <c r="W68" s="11">
        <f t="shared" si="10"/>
        <v>1.9178397977809087</v>
      </c>
    </row>
    <row r="69" spans="2:23" ht="12.75">
      <c r="B69" s="5" t="s">
        <v>6</v>
      </c>
      <c r="C69" s="5" t="s">
        <v>26</v>
      </c>
      <c r="D69" s="6">
        <v>1</v>
      </c>
      <c r="E69" s="16">
        <f t="shared" si="15"/>
        <v>0.0019332599183185287</v>
      </c>
      <c r="F69" s="6">
        <v>1</v>
      </c>
      <c r="G69" s="16">
        <f t="shared" si="15"/>
        <v>0.0012116414281520631</v>
      </c>
      <c r="H69" s="6">
        <v>1</v>
      </c>
      <c r="I69" s="16">
        <f t="shared" si="11"/>
        <v>0.0016088668191184968</v>
      </c>
      <c r="J69" s="6"/>
      <c r="K69" s="16">
        <f t="shared" si="12"/>
        <v>1.727971581084129</v>
      </c>
      <c r="L69" s="6"/>
      <c r="M69" s="16">
        <f t="shared" si="13"/>
        <v>2.0170147147242528</v>
      </c>
      <c r="N69" s="6"/>
      <c r="O69" s="16">
        <f t="shared" si="14"/>
        <v>2.728176439158254</v>
      </c>
      <c r="Q69" s="11">
        <f t="shared" si="9"/>
        <v>1.7299048410024476</v>
      </c>
      <c r="S69" s="11">
        <f t="shared" si="9"/>
        <v>2.0182263561524048</v>
      </c>
      <c r="U69" s="11">
        <f t="shared" si="9"/>
        <v>2.7297853059773725</v>
      </c>
      <c r="W69" s="11">
        <f t="shared" si="10"/>
        <v>2.159305501044075</v>
      </c>
    </row>
    <row r="70" spans="2:23" ht="12.75">
      <c r="B70" s="5" t="s">
        <v>7</v>
      </c>
      <c r="C70" s="5" t="s">
        <v>26</v>
      </c>
      <c r="D70" s="6">
        <v>1</v>
      </c>
      <c r="E70" s="16">
        <f t="shared" si="15"/>
        <v>0.01933259918318529</v>
      </c>
      <c r="F70" s="6"/>
      <c r="G70" s="16">
        <f t="shared" si="15"/>
        <v>0.08481489997064456</v>
      </c>
      <c r="H70" s="6"/>
      <c r="I70" s="16">
        <f t="shared" si="11"/>
        <v>0.16088668191184968</v>
      </c>
      <c r="J70" s="6"/>
      <c r="K70" s="16">
        <f t="shared" si="12"/>
        <v>233.06283362153223</v>
      </c>
      <c r="L70" s="6"/>
      <c r="M70" s="16">
        <f t="shared" si="13"/>
        <v>2567.5301987888997</v>
      </c>
      <c r="N70" s="6"/>
      <c r="O70" s="16">
        <f t="shared" si="14"/>
        <v>40.78796933015162</v>
      </c>
      <c r="Q70" s="11">
        <f t="shared" si="9"/>
        <v>233.0821662207154</v>
      </c>
      <c r="S70" s="11">
        <f t="shared" si="9"/>
        <v>2567.6150136888705</v>
      </c>
      <c r="U70" s="11">
        <f t="shared" si="9"/>
        <v>40.948856012063466</v>
      </c>
      <c r="W70" s="11">
        <f t="shared" si="10"/>
        <v>947.2153453072165</v>
      </c>
    </row>
    <row r="71" spans="2:23" ht="12.75">
      <c r="B71" s="5" t="s">
        <v>8</v>
      </c>
      <c r="C71" s="5" t="s">
        <v>26</v>
      </c>
      <c r="D71" s="6"/>
      <c r="E71" s="16">
        <f t="shared" si="15"/>
        <v>0.03866519836637058</v>
      </c>
      <c r="F71" s="6">
        <v>1</v>
      </c>
      <c r="G71" s="16">
        <f t="shared" si="15"/>
        <v>0.024232828563041264</v>
      </c>
      <c r="H71" s="6"/>
      <c r="I71" s="16">
        <f t="shared" si="11"/>
        <v>0.0965320091471098</v>
      </c>
      <c r="J71" s="6"/>
      <c r="K71" s="16">
        <f t="shared" si="12"/>
        <v>431.45957070896924</v>
      </c>
      <c r="L71" s="6"/>
      <c r="M71" s="16">
        <f t="shared" si="13"/>
        <v>96.68717325169013</v>
      </c>
      <c r="N71" s="6"/>
      <c r="O71" s="16">
        <f t="shared" si="14"/>
        <v>72.7257188999873</v>
      </c>
      <c r="Q71" s="11">
        <f t="shared" si="9"/>
        <v>431.4982359073356</v>
      </c>
      <c r="S71" s="11">
        <f t="shared" si="9"/>
        <v>96.71140608025317</v>
      </c>
      <c r="U71" s="11">
        <f t="shared" si="9"/>
        <v>72.82225090913441</v>
      </c>
      <c r="W71" s="11">
        <f t="shared" si="10"/>
        <v>200.3439642989077</v>
      </c>
    </row>
    <row r="72" spans="2:23" ht="12.75">
      <c r="B72" s="5" t="s">
        <v>9</v>
      </c>
      <c r="C72" s="5" t="s">
        <v>26</v>
      </c>
      <c r="D72" s="6">
        <v>1</v>
      </c>
      <c r="E72" s="16">
        <f t="shared" si="15"/>
        <v>3.8665198366370577</v>
      </c>
      <c r="F72" s="6">
        <v>1</v>
      </c>
      <c r="G72" s="16">
        <f t="shared" si="15"/>
        <v>0.024232828563041264</v>
      </c>
      <c r="H72" s="6">
        <v>1</v>
      </c>
      <c r="I72" s="16">
        <f t="shared" si="11"/>
        <v>1.6249554873096819</v>
      </c>
      <c r="J72" s="6">
        <v>1</v>
      </c>
      <c r="K72" s="16">
        <f t="shared" si="12"/>
        <v>17.27971581084129</v>
      </c>
      <c r="L72" s="6">
        <v>1</v>
      </c>
      <c r="M72" s="16">
        <f t="shared" si="13"/>
        <v>8.095815942127162</v>
      </c>
      <c r="N72" s="6">
        <v>1</v>
      </c>
      <c r="O72" s="16">
        <f t="shared" si="14"/>
        <v>5.464048721586347</v>
      </c>
      <c r="Q72" s="11">
        <f t="shared" si="9"/>
        <v>21.146235647478345</v>
      </c>
      <c r="S72" s="11">
        <f t="shared" si="9"/>
        <v>8.120048770690204</v>
      </c>
      <c r="U72" s="11">
        <f t="shared" si="9"/>
        <v>7.089004208896029</v>
      </c>
      <c r="W72" s="11">
        <f t="shared" si="10"/>
        <v>12.11842954235486</v>
      </c>
    </row>
    <row r="73" spans="2:23" ht="12.75">
      <c r="B73" s="5" t="s">
        <v>10</v>
      </c>
      <c r="C73" s="5" t="s">
        <v>26</v>
      </c>
      <c r="D73" s="6">
        <v>1</v>
      </c>
      <c r="E73" s="16">
        <f t="shared" si="15"/>
        <v>0.03866519836637058</v>
      </c>
      <c r="F73" s="6">
        <v>1</v>
      </c>
      <c r="G73" s="16">
        <f t="shared" si="15"/>
        <v>0.024232828563041264</v>
      </c>
      <c r="H73" s="6">
        <v>1</v>
      </c>
      <c r="I73" s="16">
        <f t="shared" si="11"/>
        <v>0.032177336382369935</v>
      </c>
      <c r="J73" s="6">
        <v>1</v>
      </c>
      <c r="K73" s="16">
        <f t="shared" si="12"/>
        <v>17.27971581084129</v>
      </c>
      <c r="L73" s="6">
        <v>1</v>
      </c>
      <c r="M73" s="16">
        <f t="shared" si="13"/>
        <v>8.095815942127162</v>
      </c>
      <c r="N73" s="6">
        <v>1</v>
      </c>
      <c r="O73" s="16">
        <f t="shared" si="14"/>
        <v>5.464048721586347</v>
      </c>
      <c r="Q73" s="11">
        <f t="shared" si="9"/>
        <v>17.31838100920766</v>
      </c>
      <c r="S73" s="11">
        <f t="shared" si="9"/>
        <v>8.120048770690204</v>
      </c>
      <c r="U73" s="11">
        <f t="shared" si="9"/>
        <v>5.496226057968717</v>
      </c>
      <c r="W73" s="11">
        <f t="shared" si="10"/>
        <v>10.311551945955527</v>
      </c>
    </row>
    <row r="74" spans="2:23" ht="12.75">
      <c r="B74" s="5" t="s">
        <v>11</v>
      </c>
      <c r="C74" s="5" t="s">
        <v>26</v>
      </c>
      <c r="D74" s="6">
        <v>1</v>
      </c>
      <c r="E74" s="16">
        <f t="shared" si="15"/>
        <v>0.0019332599183185287</v>
      </c>
      <c r="F74" s="6">
        <v>1</v>
      </c>
      <c r="G74" s="16">
        <f t="shared" si="15"/>
        <v>0.0012116414281520631</v>
      </c>
      <c r="H74" s="6">
        <v>1</v>
      </c>
      <c r="I74" s="16">
        <f t="shared" si="11"/>
        <v>0.0016088668191184968</v>
      </c>
      <c r="J74" s="6"/>
      <c r="K74" s="16">
        <f t="shared" si="12"/>
        <v>3.450609916547627</v>
      </c>
      <c r="L74" s="6"/>
      <c r="M74" s="16">
        <f t="shared" si="13"/>
        <v>0.8095815942127166</v>
      </c>
      <c r="N74" s="6"/>
      <c r="O74" s="16">
        <f t="shared" si="14"/>
        <v>0.2728176439158254</v>
      </c>
      <c r="Q74" s="11">
        <f t="shared" si="9"/>
        <v>3.4525431764659458</v>
      </c>
      <c r="S74" s="11">
        <f t="shared" si="9"/>
        <v>0.8107932356408687</v>
      </c>
      <c r="U74" s="11">
        <f t="shared" si="9"/>
        <v>0.2744265107349439</v>
      </c>
      <c r="W74" s="11">
        <f t="shared" si="10"/>
        <v>1.5125876409472527</v>
      </c>
    </row>
    <row r="75" spans="2:23" ht="12.75">
      <c r="B75" s="5" t="s">
        <v>12</v>
      </c>
      <c r="C75" s="5" t="s">
        <v>26</v>
      </c>
      <c r="D75" s="6">
        <v>1</v>
      </c>
      <c r="E75" s="16">
        <f t="shared" si="15"/>
        <v>0.03866519836637058</v>
      </c>
      <c r="F75" s="6">
        <v>1</v>
      </c>
      <c r="G75" s="16">
        <f t="shared" si="15"/>
        <v>0.024232828563041264</v>
      </c>
      <c r="H75" s="6">
        <v>1</v>
      </c>
      <c r="I75" s="16">
        <f t="shared" si="11"/>
        <v>0.032177336382369935</v>
      </c>
      <c r="J75" s="6">
        <v>1</v>
      </c>
      <c r="K75" s="16">
        <f t="shared" si="12"/>
        <v>17.27971581084129</v>
      </c>
      <c r="L75" s="6">
        <v>1</v>
      </c>
      <c r="M75" s="16">
        <f t="shared" si="13"/>
        <v>8.095815942127162</v>
      </c>
      <c r="N75" s="6">
        <v>1</v>
      </c>
      <c r="O75" s="16">
        <f t="shared" si="14"/>
        <v>5.464048721586347</v>
      </c>
      <c r="Q75" s="11">
        <f t="shared" si="9"/>
        <v>17.31838100920766</v>
      </c>
      <c r="S75" s="11">
        <f t="shared" si="9"/>
        <v>8.120048770690204</v>
      </c>
      <c r="U75" s="11">
        <f t="shared" si="9"/>
        <v>5.496226057968717</v>
      </c>
      <c r="W75" s="11">
        <f t="shared" si="10"/>
        <v>10.311551945955527</v>
      </c>
    </row>
    <row r="76" spans="2:23" ht="12.75">
      <c r="B76" s="5" t="s">
        <v>43</v>
      </c>
      <c r="C76" s="5" t="s">
        <v>26</v>
      </c>
      <c r="E76" s="11">
        <f>E69+E71</f>
        <v>0.04059845828468911</v>
      </c>
      <c r="G76" s="11">
        <f>G69+G71</f>
        <v>0.025444469991193326</v>
      </c>
      <c r="I76" s="11">
        <f>I69+I71</f>
        <v>0.0981408759662283</v>
      </c>
      <c r="K76" s="11">
        <f>K69+K71</f>
        <v>433.1875422900534</v>
      </c>
      <c r="M76" s="11">
        <f>M69+M71</f>
        <v>98.70418796641438</v>
      </c>
      <c r="O76" s="11">
        <f>O69+O71</f>
        <v>75.45389533914556</v>
      </c>
      <c r="Q76" s="11">
        <f t="shared" si="9"/>
        <v>433.2281407483381</v>
      </c>
      <c r="S76" s="11">
        <f t="shared" si="9"/>
        <v>98.72963243640558</v>
      </c>
      <c r="U76" s="11">
        <f t="shared" si="9"/>
        <v>75.55203621511178</v>
      </c>
      <c r="W76" s="11">
        <f t="shared" si="10"/>
        <v>202.50326979995182</v>
      </c>
    </row>
    <row r="77" spans="2:23" ht="12.75">
      <c r="B77" s="5" t="s">
        <v>44</v>
      </c>
      <c r="C77" s="5" t="s">
        <v>26</v>
      </c>
      <c r="E77" s="11">
        <f>E66+E68+E70</f>
        <v>0.11986211493574879</v>
      </c>
      <c r="G77" s="11">
        <f>G66+G68+G70</f>
        <v>0.14782025423455186</v>
      </c>
      <c r="I77" s="11">
        <f>I66+I68+I70</f>
        <v>0.24454775650601152</v>
      </c>
      <c r="K77" s="11">
        <f>K66+K68+K70</f>
        <v>277.9367622735133</v>
      </c>
      <c r="M77" s="11">
        <f>M66+M68+M70</f>
        <v>2591.169981339911</v>
      </c>
      <c r="O77" s="11">
        <f>O66+O68+O70</f>
        <v>54.99449600627612</v>
      </c>
      <c r="Q77" s="11">
        <f t="shared" si="9"/>
        <v>278.05662438844905</v>
      </c>
      <c r="S77" s="11">
        <f t="shared" si="9"/>
        <v>2591.3178015941453</v>
      </c>
      <c r="U77" s="11">
        <f t="shared" si="9"/>
        <v>55.23904376278213</v>
      </c>
      <c r="W77" s="11">
        <f t="shared" si="10"/>
        <v>974.8711565817922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C1">
      <selection activeCell="C2" sqref="C2"/>
    </sheetView>
  </sheetViews>
  <sheetFormatPr defaultColWidth="9.140625" defaultRowHeight="12.75"/>
  <cols>
    <col min="1" max="2" width="8.140625" style="0" hidden="1" customWidth="1"/>
    <col min="3" max="3" width="25.00390625" style="0" customWidth="1"/>
  </cols>
  <sheetData>
    <row r="1" ht="12.75">
      <c r="C1" s="7" t="s">
        <v>121</v>
      </c>
    </row>
    <row r="3" ht="12.75">
      <c r="C3" s="9" t="s">
        <v>0</v>
      </c>
    </row>
    <row r="5" spans="1:31" s="5" customFormat="1" ht="12.75">
      <c r="A5" s="5" t="s">
        <v>0</v>
      </c>
      <c r="B5" s="5" t="s">
        <v>111</v>
      </c>
      <c r="C5" s="5" t="s">
        <v>117</v>
      </c>
      <c r="D5" s="5" t="s">
        <v>112</v>
      </c>
      <c r="E5" s="6">
        <v>2003</v>
      </c>
      <c r="F5" s="6">
        <v>1967</v>
      </c>
      <c r="G5" s="6">
        <v>1966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5" customFormat="1" ht="12.75">
      <c r="A6" s="5" t="s">
        <v>0</v>
      </c>
      <c r="B6" s="5" t="s">
        <v>113</v>
      </c>
      <c r="C6" s="5" t="s">
        <v>118</v>
      </c>
      <c r="D6" s="5" t="s">
        <v>112</v>
      </c>
      <c r="E6" s="6">
        <v>2094</v>
      </c>
      <c r="F6" s="6">
        <v>2061</v>
      </c>
      <c r="G6" s="6">
        <v>2010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22" s="5" customFormat="1" ht="12.75">
      <c r="A7" s="5" t="s">
        <v>0</v>
      </c>
      <c r="B7" s="5" t="s">
        <v>111</v>
      </c>
      <c r="C7" s="5" t="s">
        <v>119</v>
      </c>
      <c r="D7" s="5" t="s">
        <v>112</v>
      </c>
      <c r="E7" s="6">
        <v>179</v>
      </c>
      <c r="F7" s="6">
        <v>177</v>
      </c>
      <c r="G7" s="6">
        <v>170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3" s="5" customFormat="1" ht="12.75">
      <c r="A8" s="5" t="s">
        <v>0</v>
      </c>
      <c r="B8" s="5" t="s">
        <v>113</v>
      </c>
      <c r="C8" s="5" t="s">
        <v>120</v>
      </c>
      <c r="D8" s="5" t="s">
        <v>114</v>
      </c>
      <c r="E8" s="6">
        <v>23</v>
      </c>
      <c r="F8" s="6">
        <v>23</v>
      </c>
      <c r="G8" s="6">
        <v>23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2" s="5" customFormat="1" ht="12.75">
      <c r="A9" s="5" t="s">
        <v>0</v>
      </c>
      <c r="B9" s="5" t="s">
        <v>115</v>
      </c>
      <c r="C9" s="5" t="s">
        <v>116</v>
      </c>
      <c r="E9" s="6">
        <v>8.37</v>
      </c>
      <c r="F9" s="6">
        <v>8.3</v>
      </c>
      <c r="G9" s="6">
        <v>8.24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5:22" s="5" customFormat="1" ht="12.7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22" s="5" customFormat="1" ht="12.75">
      <c r="C11" s="9" t="s">
        <v>18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5:22" s="5" customFormat="1" ht="12.7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31" s="5" customFormat="1" ht="12.75">
      <c r="A13" s="5" t="s">
        <v>18</v>
      </c>
      <c r="B13" s="5" t="s">
        <v>111</v>
      </c>
      <c r="C13" s="5" t="s">
        <v>117</v>
      </c>
      <c r="D13" s="5" t="s">
        <v>112</v>
      </c>
      <c r="E13" s="6">
        <v>2029</v>
      </c>
      <c r="F13" s="6">
        <v>1885</v>
      </c>
      <c r="G13" s="6">
        <v>1853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5" customFormat="1" ht="12.75">
      <c r="A14" s="5" t="s">
        <v>18</v>
      </c>
      <c r="B14" s="5" t="s">
        <v>113</v>
      </c>
      <c r="C14" s="5" t="s">
        <v>118</v>
      </c>
      <c r="D14" s="5" t="s">
        <v>112</v>
      </c>
      <c r="E14" s="6">
        <v>2074</v>
      </c>
      <c r="F14" s="6">
        <v>1948</v>
      </c>
      <c r="G14" s="6">
        <v>2079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22" s="5" customFormat="1" ht="12.75">
      <c r="A15" s="5" t="s">
        <v>18</v>
      </c>
      <c r="B15" s="5" t="s">
        <v>111</v>
      </c>
      <c r="C15" s="5" t="s">
        <v>119</v>
      </c>
      <c r="D15" s="5" t="s">
        <v>112</v>
      </c>
      <c r="E15" s="6">
        <v>170</v>
      </c>
      <c r="F15" s="6">
        <v>163</v>
      </c>
      <c r="G15" s="6">
        <v>173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s="5" customFormat="1" ht="12.75">
      <c r="A16" s="5" t="s">
        <v>18</v>
      </c>
      <c r="B16" s="5" t="s">
        <v>113</v>
      </c>
      <c r="C16" s="5" t="s">
        <v>120</v>
      </c>
      <c r="D16" s="5" t="s">
        <v>114</v>
      </c>
      <c r="E16" s="6">
        <v>22.8</v>
      </c>
      <c r="F16" s="6">
        <v>22.6</v>
      </c>
      <c r="G16" s="6">
        <v>22.6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2" s="5" customFormat="1" ht="12.75">
      <c r="A17" s="5" t="s">
        <v>18</v>
      </c>
      <c r="B17" s="5" t="s">
        <v>115</v>
      </c>
      <c r="C17" s="5" t="s">
        <v>116</v>
      </c>
      <c r="E17" s="6">
        <v>8.42</v>
      </c>
      <c r="F17" s="6">
        <v>8.13</v>
      </c>
      <c r="G17" s="6">
        <v>8.45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2002-06-26T06:33:57Z</cp:lastPrinted>
  <dcterms:created xsi:type="dcterms:W3CDTF">2002-05-23T18:17:12Z</dcterms:created>
  <dcterms:modified xsi:type="dcterms:W3CDTF">2002-06-26T06:34:00Z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