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60" windowWidth="10620" windowHeight="5700" activeTab="1"/>
  </bookViews>
  <sheets>
    <sheet name="list" sheetId="1" r:id="rId1"/>
    <sheet name="source" sheetId="2" r:id="rId2"/>
    <sheet name="cond" sheetId="3" r:id="rId3"/>
    <sheet name="emiss 2" sheetId="4" r:id="rId4"/>
    <sheet name="feed 2" sheetId="5" r:id="rId5"/>
    <sheet name="process 2" sheetId="6" r:id="rId6"/>
  </sheets>
  <definedNames/>
  <calcPr fullCalcOnLoad="1"/>
</workbook>
</file>

<file path=xl/sharedStrings.xml><?xml version="1.0" encoding="utf-8"?>
<sst xmlns="http://schemas.openxmlformats.org/spreadsheetml/2006/main" count="825" uniqueCount="168">
  <si>
    <t>700C1</t>
  </si>
  <si>
    <t>R1</t>
  </si>
  <si>
    <t>Antimony</t>
  </si>
  <si>
    <t>Arsenic</t>
  </si>
  <si>
    <t>Barium</t>
  </si>
  <si>
    <t>Beryllium</t>
  </si>
  <si>
    <t>Cadmium</t>
  </si>
  <si>
    <t>Chlorine</t>
  </si>
  <si>
    <t>Chromium</t>
  </si>
  <si>
    <t>Lead</t>
  </si>
  <si>
    <t>Mercury</t>
  </si>
  <si>
    <t>Nickel</t>
  </si>
  <si>
    <t>Silver</t>
  </si>
  <si>
    <t>Thallium</t>
  </si>
  <si>
    <t>Ash</t>
  </si>
  <si>
    <t>Heating value</t>
  </si>
  <si>
    <t>R2</t>
  </si>
  <si>
    <t>R3</t>
  </si>
  <si>
    <t>700C2</t>
  </si>
  <si>
    <t>PM</t>
  </si>
  <si>
    <t>gr/dscf</t>
  </si>
  <si>
    <t>y</t>
  </si>
  <si>
    <t/>
  </si>
  <si>
    <t>HCl</t>
  </si>
  <si>
    <t>ppmv</t>
  </si>
  <si>
    <t>Cl2</t>
  </si>
  <si>
    <t>ug/dscm</t>
  </si>
  <si>
    <t>nd</t>
  </si>
  <si>
    <t>Chromium (Hex)</t>
  </si>
  <si>
    <t>Cr Hex</t>
  </si>
  <si>
    <t>Oxygen</t>
  </si>
  <si>
    <t>Metals</t>
  </si>
  <si>
    <t>lb/hr</t>
  </si>
  <si>
    <t>Btu/lb</t>
  </si>
  <si>
    <t>wt %</t>
  </si>
  <si>
    <t>ppmw</t>
  </si>
  <si>
    <t>Metal spike 2</t>
  </si>
  <si>
    <t>Metal spike 1</t>
  </si>
  <si>
    <t>CCl4 + oil</t>
  </si>
  <si>
    <t>Jug A</t>
  </si>
  <si>
    <t>Jug B</t>
  </si>
  <si>
    <t>Spike CCl4</t>
  </si>
  <si>
    <t>C6H5Cl</t>
  </si>
  <si>
    <t>Wood chips</t>
  </si>
  <si>
    <t>Newspaper</t>
  </si>
  <si>
    <t>Bonded paper</t>
  </si>
  <si>
    <t>Fuel oil</t>
  </si>
  <si>
    <t>Sampling Train</t>
  </si>
  <si>
    <t>PM/HCl</t>
  </si>
  <si>
    <t>Cond Avg</t>
  </si>
  <si>
    <t>SVM</t>
  </si>
  <si>
    <t>LVM</t>
  </si>
  <si>
    <t>Gas flowrate</t>
  </si>
  <si>
    <t>dscfm</t>
  </si>
  <si>
    <t>%</t>
  </si>
  <si>
    <t>Total</t>
  </si>
  <si>
    <t>mg/dscm</t>
  </si>
  <si>
    <t>Feedrate MTECs</t>
  </si>
  <si>
    <t>May 17-19, 1992</t>
  </si>
  <si>
    <t>Cond Descr</t>
  </si>
  <si>
    <t>Report Name/Date</t>
  </si>
  <si>
    <t>Report Prepare</t>
  </si>
  <si>
    <t>Testing Firm</t>
  </si>
  <si>
    <t xml:space="preserve">MRI </t>
  </si>
  <si>
    <t>Carbon Tetrachloride</t>
  </si>
  <si>
    <t>Chlorobenzene</t>
  </si>
  <si>
    <t>Test Report for the RCRA Trial Burn on the Du Pont Experimental Station Hazardous Waste Incinerator, Wilmington, Delaware, Prepared by MRI, Projecct # 6495-M(04), August 13, 1992</t>
  </si>
  <si>
    <t>700</t>
  </si>
  <si>
    <t>DED003930807</t>
  </si>
  <si>
    <t>DE</t>
  </si>
  <si>
    <t>Phase I ID No.</t>
  </si>
  <si>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</si>
  <si>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</si>
  <si>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</si>
  <si>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</si>
  <si>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</si>
  <si>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</si>
  <si>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</si>
  <si>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Combustor Characteristics</t>
  </si>
  <si>
    <t>Capacity (MMBtu/hr)</t>
  </si>
  <si>
    <t>Soot Blowing</t>
  </si>
  <si>
    <t>APCS Characteristics</t>
  </si>
  <si>
    <t>Hazardous Wastes</t>
  </si>
  <si>
    <t>Haz Waste Description</t>
  </si>
  <si>
    <t>Supplemental Fuel</t>
  </si>
  <si>
    <t>Stack Characteristics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</si>
  <si>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</si>
  <si>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</si>
  <si>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</si>
  <si>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</si>
  <si>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Permitting Status</t>
  </si>
  <si>
    <t>HWC Burn Status (Date if Terminated)</t>
  </si>
  <si>
    <t>None</t>
  </si>
  <si>
    <t>Combustor Type</t>
  </si>
  <si>
    <t>Source Description</t>
  </si>
  <si>
    <t>Fixed hearth</t>
  </si>
  <si>
    <t>Combustor Class</t>
  </si>
  <si>
    <t>Condition Description</t>
  </si>
  <si>
    <t>Stack Gas Emissions 2</t>
  </si>
  <si>
    <t>Feedstream 2</t>
  </si>
  <si>
    <t>70010</t>
  </si>
  <si>
    <t>F</t>
  </si>
  <si>
    <t>70011</t>
  </si>
  <si>
    <t>70013</t>
  </si>
  <si>
    <t>Pressure Drop</t>
  </si>
  <si>
    <t>in H2O</t>
  </si>
  <si>
    <t>WS pH</t>
  </si>
  <si>
    <t>Hearth Temperature</t>
  </si>
  <si>
    <t>Afterburner Temperature</t>
  </si>
  <si>
    <t>Spray drier Temperature</t>
  </si>
  <si>
    <t>WS Temperature</t>
  </si>
  <si>
    <t>Process Information 2</t>
  </si>
  <si>
    <t>Nichols Monohearth, with afterburner, 40 MM Btu/hr</t>
  </si>
  <si>
    <t>Incinerator</t>
  </si>
  <si>
    <t>Wilmington</t>
  </si>
  <si>
    <t>Dupont</t>
  </si>
  <si>
    <t>Number of Sister Facilities</t>
  </si>
  <si>
    <t>APCS General Class</t>
  </si>
  <si>
    <t>APCS Detailed Acronym</t>
  </si>
  <si>
    <t>liq, solid</t>
  </si>
  <si>
    <t>oil</t>
  </si>
  <si>
    <t>Trial Burn, High Metals Feed/Max Temp</t>
  </si>
  <si>
    <t>Trial Burn, High Feed Rate/Min Temp</t>
  </si>
  <si>
    <t>Testing Dates</t>
  </si>
  <si>
    <t>Cond Dates</t>
  </si>
  <si>
    <t>E1</t>
  </si>
  <si>
    <t>E2</t>
  </si>
  <si>
    <t>E3</t>
  </si>
  <si>
    <t>Total Chlorine</t>
  </si>
  <si>
    <t>Spray dryer, cyclone,reverse jet scrubber, venturi scrubber (variable throat, Andersen 2000 model WAV-152), packed bed scrubber (counter current baffle style, 3 stage, disc / donut packing) (Andersen 2000 design)</t>
  </si>
  <si>
    <t>DS,C,HEWS,LEWS</t>
  </si>
  <si>
    <t>SD/C/RJS/VS/WS</t>
  </si>
  <si>
    <t>source</t>
  </si>
  <si>
    <t>cond</t>
  </si>
  <si>
    <t>emiss 2</t>
  </si>
  <si>
    <t>feed 2</t>
  </si>
  <si>
    <t>process 2</t>
  </si>
  <si>
    <t>Onsite incinerator</t>
  </si>
  <si>
    <t xml:space="preserve">   Stack Gas Flowrate</t>
  </si>
  <si>
    <t xml:space="preserve">   O2</t>
  </si>
  <si>
    <t xml:space="preserve">   Moisture</t>
  </si>
  <si>
    <t xml:space="preserve">   Temperature</t>
  </si>
  <si>
    <t>°F</t>
  </si>
  <si>
    <t>Feedstream Number</t>
  </si>
  <si>
    <t>Feed Class</t>
  </si>
  <si>
    <t>Feedstream Desc</t>
  </si>
  <si>
    <t>F1</t>
  </si>
  <si>
    <t>Spike</t>
  </si>
  <si>
    <t>F2</t>
  </si>
  <si>
    <t>F3</t>
  </si>
  <si>
    <t>Liq HW</t>
  </si>
  <si>
    <t>Liquid organic Waste, metal spike, Jug A (Fuel oil #2), Jug B (Pb Spike), Newspaper, Wood Chips</t>
  </si>
  <si>
    <t>F4</t>
  </si>
  <si>
    <t>F5</t>
  </si>
  <si>
    <t>Oil</t>
  </si>
  <si>
    <t>F6</t>
  </si>
  <si>
    <t>Solid non-HW</t>
  </si>
  <si>
    <t>F7</t>
  </si>
  <si>
    <t>F8</t>
  </si>
  <si>
    <t>Thermal Feedrate</t>
  </si>
  <si>
    <t>MMBtu/hr</t>
  </si>
  <si>
    <t>Feedstream Description</t>
  </si>
  <si>
    <t>Feed Rate</t>
  </si>
  <si>
    <t>Feed Class 2</t>
  </si>
  <si>
    <t>MF</t>
  </si>
  <si>
    <t>Non-HW</t>
  </si>
  <si>
    <t>HW</t>
  </si>
  <si>
    <t>DRE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</si>
</sst>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00"/>
    <numFmt numFmtId="167" formatCode="0.000"/>
    <numFmt numFmtId="168" formatCode="mm/dd/yy"/>
    <numFmt numFmtId="169" formatCode="0.0000000"/>
    <numFmt numFmtId="170" formatCode="0.000000"/>
    <numFmt numFmtId="171" formatCode="mmmm\ d\,\ yyyy"/>
    <numFmt numFmtId="172" formatCode="0.000000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7" fontId="0" fillId="0" borderId="0" xfId="0" applyNumberFormat="1" applyAlignment="1">
      <alignment horizontal="left"/>
    </xf>
    <xf numFmtId="171" fontId="0" fillId="0" borderId="0" xfId="0" applyNumberFormat="1" applyAlignment="1">
      <alignment horizontal="left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6" sqref="A6"/>
    </sheetView>
  </sheetViews>
  <sheetFormatPr defaultColWidth="9.140625" defaultRowHeight="12.75"/>
  <sheetData>
    <row r="1" ht="12.75">
      <c r="A1" t="s">
        <v>132</v>
      </c>
    </row>
    <row r="2" ht="12.75">
      <c r="A2" t="s">
        <v>133</v>
      </c>
    </row>
    <row r="3" ht="12.75">
      <c r="A3" t="s">
        <v>134</v>
      </c>
    </row>
    <row r="4" ht="12.75">
      <c r="A4" t="s">
        <v>135</v>
      </c>
    </row>
    <row r="5" ht="12.75">
      <c r="A5" t="s">
        <v>136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1"/>
  <sheetViews>
    <sheetView tabSelected="1" workbookViewId="0" topLeftCell="B1">
      <selection activeCell="C1" sqref="C1"/>
    </sheetView>
  </sheetViews>
  <sheetFormatPr defaultColWidth="9.140625" defaultRowHeight="12.75"/>
  <cols>
    <col min="1" max="1" width="2.421875" style="0" hidden="1" customWidth="1"/>
    <col min="2" max="2" width="25.28125" style="0" customWidth="1"/>
    <col min="3" max="3" width="57.8515625" style="0" customWidth="1"/>
  </cols>
  <sheetData>
    <row r="1" ht="12.75">
      <c r="B1" s="7" t="s">
        <v>94</v>
      </c>
    </row>
    <row r="3" spans="2:3" ht="12.75">
      <c r="B3" t="s">
        <v>70</v>
      </c>
      <c r="C3" t="s">
        <v>67</v>
      </c>
    </row>
    <row r="4" spans="2:3" ht="12.75">
      <c r="B4" t="s">
        <v>71</v>
      </c>
      <c r="C4" t="s">
        <v>68</v>
      </c>
    </row>
    <row r="5" spans="2:3" ht="12.75">
      <c r="B5" t="s">
        <v>72</v>
      </c>
      <c r="C5" t="s">
        <v>115</v>
      </c>
    </row>
    <row r="6" ht="12.75">
      <c r="B6" t="s">
        <v>73</v>
      </c>
    </row>
    <row r="7" spans="2:3" ht="12.75">
      <c r="B7" t="s">
        <v>74</v>
      </c>
      <c r="C7" t="s">
        <v>114</v>
      </c>
    </row>
    <row r="8" spans="2:3" ht="12.75">
      <c r="B8" t="s">
        <v>75</v>
      </c>
      <c r="C8" t="s">
        <v>69</v>
      </c>
    </row>
    <row r="9" spans="2:3" ht="12.75">
      <c r="B9" t="s">
        <v>76</v>
      </c>
      <c r="C9" t="s">
        <v>113</v>
      </c>
    </row>
    <row r="10" spans="2:3" ht="12.75">
      <c r="B10" t="s">
        <v>77</v>
      </c>
      <c r="C10" t="s">
        <v>92</v>
      </c>
    </row>
    <row r="11" spans="2:3" ht="12.75">
      <c r="B11" t="s">
        <v>116</v>
      </c>
      <c r="C11" s="12">
        <v>0</v>
      </c>
    </row>
    <row r="12" spans="2:3" ht="12.75">
      <c r="B12" t="s">
        <v>96</v>
      </c>
      <c r="C12" t="s">
        <v>137</v>
      </c>
    </row>
    <row r="13" spans="2:3" ht="12.75">
      <c r="B13" t="s">
        <v>93</v>
      </c>
      <c r="C13" t="s">
        <v>95</v>
      </c>
    </row>
    <row r="14" spans="2:3" ht="12.75">
      <c r="B14" t="s">
        <v>78</v>
      </c>
      <c r="C14" t="s">
        <v>112</v>
      </c>
    </row>
    <row r="15" ht="12.75">
      <c r="B15" t="s">
        <v>79</v>
      </c>
    </row>
    <row r="16" ht="12.75">
      <c r="B16" t="s">
        <v>80</v>
      </c>
    </row>
    <row r="17" spans="2:3" ht="12.75">
      <c r="B17" t="s">
        <v>118</v>
      </c>
      <c r="C17" t="s">
        <v>131</v>
      </c>
    </row>
    <row r="18" spans="2:3" ht="12.75">
      <c r="B18" t="s">
        <v>117</v>
      </c>
      <c r="C18" t="s">
        <v>130</v>
      </c>
    </row>
    <row r="19" spans="2:3" ht="51">
      <c r="B19" s="14" t="s">
        <v>81</v>
      </c>
      <c r="C19" s="14" t="s">
        <v>129</v>
      </c>
    </row>
    <row r="20" spans="2:3" ht="12.75">
      <c r="B20" t="s">
        <v>82</v>
      </c>
      <c r="C20" t="s">
        <v>119</v>
      </c>
    </row>
    <row r="21" spans="2:3" ht="25.5">
      <c r="B21" t="s">
        <v>83</v>
      </c>
      <c r="C21" s="14" t="s">
        <v>151</v>
      </c>
    </row>
    <row r="22" spans="2:3" ht="12.75">
      <c r="B22" t="s">
        <v>84</v>
      </c>
      <c r="C22" t="s">
        <v>120</v>
      </c>
    </row>
    <row r="23" ht="12.75">
      <c r="C23" t="s">
        <v>46</v>
      </c>
    </row>
    <row r="24" ht="12.75">
      <c r="B24" t="s">
        <v>85</v>
      </c>
    </row>
    <row r="25" spans="2:3" ht="12.75">
      <c r="B25" t="s">
        <v>86</v>
      </c>
      <c r="C25" s="16">
        <v>3.9998048095144356</v>
      </c>
    </row>
    <row r="26" spans="2:3" ht="12.75">
      <c r="B26" t="s">
        <v>87</v>
      </c>
      <c r="C26" s="16">
        <v>0</v>
      </c>
    </row>
    <row r="27" spans="2:3" ht="12.75">
      <c r="B27" t="s">
        <v>88</v>
      </c>
      <c r="C27" s="16">
        <v>12.617995242334683</v>
      </c>
    </row>
    <row r="28" spans="2:3" ht="12.75">
      <c r="B28" t="s">
        <v>89</v>
      </c>
      <c r="C28" s="16">
        <v>177.8888888888889</v>
      </c>
    </row>
    <row r="30" ht="12.75">
      <c r="B30" t="s">
        <v>90</v>
      </c>
    </row>
    <row r="31" ht="12.75">
      <c r="B31" t="s">
        <v>91</v>
      </c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B1">
      <selection activeCell="C19" sqref="C19"/>
    </sheetView>
  </sheetViews>
  <sheetFormatPr defaultColWidth="9.140625" defaultRowHeight="12.75"/>
  <cols>
    <col min="1" max="1" width="1.1484375" style="0" hidden="1" customWidth="1"/>
    <col min="2" max="2" width="17.00390625" style="0" customWidth="1"/>
    <col min="3" max="3" width="63.8515625" style="12" customWidth="1"/>
  </cols>
  <sheetData>
    <row r="1" ht="12.75">
      <c r="B1" s="7" t="s">
        <v>97</v>
      </c>
    </row>
    <row r="3" ht="12.75">
      <c r="B3" s="7" t="s">
        <v>0</v>
      </c>
    </row>
    <row r="4" ht="12.75">
      <c r="B4" s="7"/>
    </row>
    <row r="5" spans="2:3" ht="39" customHeight="1">
      <c r="B5" s="14" t="s">
        <v>60</v>
      </c>
      <c r="C5" s="15" t="s">
        <v>66</v>
      </c>
    </row>
    <row r="6" spans="2:3" ht="12.75">
      <c r="B6" t="s">
        <v>61</v>
      </c>
      <c r="C6" s="12" t="s">
        <v>63</v>
      </c>
    </row>
    <row r="7" spans="2:3" ht="12.75">
      <c r="B7" t="s">
        <v>62</v>
      </c>
      <c r="C7" s="12" t="s">
        <v>63</v>
      </c>
    </row>
    <row r="8" spans="1:3" ht="12.75">
      <c r="A8" t="s">
        <v>0</v>
      </c>
      <c r="B8" t="s">
        <v>59</v>
      </c>
      <c r="C8" s="12" t="s">
        <v>121</v>
      </c>
    </row>
    <row r="9" spans="1:3" ht="12.75">
      <c r="A9" t="s">
        <v>0</v>
      </c>
      <c r="B9" t="s">
        <v>123</v>
      </c>
      <c r="C9" s="12" t="s">
        <v>58</v>
      </c>
    </row>
    <row r="10" spans="1:3" ht="12.75">
      <c r="A10" t="s">
        <v>0</v>
      </c>
      <c r="B10" t="s">
        <v>124</v>
      </c>
      <c r="C10" s="19">
        <v>33743</v>
      </c>
    </row>
    <row r="11" ht="12.75">
      <c r="C11" s="13"/>
    </row>
    <row r="12" spans="2:3" ht="12.75">
      <c r="B12" s="7" t="s">
        <v>18</v>
      </c>
      <c r="C12" s="13"/>
    </row>
    <row r="13" spans="2:3" ht="12.75">
      <c r="B13" s="7"/>
      <c r="C13" s="13"/>
    </row>
    <row r="14" spans="2:3" ht="38.25">
      <c r="B14" s="14" t="s">
        <v>60</v>
      </c>
      <c r="C14" s="15" t="s">
        <v>66</v>
      </c>
    </row>
    <row r="15" spans="2:3" ht="12.75">
      <c r="B15" t="s">
        <v>61</v>
      </c>
      <c r="C15" s="12" t="s">
        <v>63</v>
      </c>
    </row>
    <row r="16" spans="2:3" ht="12.75">
      <c r="B16" t="s">
        <v>62</v>
      </c>
      <c r="C16" s="12" t="s">
        <v>63</v>
      </c>
    </row>
    <row r="17" spans="1:3" ht="12.75">
      <c r="A17" t="s">
        <v>18</v>
      </c>
      <c r="B17" t="s">
        <v>59</v>
      </c>
      <c r="C17" s="12" t="s">
        <v>122</v>
      </c>
    </row>
    <row r="18" spans="2:3" ht="12.75">
      <c r="B18" t="s">
        <v>123</v>
      </c>
      <c r="C18" s="20">
        <v>33744</v>
      </c>
    </row>
    <row r="19" spans="2:3" ht="12.75">
      <c r="B19" t="s">
        <v>124</v>
      </c>
      <c r="C19" s="19">
        <v>33744</v>
      </c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K59"/>
  <sheetViews>
    <sheetView workbookViewId="0" topLeftCell="B1">
      <selection activeCell="B3" sqref="B3"/>
    </sheetView>
  </sheetViews>
  <sheetFormatPr defaultColWidth="9.140625" defaultRowHeight="12.75"/>
  <cols>
    <col min="1" max="1" width="9.140625" style="0" hidden="1" customWidth="1"/>
    <col min="2" max="2" width="18.28125" style="0" customWidth="1"/>
    <col min="3" max="3" width="6.8515625" style="0" customWidth="1"/>
    <col min="5" max="5" width="3.140625" style="0" customWidth="1"/>
    <col min="6" max="6" width="2.57421875" style="0" customWidth="1"/>
    <col min="8" max="8" width="3.28125" style="0" customWidth="1"/>
    <col min="10" max="10" width="3.57421875" style="0" customWidth="1"/>
    <col min="12" max="12" width="5.00390625" style="0" customWidth="1"/>
    <col min="13" max="13" width="9.57421875" style="0" customWidth="1"/>
    <col min="14" max="14" width="1.8515625" style="0" customWidth="1"/>
    <col min="15" max="15" width="7.00390625" style="0" hidden="1" customWidth="1"/>
    <col min="16" max="16" width="2.57421875" style="0" hidden="1" customWidth="1"/>
    <col min="17" max="24" width="0" style="0" hidden="1" customWidth="1"/>
  </cols>
  <sheetData>
    <row r="1" ht="12.75">
      <c r="B1" s="7" t="s">
        <v>98</v>
      </c>
    </row>
    <row r="2" ht="12.75">
      <c r="B2" s="7"/>
    </row>
    <row r="4" spans="2:13" ht="12.75">
      <c r="B4" s="7" t="s">
        <v>0</v>
      </c>
      <c r="G4" s="17" t="s">
        <v>1</v>
      </c>
      <c r="H4" s="17"/>
      <c r="I4" s="17" t="s">
        <v>16</v>
      </c>
      <c r="J4" s="17"/>
      <c r="K4" s="17" t="s">
        <v>17</v>
      </c>
      <c r="L4" s="17"/>
      <c r="M4" s="17" t="s">
        <v>49</v>
      </c>
    </row>
    <row r="6" spans="1:24" s="1" customFormat="1" ht="12.75">
      <c r="A6" s="1" t="s">
        <v>0</v>
      </c>
      <c r="B6" s="1" t="s">
        <v>19</v>
      </c>
      <c r="C6" s="1" t="s">
        <v>126</v>
      </c>
      <c r="D6" s="1" t="s">
        <v>20</v>
      </c>
      <c r="E6" s="1" t="s">
        <v>21</v>
      </c>
      <c r="F6" s="2" t="s">
        <v>22</v>
      </c>
      <c r="G6" s="3">
        <v>0.060900604128</v>
      </c>
      <c r="H6" s="3" t="s">
        <v>22</v>
      </c>
      <c r="I6" s="3">
        <v>0.0525005208</v>
      </c>
      <c r="J6" s="3" t="s">
        <v>22</v>
      </c>
      <c r="K6" s="3">
        <v>0.058100576352</v>
      </c>
      <c r="L6" s="3" t="s">
        <v>22</v>
      </c>
      <c r="M6" s="3">
        <f>AVERAGE(G6,I6,K6)</f>
        <v>0.05716723376</v>
      </c>
      <c r="N6" s="3" t="s">
        <v>22</v>
      </c>
      <c r="O6" s="3"/>
      <c r="P6" s="3" t="s">
        <v>22</v>
      </c>
      <c r="Q6" s="3"/>
      <c r="R6" s="3" t="s">
        <v>22</v>
      </c>
      <c r="S6" s="3"/>
      <c r="T6" s="3" t="s">
        <v>22</v>
      </c>
      <c r="U6" s="3"/>
      <c r="V6" s="2" t="s">
        <v>22</v>
      </c>
      <c r="W6" s="2"/>
      <c r="X6" s="1">
        <v>0.05716723376</v>
      </c>
    </row>
    <row r="7" spans="1:24" s="1" customFormat="1" ht="12.75">
      <c r="A7" s="1" t="s">
        <v>0</v>
      </c>
      <c r="B7" s="1" t="s">
        <v>23</v>
      </c>
      <c r="C7" s="1" t="s">
        <v>126</v>
      </c>
      <c r="D7" s="1" t="s">
        <v>24</v>
      </c>
      <c r="E7" s="1" t="s">
        <v>21</v>
      </c>
      <c r="F7" s="2" t="s">
        <v>22</v>
      </c>
      <c r="G7" s="4">
        <v>18.2173890187666</v>
      </c>
      <c r="H7" s="4" t="s">
        <v>22</v>
      </c>
      <c r="I7" s="4">
        <v>44.49903841625733</v>
      </c>
      <c r="J7" s="4" t="s">
        <v>22</v>
      </c>
      <c r="K7" s="4">
        <v>22.033100314566465</v>
      </c>
      <c r="L7" s="2" t="s">
        <v>22</v>
      </c>
      <c r="M7" s="4">
        <f>AVERAGE(G7,I7,K7)</f>
        <v>28.2498425831968</v>
      </c>
      <c r="N7" s="2" t="s">
        <v>22</v>
      </c>
      <c r="O7" s="2"/>
      <c r="P7" s="2" t="s">
        <v>22</v>
      </c>
      <c r="Q7" s="2"/>
      <c r="R7" s="2" t="s">
        <v>22</v>
      </c>
      <c r="S7" s="2"/>
      <c r="T7" s="2" t="s">
        <v>22</v>
      </c>
      <c r="U7" s="2"/>
      <c r="V7" s="2" t="s">
        <v>22</v>
      </c>
      <c r="W7" s="2"/>
      <c r="X7" s="1">
        <v>28.249842583196795</v>
      </c>
    </row>
    <row r="8" spans="1:24" s="1" customFormat="1" ht="12.75">
      <c r="A8" s="1" t="s">
        <v>0</v>
      </c>
      <c r="B8" s="1" t="s">
        <v>25</v>
      </c>
      <c r="C8" s="1" t="s">
        <v>126</v>
      </c>
      <c r="D8" s="1" t="s">
        <v>24</v>
      </c>
      <c r="E8" s="1" t="s">
        <v>21</v>
      </c>
      <c r="F8" s="2" t="s">
        <v>22</v>
      </c>
      <c r="G8" s="4">
        <v>0.18763859578345</v>
      </c>
      <c r="H8" s="4" t="s">
        <v>22</v>
      </c>
      <c r="I8" s="4">
        <v>0.09804671216210879</v>
      </c>
      <c r="J8" s="4" t="s">
        <v>22</v>
      </c>
      <c r="K8" s="4">
        <v>0.38666370398581407</v>
      </c>
      <c r="L8" s="2" t="s">
        <v>22</v>
      </c>
      <c r="M8" s="4">
        <f>AVERAGE(G8,I8,K8)</f>
        <v>0.22411633731045763</v>
      </c>
      <c r="N8" s="2" t="s">
        <v>22</v>
      </c>
      <c r="O8" s="2"/>
      <c r="P8" s="2" t="s">
        <v>22</v>
      </c>
      <c r="Q8" s="2"/>
      <c r="R8" s="2" t="s">
        <v>22</v>
      </c>
      <c r="S8" s="2"/>
      <c r="T8" s="2" t="s">
        <v>22</v>
      </c>
      <c r="U8" s="2"/>
      <c r="V8" s="2" t="s">
        <v>22</v>
      </c>
      <c r="W8" s="2"/>
      <c r="X8" s="1">
        <v>0.22411633731045763</v>
      </c>
    </row>
    <row r="9" spans="2:23" s="1" customFormat="1" ht="12.75">
      <c r="B9" s="1" t="s">
        <v>128</v>
      </c>
      <c r="C9" s="5" t="s">
        <v>126</v>
      </c>
      <c r="D9" s="1" t="s">
        <v>24</v>
      </c>
      <c r="E9" s="1" t="s">
        <v>21</v>
      </c>
      <c r="F9" s="2"/>
      <c r="G9" s="4">
        <f>G7+2*G8</f>
        <v>18.5926662103335</v>
      </c>
      <c r="H9" s="4"/>
      <c r="I9" s="4">
        <f>I7+2*I8</f>
        <v>44.695131840581546</v>
      </c>
      <c r="J9" s="4"/>
      <c r="K9" s="4">
        <f>K7+2*K8</f>
        <v>22.806427722538093</v>
      </c>
      <c r="L9" s="2"/>
      <c r="M9" s="4">
        <f>AVERAGE(G9,I9,K9)</f>
        <v>28.69807525781771</v>
      </c>
      <c r="N9" s="2"/>
      <c r="O9" s="2"/>
      <c r="P9" s="2"/>
      <c r="Q9" s="2"/>
      <c r="R9" s="2"/>
      <c r="S9" s="2"/>
      <c r="T9" s="2"/>
      <c r="U9" s="2"/>
      <c r="V9" s="2"/>
      <c r="W9" s="2"/>
    </row>
    <row r="10" spans="3:23" s="1" customFormat="1" ht="12.75">
      <c r="C10" s="5"/>
      <c r="F10" s="2"/>
      <c r="G10" s="4"/>
      <c r="H10" s="4"/>
      <c r="I10" s="4"/>
      <c r="J10" s="4"/>
      <c r="K10" s="4"/>
      <c r="L10" s="2"/>
      <c r="M10" s="4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4" s="1" customFormat="1" ht="12.75">
      <c r="A11" s="1" t="s">
        <v>0</v>
      </c>
      <c r="B11" s="1" t="s">
        <v>2</v>
      </c>
      <c r="C11" s="5" t="s">
        <v>127</v>
      </c>
      <c r="D11" s="1" t="s">
        <v>26</v>
      </c>
      <c r="E11" s="1" t="s">
        <v>21</v>
      </c>
      <c r="F11" s="2" t="s">
        <v>27</v>
      </c>
      <c r="G11" s="4">
        <v>34.735849056603776</v>
      </c>
      <c r="H11" s="4" t="s">
        <v>27</v>
      </c>
      <c r="I11" s="4">
        <v>72.50943396226415</v>
      </c>
      <c r="J11" s="4" t="s">
        <v>27</v>
      </c>
      <c r="K11" s="4">
        <v>41</v>
      </c>
      <c r="L11" s="2" t="s">
        <v>22</v>
      </c>
      <c r="M11" s="4">
        <f aca="true" t="shared" si="0" ref="M11:M18">AVERAGE(G11,I11,K11)</f>
        <v>49.41509433962264</v>
      </c>
      <c r="N11" s="2" t="s">
        <v>22</v>
      </c>
      <c r="O11" s="2"/>
      <c r="P11" s="2" t="s">
        <v>22</v>
      </c>
      <c r="Q11" s="2"/>
      <c r="R11" s="2" t="s">
        <v>22</v>
      </c>
      <c r="S11" s="2"/>
      <c r="T11" s="2" t="s">
        <v>22</v>
      </c>
      <c r="U11" s="2"/>
      <c r="V11" s="2" t="s">
        <v>22</v>
      </c>
      <c r="W11" s="2"/>
      <c r="X11" s="1">
        <v>49.41509433962264</v>
      </c>
    </row>
    <row r="12" spans="1:24" s="1" customFormat="1" ht="12.75">
      <c r="A12" s="1" t="s">
        <v>0</v>
      </c>
      <c r="B12" s="1" t="s">
        <v>3</v>
      </c>
      <c r="C12" s="5" t="s">
        <v>127</v>
      </c>
      <c r="D12" s="1" t="s">
        <v>26</v>
      </c>
      <c r="E12" s="1" t="s">
        <v>21</v>
      </c>
      <c r="F12" s="2" t="s">
        <v>22</v>
      </c>
      <c r="G12" s="4">
        <v>180.9433962264151</v>
      </c>
      <c r="H12" s="4" t="s">
        <v>22</v>
      </c>
      <c r="I12" s="4">
        <v>190.18867924528303</v>
      </c>
      <c r="J12" s="4" t="s">
        <v>22</v>
      </c>
      <c r="K12" s="4">
        <v>192.85714285714283</v>
      </c>
      <c r="L12" s="2" t="s">
        <v>22</v>
      </c>
      <c r="M12" s="4">
        <f t="shared" si="0"/>
        <v>187.99640610961364</v>
      </c>
      <c r="N12" s="2" t="s">
        <v>22</v>
      </c>
      <c r="O12" s="2"/>
      <c r="P12" s="2" t="s">
        <v>22</v>
      </c>
      <c r="Q12" s="2"/>
      <c r="R12" s="2" t="s">
        <v>22</v>
      </c>
      <c r="S12" s="2"/>
      <c r="T12" s="2" t="s">
        <v>22</v>
      </c>
      <c r="U12" s="2"/>
      <c r="V12" s="2" t="s">
        <v>22</v>
      </c>
      <c r="W12" s="2"/>
      <c r="X12" s="1">
        <v>187.99640610961364</v>
      </c>
    </row>
    <row r="13" spans="1:24" s="1" customFormat="1" ht="12.75">
      <c r="A13" s="1" t="s">
        <v>0</v>
      </c>
      <c r="B13" s="1" t="s">
        <v>4</v>
      </c>
      <c r="C13" s="5" t="s">
        <v>127</v>
      </c>
      <c r="D13" s="1" t="s">
        <v>26</v>
      </c>
      <c r="E13" s="1" t="s">
        <v>21</v>
      </c>
      <c r="F13" s="2" t="s">
        <v>22</v>
      </c>
      <c r="G13" s="4">
        <v>14.528301886792455</v>
      </c>
      <c r="H13" s="4" t="s">
        <v>22</v>
      </c>
      <c r="I13" s="4">
        <v>28.264150943396228</v>
      </c>
      <c r="J13" s="4" t="s">
        <v>22</v>
      </c>
      <c r="K13" s="4">
        <v>15.714285714285712</v>
      </c>
      <c r="L13" s="2" t="s">
        <v>22</v>
      </c>
      <c r="M13" s="4">
        <f t="shared" si="0"/>
        <v>19.50224618149146</v>
      </c>
      <c r="N13" s="2" t="s">
        <v>22</v>
      </c>
      <c r="O13" s="2"/>
      <c r="P13" s="2" t="s">
        <v>22</v>
      </c>
      <c r="Q13" s="2"/>
      <c r="R13" s="2" t="s">
        <v>22</v>
      </c>
      <c r="S13" s="2"/>
      <c r="T13" s="2" t="s">
        <v>22</v>
      </c>
      <c r="U13" s="2"/>
      <c r="V13" s="2" t="s">
        <v>22</v>
      </c>
      <c r="W13" s="2"/>
      <c r="X13" s="1">
        <v>19.502246181491465</v>
      </c>
    </row>
    <row r="14" spans="1:24" s="1" customFormat="1" ht="12.75">
      <c r="A14" s="1" t="s">
        <v>0</v>
      </c>
      <c r="B14" s="1" t="s">
        <v>5</v>
      </c>
      <c r="C14" s="5" t="s">
        <v>127</v>
      </c>
      <c r="D14" s="1" t="s">
        <v>26</v>
      </c>
      <c r="E14" s="1" t="s">
        <v>21</v>
      </c>
      <c r="F14" s="2" t="s">
        <v>27</v>
      </c>
      <c r="G14" s="4">
        <v>41.20754716981133</v>
      </c>
      <c r="H14" s="4" t="s">
        <v>27</v>
      </c>
      <c r="I14" s="4">
        <v>42</v>
      </c>
      <c r="J14" s="4" t="s">
        <v>27</v>
      </c>
      <c r="K14" s="4">
        <v>57.85714285714285</v>
      </c>
      <c r="L14" s="2" t="s">
        <v>22</v>
      </c>
      <c r="M14" s="4">
        <f t="shared" si="0"/>
        <v>47.02156334231805</v>
      </c>
      <c r="N14" s="2" t="s">
        <v>22</v>
      </c>
      <c r="O14" s="2"/>
      <c r="P14" s="2" t="s">
        <v>22</v>
      </c>
      <c r="Q14" s="2"/>
      <c r="R14" s="2" t="s">
        <v>22</v>
      </c>
      <c r="S14" s="2"/>
      <c r="T14" s="2" t="s">
        <v>22</v>
      </c>
      <c r="U14" s="2"/>
      <c r="V14" s="2" t="s">
        <v>22</v>
      </c>
      <c r="W14" s="2"/>
      <c r="X14" s="1">
        <v>47.02156334231805</v>
      </c>
    </row>
    <row r="15" spans="1:24" s="1" customFormat="1" ht="12.75">
      <c r="A15" s="1" t="s">
        <v>0</v>
      </c>
      <c r="B15" s="1" t="s">
        <v>6</v>
      </c>
      <c r="C15" s="5" t="s">
        <v>127</v>
      </c>
      <c r="D15" s="1" t="s">
        <v>26</v>
      </c>
      <c r="E15" s="1" t="s">
        <v>21</v>
      </c>
      <c r="F15" s="2" t="s">
        <v>22</v>
      </c>
      <c r="G15" s="4">
        <v>169.05660377358492</v>
      </c>
      <c r="H15" s="4" t="s">
        <v>22</v>
      </c>
      <c r="I15" s="4">
        <v>157.16981132075475</v>
      </c>
      <c r="J15" s="4" t="s">
        <v>22</v>
      </c>
      <c r="K15" s="4">
        <v>198.57142857142856</v>
      </c>
      <c r="L15" s="2" t="s">
        <v>22</v>
      </c>
      <c r="M15" s="4">
        <f t="shared" si="0"/>
        <v>174.9326145552561</v>
      </c>
      <c r="N15" s="2" t="s">
        <v>22</v>
      </c>
      <c r="O15" s="2"/>
      <c r="P15" s="2" t="s">
        <v>22</v>
      </c>
      <c r="Q15" s="2"/>
      <c r="R15" s="2" t="s">
        <v>22</v>
      </c>
      <c r="S15" s="2"/>
      <c r="T15" s="2" t="s">
        <v>22</v>
      </c>
      <c r="U15" s="2"/>
      <c r="V15" s="2" t="s">
        <v>22</v>
      </c>
      <c r="W15" s="2"/>
      <c r="X15" s="1">
        <v>174.9326145552561</v>
      </c>
    </row>
    <row r="16" spans="1:24" s="1" customFormat="1" ht="12.75">
      <c r="A16" s="1" t="s">
        <v>0</v>
      </c>
      <c r="B16" s="1" t="s">
        <v>8</v>
      </c>
      <c r="C16" s="5" t="s">
        <v>127</v>
      </c>
      <c r="D16" s="1" t="s">
        <v>26</v>
      </c>
      <c r="E16" s="1" t="s">
        <v>21</v>
      </c>
      <c r="F16" s="2" t="s">
        <v>22</v>
      </c>
      <c r="G16" s="4">
        <v>447.7358490566038</v>
      </c>
      <c r="H16" s="4" t="s">
        <v>22</v>
      </c>
      <c r="I16" s="4">
        <v>363.20754716981133</v>
      </c>
      <c r="J16" s="4" t="s">
        <v>22</v>
      </c>
      <c r="K16" s="4">
        <v>505.71428571428567</v>
      </c>
      <c r="L16" s="2" t="s">
        <v>22</v>
      </c>
      <c r="M16" s="4">
        <f t="shared" si="0"/>
        <v>438.8858939802337</v>
      </c>
      <c r="N16" s="2" t="s">
        <v>22</v>
      </c>
      <c r="O16" s="2"/>
      <c r="P16" s="2" t="s">
        <v>22</v>
      </c>
      <c r="Q16" s="2"/>
      <c r="R16" s="2" t="s">
        <v>22</v>
      </c>
      <c r="S16" s="2"/>
      <c r="T16" s="2" t="s">
        <v>22</v>
      </c>
      <c r="U16" s="2"/>
      <c r="V16" s="2" t="s">
        <v>22</v>
      </c>
      <c r="W16" s="2"/>
      <c r="X16" s="1">
        <v>438.8858939802337</v>
      </c>
    </row>
    <row r="17" spans="1:24" s="1" customFormat="1" ht="12.75">
      <c r="A17" s="1" t="s">
        <v>0</v>
      </c>
      <c r="B17" s="1" t="s">
        <v>28</v>
      </c>
      <c r="C17" s="5" t="s">
        <v>125</v>
      </c>
      <c r="D17" s="1" t="s">
        <v>26</v>
      </c>
      <c r="E17" s="1" t="s">
        <v>21</v>
      </c>
      <c r="F17" s="2" t="s">
        <v>22</v>
      </c>
      <c r="G17" s="4">
        <v>222.4299065420561</v>
      </c>
      <c r="H17" s="4" t="s">
        <v>22</v>
      </c>
      <c r="I17" s="4">
        <v>156</v>
      </c>
      <c r="J17" s="4" t="s">
        <v>22</v>
      </c>
      <c r="K17" s="4">
        <v>208.6</v>
      </c>
      <c r="L17" s="2" t="s">
        <v>22</v>
      </c>
      <c r="M17" s="4">
        <f t="shared" si="0"/>
        <v>195.6766355140187</v>
      </c>
      <c r="N17" s="2" t="s">
        <v>22</v>
      </c>
      <c r="O17" s="2"/>
      <c r="P17" s="2" t="s">
        <v>22</v>
      </c>
      <c r="Q17" s="2"/>
      <c r="R17" s="2" t="s">
        <v>22</v>
      </c>
      <c r="S17" s="2"/>
      <c r="T17" s="2" t="s">
        <v>22</v>
      </c>
      <c r="U17" s="2"/>
      <c r="V17" s="2" t="s">
        <v>22</v>
      </c>
      <c r="W17" s="2"/>
      <c r="X17" s="1">
        <v>195.6766355140187</v>
      </c>
    </row>
    <row r="18" spans="1:24" s="1" customFormat="1" ht="12.75">
      <c r="A18" s="1" t="s">
        <v>0</v>
      </c>
      <c r="B18" s="1" t="s">
        <v>9</v>
      </c>
      <c r="C18" s="5" t="s">
        <v>127</v>
      </c>
      <c r="D18" s="1" t="s">
        <v>26</v>
      </c>
      <c r="E18" s="1" t="s">
        <v>21</v>
      </c>
      <c r="F18" s="2" t="s">
        <v>22</v>
      </c>
      <c r="G18" s="4">
        <v>24433.962264151</v>
      </c>
      <c r="H18" s="4" t="s">
        <v>22</v>
      </c>
      <c r="I18" s="4">
        <v>25490.56603773585</v>
      </c>
      <c r="J18" s="4" t="s">
        <v>22</v>
      </c>
      <c r="K18" s="4">
        <v>38000</v>
      </c>
      <c r="L18" s="2" t="s">
        <v>22</v>
      </c>
      <c r="M18" s="4">
        <f t="shared" si="0"/>
        <v>29308.17610062895</v>
      </c>
      <c r="N18" s="2" t="s">
        <v>22</v>
      </c>
      <c r="O18" s="2"/>
      <c r="P18" s="2" t="s">
        <v>22</v>
      </c>
      <c r="Q18" s="2"/>
      <c r="R18" s="2" t="s">
        <v>22</v>
      </c>
      <c r="S18" s="2"/>
      <c r="T18" s="2" t="s">
        <v>22</v>
      </c>
      <c r="U18" s="2"/>
      <c r="V18" s="2" t="s">
        <v>22</v>
      </c>
      <c r="W18" s="2"/>
      <c r="X18" s="1">
        <v>29308.17610062895</v>
      </c>
    </row>
    <row r="19" spans="1:24" s="1" customFormat="1" ht="12.75">
      <c r="A19" s="1" t="s">
        <v>0</v>
      </c>
      <c r="B19" s="1" t="s">
        <v>10</v>
      </c>
      <c r="C19" s="5" t="s">
        <v>127</v>
      </c>
      <c r="D19" s="1" t="s">
        <v>26</v>
      </c>
      <c r="E19" s="1" t="s">
        <v>21</v>
      </c>
      <c r="F19" s="2" t="s">
        <v>27</v>
      </c>
      <c r="G19" s="4">
        <v>4.477358490566038</v>
      </c>
      <c r="H19" s="4" t="s">
        <v>27</v>
      </c>
      <c r="I19" s="4">
        <v>5.969811320754717</v>
      </c>
      <c r="J19" s="4" t="s">
        <v>27</v>
      </c>
      <c r="K19" s="4">
        <v>3.6571428571428566</v>
      </c>
      <c r="L19" s="11">
        <v>100</v>
      </c>
      <c r="M19" s="4">
        <f aca="true" t="shared" si="1" ref="M19:M24">AVERAGE(G19,I19,K19)</f>
        <v>4.701437556154537</v>
      </c>
      <c r="N19" s="2" t="s">
        <v>22</v>
      </c>
      <c r="O19" s="2"/>
      <c r="P19" s="2" t="s">
        <v>22</v>
      </c>
      <c r="Q19" s="2"/>
      <c r="R19" s="2" t="s">
        <v>22</v>
      </c>
      <c r="S19" s="2"/>
      <c r="T19" s="2" t="s">
        <v>22</v>
      </c>
      <c r="U19" s="2"/>
      <c r="V19" s="2" t="s">
        <v>22</v>
      </c>
      <c r="W19" s="2"/>
      <c r="X19" s="1">
        <v>4.701437556154537</v>
      </c>
    </row>
    <row r="20" spans="1:24" s="1" customFormat="1" ht="12.75">
      <c r="A20" s="1" t="s">
        <v>0</v>
      </c>
      <c r="B20" s="1" t="s">
        <v>11</v>
      </c>
      <c r="C20" s="5" t="s">
        <v>127</v>
      </c>
      <c r="D20" s="1" t="s">
        <v>26</v>
      </c>
      <c r="E20" s="1" t="s">
        <v>21</v>
      </c>
      <c r="F20" s="2" t="s">
        <v>22</v>
      </c>
      <c r="G20" s="4">
        <v>32.49056603773585</v>
      </c>
      <c r="H20" s="4" t="s">
        <v>22</v>
      </c>
      <c r="I20" s="4">
        <v>20.86792452830189</v>
      </c>
      <c r="J20" s="4" t="s">
        <v>22</v>
      </c>
      <c r="K20" s="4">
        <v>33</v>
      </c>
      <c r="L20" s="2" t="s">
        <v>22</v>
      </c>
      <c r="M20" s="4">
        <f t="shared" si="1"/>
        <v>28.786163522012583</v>
      </c>
      <c r="N20" s="2" t="s">
        <v>22</v>
      </c>
      <c r="O20" s="2"/>
      <c r="P20" s="2" t="s">
        <v>22</v>
      </c>
      <c r="Q20" s="2"/>
      <c r="R20" s="2" t="s">
        <v>22</v>
      </c>
      <c r="S20" s="2"/>
      <c r="T20" s="2" t="s">
        <v>22</v>
      </c>
      <c r="U20" s="2"/>
      <c r="V20" s="2" t="s">
        <v>22</v>
      </c>
      <c r="W20" s="2"/>
      <c r="X20" s="1">
        <v>28.786163522012583</v>
      </c>
    </row>
    <row r="21" spans="1:24" s="1" customFormat="1" ht="12.75">
      <c r="A21" s="1" t="s">
        <v>0</v>
      </c>
      <c r="B21" s="1" t="s">
        <v>12</v>
      </c>
      <c r="C21" s="5" t="s">
        <v>127</v>
      </c>
      <c r="D21" s="1" t="s">
        <v>26</v>
      </c>
      <c r="E21" s="1" t="s">
        <v>21</v>
      </c>
      <c r="F21" s="2" t="s">
        <v>27</v>
      </c>
      <c r="G21" s="4">
        <v>5.1377358490566</v>
      </c>
      <c r="H21" s="4" t="s">
        <v>27</v>
      </c>
      <c r="I21" s="4">
        <v>10.645283018868</v>
      </c>
      <c r="J21" s="4" t="s">
        <v>27</v>
      </c>
      <c r="K21" s="4">
        <v>4.442857142857142</v>
      </c>
      <c r="L21" s="2" t="s">
        <v>22</v>
      </c>
      <c r="M21" s="4">
        <f t="shared" si="1"/>
        <v>6.741958670260581</v>
      </c>
      <c r="N21" s="2" t="s">
        <v>22</v>
      </c>
      <c r="O21" s="2"/>
      <c r="P21" s="2" t="s">
        <v>22</v>
      </c>
      <c r="Q21" s="2"/>
      <c r="R21" s="2" t="s">
        <v>22</v>
      </c>
      <c r="S21" s="2"/>
      <c r="T21" s="2" t="s">
        <v>22</v>
      </c>
      <c r="U21" s="2"/>
      <c r="V21" s="2" t="s">
        <v>22</v>
      </c>
      <c r="W21" s="2"/>
      <c r="X21" s="1">
        <v>6.741958670260581</v>
      </c>
    </row>
    <row r="22" spans="1:24" s="1" customFormat="1" ht="12.75">
      <c r="A22" s="1" t="s">
        <v>0</v>
      </c>
      <c r="B22" s="1" t="s">
        <v>13</v>
      </c>
      <c r="C22" s="5" t="s">
        <v>127</v>
      </c>
      <c r="D22" s="1" t="s">
        <v>26</v>
      </c>
      <c r="E22" s="1" t="s">
        <v>21</v>
      </c>
      <c r="F22" s="2" t="s">
        <v>27</v>
      </c>
      <c r="G22" s="4">
        <v>5.164150943396227</v>
      </c>
      <c r="H22" s="4" t="s">
        <v>27</v>
      </c>
      <c r="I22" s="4">
        <v>11.635849056603776</v>
      </c>
      <c r="J22" s="4" t="s">
        <v>27</v>
      </c>
      <c r="K22" s="4">
        <v>5.971428571428571</v>
      </c>
      <c r="L22" s="2" t="s">
        <v>22</v>
      </c>
      <c r="M22" s="4">
        <f t="shared" si="1"/>
        <v>7.590476190476192</v>
      </c>
      <c r="N22" s="2" t="s">
        <v>22</v>
      </c>
      <c r="O22" s="2"/>
      <c r="P22" s="2" t="s">
        <v>22</v>
      </c>
      <c r="Q22" s="2"/>
      <c r="R22" s="2" t="s">
        <v>22</v>
      </c>
      <c r="S22" s="2"/>
      <c r="T22" s="2" t="s">
        <v>22</v>
      </c>
      <c r="U22" s="2"/>
      <c r="V22" s="2" t="s">
        <v>22</v>
      </c>
      <c r="W22" s="2"/>
      <c r="X22" s="1">
        <v>7.590476190476191</v>
      </c>
    </row>
    <row r="23" spans="2:23" s="1" customFormat="1" ht="12.75">
      <c r="B23" s="1" t="s">
        <v>51</v>
      </c>
      <c r="C23" s="5" t="s">
        <v>127</v>
      </c>
      <c r="D23" s="1" t="s">
        <v>26</v>
      </c>
      <c r="E23" s="1" t="s">
        <v>21</v>
      </c>
      <c r="F23" s="2"/>
      <c r="G23" s="4">
        <f>G12+G14+G16</f>
        <v>669.8867924528303</v>
      </c>
      <c r="H23" s="4"/>
      <c r="I23" s="4">
        <f>I12+I14+I16</f>
        <v>595.3962264150944</v>
      </c>
      <c r="J23" s="4"/>
      <c r="K23" s="4">
        <f>K12+K14+K16</f>
        <v>756.4285714285713</v>
      </c>
      <c r="L23" s="2"/>
      <c r="M23" s="4">
        <f t="shared" si="1"/>
        <v>673.9038634321653</v>
      </c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2:23" s="1" customFormat="1" ht="12.75">
      <c r="B24" s="1" t="s">
        <v>50</v>
      </c>
      <c r="C24" s="5" t="s">
        <v>127</v>
      </c>
      <c r="D24" s="1" t="s">
        <v>26</v>
      </c>
      <c r="E24" s="1" t="s">
        <v>21</v>
      </c>
      <c r="F24" s="2"/>
      <c r="G24" s="4">
        <f>G18+G15</f>
        <v>24603.018867924584</v>
      </c>
      <c r="H24" s="4"/>
      <c r="I24" s="4">
        <f>I18+I15</f>
        <v>25647.735849056604</v>
      </c>
      <c r="J24" s="4"/>
      <c r="K24" s="4">
        <f>K18+K15</f>
        <v>38198.57142857143</v>
      </c>
      <c r="L24" s="2"/>
      <c r="M24" s="4">
        <f t="shared" si="1"/>
        <v>29483.108715184208</v>
      </c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6:23" s="1" customFormat="1" ht="12.75">
      <c r="F25" s="2"/>
      <c r="G25" s="4"/>
      <c r="H25" s="4"/>
      <c r="I25" s="4"/>
      <c r="J25" s="4"/>
      <c r="K25" s="4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2:23" s="1" customFormat="1" ht="12.75">
      <c r="B26" s="1" t="s">
        <v>47</v>
      </c>
      <c r="C26" s="1" t="s">
        <v>29</v>
      </c>
      <c r="D26" s="5" t="s">
        <v>125</v>
      </c>
      <c r="F26" s="2"/>
      <c r="G26" s="4"/>
      <c r="H26" s="4"/>
      <c r="I26" s="4"/>
      <c r="J26" s="4"/>
      <c r="K26" s="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63" s="1" customFormat="1" ht="12.75">
      <c r="B27" s="21" t="s">
        <v>138</v>
      </c>
      <c r="C27" s="21"/>
      <c r="D27" s="21" t="s">
        <v>53</v>
      </c>
      <c r="G27" s="4">
        <v>13242</v>
      </c>
      <c r="H27" s="4"/>
      <c r="I27" s="4">
        <v>11977</v>
      </c>
      <c r="J27" s="4"/>
      <c r="K27" s="4">
        <v>12303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</row>
    <row r="28" spans="2:63" s="1" customFormat="1" ht="12.75">
      <c r="B28" s="21" t="s">
        <v>139</v>
      </c>
      <c r="C28" s="21"/>
      <c r="D28" s="21" t="s">
        <v>54</v>
      </c>
      <c r="G28" s="4">
        <v>10.3</v>
      </c>
      <c r="H28" s="4"/>
      <c r="I28" s="4">
        <v>10.5</v>
      </c>
      <c r="J28" s="4"/>
      <c r="K28" s="4">
        <v>11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</row>
    <row r="29" spans="1:63" s="1" customFormat="1" ht="12.75">
      <c r="A29" s="1" t="s">
        <v>0</v>
      </c>
      <c r="B29" s="21" t="s">
        <v>140</v>
      </c>
      <c r="C29" s="21"/>
      <c r="D29" s="21" t="s">
        <v>54</v>
      </c>
      <c r="G29" s="4">
        <v>52.8</v>
      </c>
      <c r="H29" s="4"/>
      <c r="I29" s="4">
        <v>51.2</v>
      </c>
      <c r="J29" s="4"/>
      <c r="K29" s="4">
        <v>51.9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</row>
    <row r="30" spans="2:63" s="1" customFormat="1" ht="12.75">
      <c r="B30" s="21" t="s">
        <v>141</v>
      </c>
      <c r="C30" s="21"/>
      <c r="D30" s="21" t="s">
        <v>142</v>
      </c>
      <c r="G30" s="4">
        <v>182</v>
      </c>
      <c r="H30" s="4"/>
      <c r="I30" s="4">
        <v>181</v>
      </c>
      <c r="J30" s="4"/>
      <c r="K30" s="4">
        <v>181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</row>
    <row r="31" spans="7:63" s="1" customFormat="1" ht="12.75"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</row>
    <row r="32" spans="2:63" s="1" customFormat="1" ht="12.75">
      <c r="B32" s="1" t="s">
        <v>47</v>
      </c>
      <c r="C32" s="1" t="s">
        <v>48</v>
      </c>
      <c r="D32" s="1" t="s">
        <v>126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</row>
    <row r="33" spans="2:63" s="1" customFormat="1" ht="12.75">
      <c r="B33" s="21" t="s">
        <v>138</v>
      </c>
      <c r="C33" s="21"/>
      <c r="D33" s="21" t="s">
        <v>53</v>
      </c>
      <c r="G33" s="4">
        <v>14055</v>
      </c>
      <c r="H33" s="4"/>
      <c r="I33" s="4">
        <v>13449</v>
      </c>
      <c r="J33" s="4"/>
      <c r="K33" s="4">
        <v>14084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</row>
    <row r="34" spans="2:63" s="1" customFormat="1" ht="12.75">
      <c r="B34" s="21" t="s">
        <v>139</v>
      </c>
      <c r="C34" s="21"/>
      <c r="D34" s="21" t="s">
        <v>54</v>
      </c>
      <c r="G34" s="4">
        <v>10.4</v>
      </c>
      <c r="H34" s="4"/>
      <c r="I34" s="4">
        <v>10.4</v>
      </c>
      <c r="J34" s="4"/>
      <c r="K34" s="4">
        <v>11.2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</row>
    <row r="35" spans="2:63" s="1" customFormat="1" ht="12.75">
      <c r="B35" s="21" t="s">
        <v>140</v>
      </c>
      <c r="C35" s="21"/>
      <c r="D35" s="21" t="s">
        <v>54</v>
      </c>
      <c r="G35" s="4">
        <v>46.5</v>
      </c>
      <c r="H35" s="4"/>
      <c r="I35" s="4">
        <v>46.2</v>
      </c>
      <c r="J35" s="4"/>
      <c r="K35" s="4">
        <v>46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</row>
    <row r="36" spans="2:63" s="1" customFormat="1" ht="12.75">
      <c r="B36" s="21" t="s">
        <v>141</v>
      </c>
      <c r="C36" s="21"/>
      <c r="D36" s="21" t="s">
        <v>142</v>
      </c>
      <c r="G36" s="4">
        <v>177</v>
      </c>
      <c r="H36" s="4"/>
      <c r="I36" s="4">
        <v>177</v>
      </c>
      <c r="J36" s="4"/>
      <c r="K36" s="4">
        <v>176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</row>
    <row r="37" spans="7:63" s="1" customFormat="1" ht="12.75"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</row>
    <row r="38" spans="2:63" s="1" customFormat="1" ht="12.75">
      <c r="B38" s="1" t="s">
        <v>47</v>
      </c>
      <c r="C38" s="1" t="s">
        <v>31</v>
      </c>
      <c r="D38" s="1" t="s">
        <v>127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</row>
    <row r="39" spans="2:63" s="1" customFormat="1" ht="12.75">
      <c r="B39" s="21" t="s">
        <v>138</v>
      </c>
      <c r="C39" s="21"/>
      <c r="D39" s="21" t="s">
        <v>53</v>
      </c>
      <c r="G39" s="4">
        <v>14444</v>
      </c>
      <c r="H39" s="4"/>
      <c r="I39" s="4">
        <v>13403</v>
      </c>
      <c r="J39" s="4"/>
      <c r="K39" s="4">
        <v>14221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</row>
    <row r="40" spans="2:63" s="1" customFormat="1" ht="12.75">
      <c r="B40" s="21" t="s">
        <v>139</v>
      </c>
      <c r="C40" s="21"/>
      <c r="D40" s="21" t="s">
        <v>54</v>
      </c>
      <c r="G40" s="4">
        <v>10.4</v>
      </c>
      <c r="H40" s="4"/>
      <c r="I40" s="4">
        <v>10.4</v>
      </c>
      <c r="J40" s="4"/>
      <c r="K40" s="4">
        <v>11.2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</row>
    <row r="41" spans="2:63" s="1" customFormat="1" ht="12.75">
      <c r="B41" s="21" t="s">
        <v>140</v>
      </c>
      <c r="C41" s="21"/>
      <c r="D41" s="21" t="s">
        <v>54</v>
      </c>
      <c r="G41" s="4">
        <v>45.8</v>
      </c>
      <c r="H41" s="4"/>
      <c r="I41" s="4">
        <v>45.4</v>
      </c>
      <c r="J41" s="4"/>
      <c r="K41" s="4">
        <v>45.3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</row>
    <row r="42" spans="2:63" s="1" customFormat="1" ht="12.75">
      <c r="B42" s="21" t="s">
        <v>141</v>
      </c>
      <c r="C42" s="21"/>
      <c r="D42" s="21" t="s">
        <v>142</v>
      </c>
      <c r="G42" s="4">
        <v>176</v>
      </c>
      <c r="H42" s="4"/>
      <c r="I42" s="4">
        <v>176</v>
      </c>
      <c r="J42" s="4"/>
      <c r="K42" s="4">
        <v>175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</row>
    <row r="43" spans="7:63" s="1" customFormat="1" ht="12.75"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</row>
    <row r="44" spans="7:63" s="1" customFormat="1" ht="12.75"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</row>
    <row r="45" spans="2:63" s="1" customFormat="1" ht="12.75">
      <c r="B45" s="8" t="s">
        <v>18</v>
      </c>
      <c r="G45" s="17" t="s">
        <v>1</v>
      </c>
      <c r="H45" s="17"/>
      <c r="I45" s="17" t="s">
        <v>16</v>
      </c>
      <c r="J45" s="17"/>
      <c r="K45" s="17" t="s">
        <v>17</v>
      </c>
      <c r="L45" s="17"/>
      <c r="M45" s="17" t="s">
        <v>49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</row>
    <row r="46" spans="6:23" s="1" customFormat="1" ht="12.75">
      <c r="F46" s="2"/>
      <c r="G46" s="4"/>
      <c r="H46" s="4"/>
      <c r="I46" s="4"/>
      <c r="J46" s="4"/>
      <c r="K46" s="4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4" s="1" customFormat="1" ht="12.75">
      <c r="A47" s="1" t="s">
        <v>18</v>
      </c>
      <c r="B47" s="1" t="s">
        <v>19</v>
      </c>
      <c r="C47" s="1" t="s">
        <v>125</v>
      </c>
      <c r="D47" s="1" t="s">
        <v>20</v>
      </c>
      <c r="E47" s="1" t="s">
        <v>21</v>
      </c>
      <c r="F47" s="2" t="s">
        <v>22</v>
      </c>
      <c r="G47" s="3">
        <v>0.033400331328</v>
      </c>
      <c r="H47" s="3" t="s">
        <v>22</v>
      </c>
      <c r="I47" s="3">
        <v>0.028600283712</v>
      </c>
      <c r="J47" s="3" t="s">
        <v>22</v>
      </c>
      <c r="K47" s="3">
        <v>0.028300280736</v>
      </c>
      <c r="L47" s="3" t="s">
        <v>22</v>
      </c>
      <c r="M47" s="3">
        <f>AVERAGE(G47,I47,K47)</f>
        <v>0.030100298592000002</v>
      </c>
      <c r="N47" s="3" t="s">
        <v>22</v>
      </c>
      <c r="O47" s="3"/>
      <c r="P47" s="3" t="s">
        <v>22</v>
      </c>
      <c r="Q47" s="3"/>
      <c r="R47" s="3" t="s">
        <v>22</v>
      </c>
      <c r="S47" s="3"/>
      <c r="T47" s="3" t="s">
        <v>22</v>
      </c>
      <c r="U47" s="3"/>
      <c r="V47" s="2" t="s">
        <v>22</v>
      </c>
      <c r="W47" s="2"/>
      <c r="X47" s="1">
        <v>0.030100298592000002</v>
      </c>
    </row>
    <row r="48" spans="1:24" s="1" customFormat="1" ht="12.75">
      <c r="A48" s="1" t="s">
        <v>18</v>
      </c>
      <c r="B48" s="1" t="s">
        <v>23</v>
      </c>
      <c r="C48" s="1" t="s">
        <v>125</v>
      </c>
      <c r="D48" s="1" t="s">
        <v>24</v>
      </c>
      <c r="E48" s="1" t="s">
        <v>21</v>
      </c>
      <c r="F48" s="2" t="s">
        <v>22</v>
      </c>
      <c r="G48" s="4">
        <v>3.6573383246355693</v>
      </c>
      <c r="H48" s="4" t="s">
        <v>22</v>
      </c>
      <c r="I48" s="4">
        <v>3.42956659720214</v>
      </c>
      <c r="J48" s="4" t="s">
        <v>22</v>
      </c>
      <c r="K48" s="4">
        <v>5.152890444381111</v>
      </c>
      <c r="L48" s="2" t="s">
        <v>22</v>
      </c>
      <c r="M48" s="4">
        <f>AVERAGE(G48,I48,K48)</f>
        <v>4.079931788739606</v>
      </c>
      <c r="N48" s="2" t="s">
        <v>22</v>
      </c>
      <c r="O48" s="2"/>
      <c r="P48" s="2" t="s">
        <v>22</v>
      </c>
      <c r="Q48" s="2"/>
      <c r="R48" s="2" t="s">
        <v>22</v>
      </c>
      <c r="S48" s="2"/>
      <c r="T48" s="2" t="s">
        <v>22</v>
      </c>
      <c r="U48" s="2"/>
      <c r="V48" s="2" t="s">
        <v>22</v>
      </c>
      <c r="W48" s="2"/>
      <c r="X48" s="1">
        <v>4.079931788739606</v>
      </c>
    </row>
    <row r="49" spans="1:24" s="1" customFormat="1" ht="12.75">
      <c r="A49" s="1" t="s">
        <v>18</v>
      </c>
      <c r="B49" s="1" t="s">
        <v>25</v>
      </c>
      <c r="C49" s="1" t="s">
        <v>125</v>
      </c>
      <c r="D49" s="1" t="s">
        <v>24</v>
      </c>
      <c r="E49" s="1" t="s">
        <v>21</v>
      </c>
      <c r="F49" s="2" t="s">
        <v>27</v>
      </c>
      <c r="G49" s="4">
        <v>0.04737348510653135</v>
      </c>
      <c r="H49" s="4" t="s">
        <v>27</v>
      </c>
      <c r="I49" s="4">
        <v>0.04442315905532262</v>
      </c>
      <c r="J49" s="4" t="s">
        <v>27</v>
      </c>
      <c r="K49" s="4">
        <v>0.045508202908761834</v>
      </c>
      <c r="L49" s="2" t="s">
        <v>22</v>
      </c>
      <c r="M49" s="4">
        <f>AVERAGE(G49,I49,K49)</f>
        <v>0.045768282356871935</v>
      </c>
      <c r="N49" s="2" t="s">
        <v>22</v>
      </c>
      <c r="O49" s="2"/>
      <c r="P49" s="2" t="s">
        <v>22</v>
      </c>
      <c r="Q49" s="2"/>
      <c r="R49" s="2" t="s">
        <v>22</v>
      </c>
      <c r="S49" s="2"/>
      <c r="T49" s="2" t="s">
        <v>22</v>
      </c>
      <c r="U49" s="2"/>
      <c r="V49" s="2" t="s">
        <v>22</v>
      </c>
      <c r="W49" s="2"/>
      <c r="X49" s="1">
        <v>0.045768282356871935</v>
      </c>
    </row>
    <row r="50" spans="2:23" s="1" customFormat="1" ht="12.75">
      <c r="B50" s="1" t="s">
        <v>128</v>
      </c>
      <c r="C50" s="5" t="s">
        <v>125</v>
      </c>
      <c r="D50" s="1" t="s">
        <v>24</v>
      </c>
      <c r="E50" s="1" t="s">
        <v>21</v>
      </c>
      <c r="F50" s="2"/>
      <c r="G50" s="4">
        <f>G48+2*G49</f>
        <v>3.752085294848632</v>
      </c>
      <c r="H50" s="4"/>
      <c r="I50" s="4">
        <f>I48+2*I49</f>
        <v>3.518412915312785</v>
      </c>
      <c r="J50" s="4"/>
      <c r="K50" s="4">
        <f>K48+2*K49</f>
        <v>5.243906850198634</v>
      </c>
      <c r="L50" s="2"/>
      <c r="M50" s="4">
        <f>AVERAGE(G50,I50,K50)</f>
        <v>4.17146835345335</v>
      </c>
      <c r="N50" s="2"/>
      <c r="O50" s="2"/>
      <c r="P50" s="2"/>
      <c r="Q50" s="2"/>
      <c r="R50" s="2"/>
      <c r="S50" s="2"/>
      <c r="T50" s="2"/>
      <c r="U50" s="2"/>
      <c r="V50" s="2"/>
      <c r="W50" s="2"/>
    </row>
    <row r="52" spans="2:4" ht="12.75">
      <c r="B52" t="s">
        <v>47</v>
      </c>
      <c r="C52" s="1" t="s">
        <v>48</v>
      </c>
      <c r="D52" t="s">
        <v>125</v>
      </c>
    </row>
    <row r="53" spans="2:63" s="1" customFormat="1" ht="12.75">
      <c r="B53" s="21" t="s">
        <v>138</v>
      </c>
      <c r="C53" s="21"/>
      <c r="D53" s="21" t="s">
        <v>53</v>
      </c>
      <c r="G53" s="4">
        <v>13685</v>
      </c>
      <c r="H53" s="4"/>
      <c r="I53" s="4">
        <v>14302</v>
      </c>
      <c r="J53" s="4"/>
      <c r="K53" s="4">
        <v>13961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</row>
    <row r="54" spans="2:63" s="1" customFormat="1" ht="12.75">
      <c r="B54" s="21" t="s">
        <v>139</v>
      </c>
      <c r="C54" s="21"/>
      <c r="D54" s="21" t="s">
        <v>54</v>
      </c>
      <c r="G54" s="4">
        <v>11.2</v>
      </c>
      <c r="H54" s="4"/>
      <c r="I54" s="4">
        <v>11</v>
      </c>
      <c r="J54" s="4"/>
      <c r="K54" s="4">
        <v>11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</row>
    <row r="55" spans="1:63" s="1" customFormat="1" ht="12.75">
      <c r="A55" s="1" t="s">
        <v>18</v>
      </c>
      <c r="B55" s="21" t="s">
        <v>140</v>
      </c>
      <c r="C55" s="21"/>
      <c r="D55" s="21" t="s">
        <v>54</v>
      </c>
      <c r="G55" s="4">
        <v>42.7</v>
      </c>
      <c r="H55" s="4"/>
      <c r="I55" s="4">
        <v>42.4</v>
      </c>
      <c r="J55" s="4"/>
      <c r="K55" s="4">
        <v>43.1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</row>
    <row r="56" spans="2:63" s="1" customFormat="1" ht="12.75">
      <c r="B56" s="21" t="s">
        <v>141</v>
      </c>
      <c r="C56" s="21"/>
      <c r="D56" s="21" t="s">
        <v>142</v>
      </c>
      <c r="G56" s="4">
        <v>173</v>
      </c>
      <c r="H56" s="4"/>
      <c r="I56" s="4">
        <v>172</v>
      </c>
      <c r="J56" s="4"/>
      <c r="K56" s="4">
        <v>173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</row>
    <row r="58" spans="1:57" s="5" customFormat="1" ht="12.75">
      <c r="A58" s="5" t="s">
        <v>18</v>
      </c>
      <c r="B58" s="5" t="s">
        <v>64</v>
      </c>
      <c r="C58" s="5" t="s">
        <v>167</v>
      </c>
      <c r="D58" s="5" t="s">
        <v>54</v>
      </c>
      <c r="G58" s="6">
        <v>99.99908</v>
      </c>
      <c r="H58" s="6"/>
      <c r="I58" s="6">
        <v>99.99931</v>
      </c>
      <c r="J58" s="6"/>
      <c r="K58" s="6">
        <v>99.99899</v>
      </c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</row>
    <row r="59" spans="1:57" s="5" customFormat="1" ht="12.75">
      <c r="A59" s="5" t="s">
        <v>18</v>
      </c>
      <c r="B59" s="5" t="s">
        <v>65</v>
      </c>
      <c r="C59" s="5" t="s">
        <v>167</v>
      </c>
      <c r="D59" s="5" t="s">
        <v>54</v>
      </c>
      <c r="G59" s="6">
        <v>99.99979</v>
      </c>
      <c r="H59" s="6"/>
      <c r="I59" s="6">
        <v>99.99979</v>
      </c>
      <c r="J59" s="6"/>
      <c r="K59" s="6">
        <v>99.9998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Z66"/>
  <sheetViews>
    <sheetView workbookViewId="0" topLeftCell="B1">
      <selection activeCell="B2" sqref="B2"/>
    </sheetView>
  </sheetViews>
  <sheetFormatPr defaultColWidth="9.140625" defaultRowHeight="12.75"/>
  <cols>
    <col min="1" max="1" width="6.421875" style="5" hidden="1" customWidth="1"/>
    <col min="2" max="2" width="17.28125" style="5" customWidth="1"/>
    <col min="3" max="3" width="2.7109375" style="5" customWidth="1"/>
    <col min="4" max="4" width="8.00390625" style="5" customWidth="1"/>
    <col min="5" max="5" width="4.00390625" style="5" bestFit="1" customWidth="1"/>
    <col min="6" max="6" width="11.8515625" style="5" customWidth="1"/>
    <col min="7" max="7" width="4.00390625" style="5" customWidth="1"/>
    <col min="8" max="8" width="10.8515625" style="5" customWidth="1"/>
    <col min="9" max="9" width="4.00390625" style="5" bestFit="1" customWidth="1"/>
    <col min="10" max="10" width="11.421875" style="5" customWidth="1"/>
    <col min="11" max="11" width="4.00390625" style="5" bestFit="1" customWidth="1"/>
    <col min="12" max="12" width="12.28125" style="5" customWidth="1"/>
    <col min="13" max="13" width="4.00390625" style="5" bestFit="1" customWidth="1"/>
    <col min="14" max="14" width="13.7109375" style="5" customWidth="1"/>
    <col min="15" max="15" width="4.00390625" style="5" bestFit="1" customWidth="1"/>
    <col min="16" max="16" width="12.00390625" style="5" bestFit="1" customWidth="1"/>
    <col min="17" max="17" width="4.00390625" style="5" bestFit="1" customWidth="1"/>
    <col min="18" max="18" width="10.00390625" style="5" customWidth="1"/>
    <col min="19" max="19" width="3.7109375" style="5" customWidth="1"/>
    <col min="20" max="20" width="8.8515625" style="5" customWidth="1"/>
    <col min="21" max="21" width="4.00390625" style="5" bestFit="1" customWidth="1"/>
    <col min="22" max="22" width="10.00390625" style="5" customWidth="1"/>
    <col min="23" max="23" width="4.00390625" style="5" bestFit="1" customWidth="1"/>
    <col min="24" max="24" width="8.28125" style="5" customWidth="1"/>
    <col min="25" max="25" width="4.00390625" style="5" bestFit="1" customWidth="1"/>
    <col min="26" max="26" width="8.28125" style="5" customWidth="1"/>
    <col min="27" max="27" width="4.00390625" style="5" bestFit="1" customWidth="1"/>
    <col min="28" max="28" width="8.57421875" style="5" customWidth="1"/>
    <col min="29" max="29" width="4.00390625" style="5" bestFit="1" customWidth="1"/>
    <col min="30" max="30" width="9.00390625" style="5" bestFit="1" customWidth="1"/>
    <col min="31" max="31" width="4.00390625" style="5" bestFit="1" customWidth="1"/>
    <col min="32" max="32" width="9.00390625" style="5" bestFit="1" customWidth="1"/>
    <col min="33" max="33" width="4.00390625" style="5" bestFit="1" customWidth="1"/>
    <col min="34" max="34" width="9.00390625" style="5" bestFit="1" customWidth="1"/>
    <col min="35" max="35" width="4.7109375" style="5" customWidth="1"/>
    <col min="36" max="36" width="11.00390625" style="5" customWidth="1"/>
    <col min="37" max="37" width="4.140625" style="5" customWidth="1"/>
    <col min="38" max="38" width="10.7109375" style="5" customWidth="1"/>
    <col min="39" max="39" width="4.57421875" style="5" customWidth="1"/>
    <col min="40" max="40" width="10.28125" style="5" customWidth="1"/>
    <col min="41" max="41" width="1.7109375" style="5" customWidth="1"/>
    <col min="42" max="42" width="8.421875" style="5" customWidth="1"/>
    <col min="43" max="43" width="2.140625" style="5" customWidth="1"/>
    <col min="44" max="44" width="7.421875" style="5" customWidth="1"/>
    <col min="45" max="45" width="1.7109375" style="5" customWidth="1"/>
    <col min="46" max="46" width="7.57421875" style="5" customWidth="1"/>
    <col min="47" max="47" width="2.00390625" style="5" customWidth="1"/>
    <col min="48" max="48" width="11.8515625" style="5" customWidth="1"/>
    <col min="49" max="49" width="2.00390625" style="5" customWidth="1"/>
    <col min="50" max="50" width="11.00390625" style="5" customWidth="1"/>
    <col min="51" max="51" width="2.421875" style="5" customWidth="1"/>
    <col min="52" max="52" width="12.28125" style="5" customWidth="1"/>
    <col min="53" max="53" width="4.00390625" style="5" bestFit="1" customWidth="1"/>
    <col min="54" max="54" width="11.140625" style="5" customWidth="1"/>
    <col min="55" max="55" width="4.00390625" style="5" bestFit="1" customWidth="1"/>
    <col min="56" max="56" width="10.421875" style="5" customWidth="1"/>
    <col min="57" max="57" width="4.140625" style="5" customWidth="1"/>
    <col min="58" max="58" width="10.140625" style="5" customWidth="1"/>
    <col min="59" max="59" width="2.57421875" style="5" customWidth="1"/>
    <col min="60" max="60" width="10.8515625" style="5" customWidth="1"/>
    <col min="61" max="61" width="2.8515625" style="5" customWidth="1"/>
    <col min="62" max="62" width="10.7109375" style="5" customWidth="1"/>
    <col min="63" max="63" width="2.140625" style="5" customWidth="1"/>
    <col min="64" max="64" width="13.140625" style="5" customWidth="1"/>
    <col min="65" max="65" width="4.421875" style="5" customWidth="1"/>
    <col min="66" max="66" width="10.00390625" style="5" bestFit="1" customWidth="1"/>
    <col min="67" max="67" width="4.140625" style="5" customWidth="1"/>
    <col min="68" max="68" width="10.00390625" style="5" bestFit="1" customWidth="1"/>
    <col min="69" max="69" width="4.28125" style="5" customWidth="1"/>
    <col min="70" max="70" width="10.00390625" style="5" bestFit="1" customWidth="1"/>
    <col min="71" max="71" width="4.421875" style="5" customWidth="1"/>
    <col min="72" max="72" width="9.8515625" style="5" customWidth="1"/>
    <col min="73" max="73" width="4.421875" style="5" customWidth="1"/>
    <col min="74" max="74" width="9.8515625" style="5" customWidth="1"/>
    <col min="75" max="75" width="4.140625" style="5" customWidth="1"/>
    <col min="76" max="76" width="11.140625" style="5" customWidth="1"/>
    <col min="77" max="77" width="5.7109375" style="5" customWidth="1"/>
    <col min="78" max="78" width="10.00390625" style="5" customWidth="1"/>
    <col min="79" max="79" width="2.00390625" style="5" customWidth="1"/>
    <col min="80" max="16384" width="9.140625" style="5" customWidth="1"/>
  </cols>
  <sheetData>
    <row r="1" spans="2:3" ht="12.75">
      <c r="B1" s="9" t="s">
        <v>99</v>
      </c>
      <c r="C1" s="9"/>
    </row>
    <row r="4" spans="2:78" ht="12.75">
      <c r="B4" s="9" t="s">
        <v>0</v>
      </c>
      <c r="C4" s="9"/>
      <c r="F4" s="18" t="s">
        <v>1</v>
      </c>
      <c r="G4" s="18"/>
      <c r="H4" s="18" t="s">
        <v>16</v>
      </c>
      <c r="I4" s="18"/>
      <c r="J4" s="18" t="s">
        <v>17</v>
      </c>
      <c r="K4" s="18"/>
      <c r="L4" s="18" t="s">
        <v>1</v>
      </c>
      <c r="M4" s="18"/>
      <c r="N4" s="18" t="s">
        <v>16</v>
      </c>
      <c r="O4" s="18"/>
      <c r="P4" s="18" t="s">
        <v>17</v>
      </c>
      <c r="Q4" s="18"/>
      <c r="R4" s="18" t="s">
        <v>1</v>
      </c>
      <c r="S4" s="18"/>
      <c r="T4" s="18" t="s">
        <v>16</v>
      </c>
      <c r="U4" s="18"/>
      <c r="V4" s="18" t="s">
        <v>17</v>
      </c>
      <c r="W4" s="18"/>
      <c r="X4" s="18" t="s">
        <v>1</v>
      </c>
      <c r="Y4" s="18"/>
      <c r="Z4" s="18" t="s">
        <v>16</v>
      </c>
      <c r="AA4" s="18"/>
      <c r="AB4" s="18" t="s">
        <v>17</v>
      </c>
      <c r="AC4" s="18"/>
      <c r="AD4" s="18" t="s">
        <v>1</v>
      </c>
      <c r="AE4" s="18"/>
      <c r="AF4" s="18" t="s">
        <v>16</v>
      </c>
      <c r="AG4" s="18"/>
      <c r="AH4" s="18" t="s">
        <v>17</v>
      </c>
      <c r="AI4" s="18"/>
      <c r="AJ4" s="18" t="s">
        <v>1</v>
      </c>
      <c r="AK4" s="18"/>
      <c r="AL4" s="18" t="s">
        <v>16</v>
      </c>
      <c r="AM4" s="18"/>
      <c r="AN4" s="18" t="s">
        <v>17</v>
      </c>
      <c r="AO4" s="18"/>
      <c r="AP4" s="18" t="s">
        <v>1</v>
      </c>
      <c r="AQ4" s="18"/>
      <c r="AR4" s="18" t="s">
        <v>16</v>
      </c>
      <c r="AS4" s="18"/>
      <c r="AT4" s="18" t="s">
        <v>17</v>
      </c>
      <c r="AU4" s="18"/>
      <c r="AV4" s="18" t="s">
        <v>1</v>
      </c>
      <c r="AW4" s="18"/>
      <c r="AX4" s="18" t="s">
        <v>16</v>
      </c>
      <c r="AY4" s="18"/>
      <c r="AZ4" s="18" t="s">
        <v>17</v>
      </c>
      <c r="BA4" s="18"/>
      <c r="BB4" s="18" t="s">
        <v>1</v>
      </c>
      <c r="BC4" s="18"/>
      <c r="BD4" s="18" t="s">
        <v>16</v>
      </c>
      <c r="BE4" s="18"/>
      <c r="BF4" s="18" t="s">
        <v>17</v>
      </c>
      <c r="BG4" s="18"/>
      <c r="BH4" s="18"/>
      <c r="BI4" s="18"/>
      <c r="BJ4" s="18"/>
      <c r="BK4" s="18"/>
      <c r="BL4" s="18"/>
      <c r="BM4" s="18"/>
      <c r="BN4" s="18" t="s">
        <v>1</v>
      </c>
      <c r="BO4" s="18"/>
      <c r="BP4" s="18" t="s">
        <v>16</v>
      </c>
      <c r="BQ4" s="18"/>
      <c r="BR4" s="18" t="s">
        <v>17</v>
      </c>
      <c r="BS4" s="18"/>
      <c r="BT4" s="18" t="s">
        <v>1</v>
      </c>
      <c r="BU4" s="18"/>
      <c r="BV4" s="18" t="s">
        <v>16</v>
      </c>
      <c r="BW4" s="18"/>
      <c r="BX4" s="18" t="s">
        <v>17</v>
      </c>
      <c r="BY4" s="18"/>
      <c r="BZ4" s="18" t="s">
        <v>49</v>
      </c>
    </row>
    <row r="6" spans="2:78" ht="12.75">
      <c r="B6" s="5" t="s">
        <v>143</v>
      </c>
      <c r="F6" s="5" t="s">
        <v>146</v>
      </c>
      <c r="H6" s="5" t="s">
        <v>146</v>
      </c>
      <c r="J6" s="5" t="s">
        <v>146</v>
      </c>
      <c r="L6" s="5" t="s">
        <v>148</v>
      </c>
      <c r="N6" s="5" t="s">
        <v>148</v>
      </c>
      <c r="P6" s="5" t="s">
        <v>148</v>
      </c>
      <c r="R6" s="5" t="s">
        <v>149</v>
      </c>
      <c r="T6" s="5" t="s">
        <v>149</v>
      </c>
      <c r="V6" s="5" t="s">
        <v>149</v>
      </c>
      <c r="X6" s="5" t="s">
        <v>152</v>
      </c>
      <c r="Z6" s="5" t="s">
        <v>152</v>
      </c>
      <c r="AB6" s="5" t="s">
        <v>152</v>
      </c>
      <c r="AD6" s="5" t="s">
        <v>153</v>
      </c>
      <c r="AF6" s="5" t="s">
        <v>153</v>
      </c>
      <c r="AH6" s="5" t="s">
        <v>153</v>
      </c>
      <c r="BB6" s="5" t="s">
        <v>155</v>
      </c>
      <c r="BD6" s="5" t="s">
        <v>155</v>
      </c>
      <c r="BF6" s="5" t="s">
        <v>155</v>
      </c>
      <c r="BN6" s="5" t="s">
        <v>157</v>
      </c>
      <c r="BP6" s="5" t="s">
        <v>157</v>
      </c>
      <c r="BR6" s="5" t="s">
        <v>157</v>
      </c>
      <c r="BT6" s="5" t="s">
        <v>158</v>
      </c>
      <c r="BV6" s="5" t="s">
        <v>158</v>
      </c>
      <c r="BX6" s="5" t="s">
        <v>158</v>
      </c>
      <c r="BZ6" s="5" t="s">
        <v>158</v>
      </c>
    </row>
    <row r="7" spans="2:78" ht="12.75">
      <c r="B7" s="5" t="s">
        <v>144</v>
      </c>
      <c r="F7" s="5" t="s">
        <v>147</v>
      </c>
      <c r="H7" s="5" t="s">
        <v>147</v>
      </c>
      <c r="J7" s="5" t="s">
        <v>147</v>
      </c>
      <c r="L7" s="5" t="s">
        <v>147</v>
      </c>
      <c r="N7" s="5" t="s">
        <v>147</v>
      </c>
      <c r="P7" s="5" t="s">
        <v>147</v>
      </c>
      <c r="R7" s="5" t="s">
        <v>150</v>
      </c>
      <c r="T7" s="5" t="s">
        <v>150</v>
      </c>
      <c r="V7" s="5" t="s">
        <v>150</v>
      </c>
      <c r="X7" s="5" t="s">
        <v>147</v>
      </c>
      <c r="Z7" s="5" t="s">
        <v>147</v>
      </c>
      <c r="AB7" s="5" t="s">
        <v>147</v>
      </c>
      <c r="AD7" s="5" t="s">
        <v>154</v>
      </c>
      <c r="AF7" s="5" t="s">
        <v>154</v>
      </c>
      <c r="AH7" s="5" t="s">
        <v>154</v>
      </c>
      <c r="BB7" s="5" t="s">
        <v>156</v>
      </c>
      <c r="BD7" s="5" t="s">
        <v>156</v>
      </c>
      <c r="BF7" s="5" t="s">
        <v>156</v>
      </c>
      <c r="BN7" s="5" t="s">
        <v>154</v>
      </c>
      <c r="BP7" s="5" t="s">
        <v>154</v>
      </c>
      <c r="BR7" s="5" t="s">
        <v>154</v>
      </c>
      <c r="BT7" s="5" t="s">
        <v>55</v>
      </c>
      <c r="BV7" s="5" t="s">
        <v>55</v>
      </c>
      <c r="BX7" s="5" t="s">
        <v>55</v>
      </c>
      <c r="BZ7" s="5" t="s">
        <v>55</v>
      </c>
    </row>
    <row r="8" spans="2:78" ht="12.75">
      <c r="B8" s="5" t="s">
        <v>163</v>
      </c>
      <c r="R8" s="5" t="s">
        <v>166</v>
      </c>
      <c r="T8" s="5" t="s">
        <v>166</v>
      </c>
      <c r="V8" s="5" t="s">
        <v>166</v>
      </c>
      <c r="AJ8" s="5" t="s">
        <v>147</v>
      </c>
      <c r="AL8" s="5" t="s">
        <v>147</v>
      </c>
      <c r="AN8" s="5" t="s">
        <v>147</v>
      </c>
      <c r="BB8" s="5" t="s">
        <v>165</v>
      </c>
      <c r="BD8" s="5" t="s">
        <v>165</v>
      </c>
      <c r="BF8" s="5" t="s">
        <v>165</v>
      </c>
      <c r="BN8" s="5" t="s">
        <v>164</v>
      </c>
      <c r="BP8" s="5" t="s">
        <v>164</v>
      </c>
      <c r="BR8" s="5" t="s">
        <v>164</v>
      </c>
      <c r="BT8" s="5" t="s">
        <v>55</v>
      </c>
      <c r="BV8" s="5" t="s">
        <v>55</v>
      </c>
      <c r="BX8" s="5" t="s">
        <v>55</v>
      </c>
      <c r="BZ8" s="5" t="s">
        <v>55</v>
      </c>
    </row>
    <row r="9" spans="2:78" ht="12.75">
      <c r="B9" s="5" t="s">
        <v>145</v>
      </c>
      <c r="F9" s="5" t="s">
        <v>37</v>
      </c>
      <c r="H9" s="5" t="s">
        <v>37</v>
      </c>
      <c r="J9" s="5" t="s">
        <v>37</v>
      </c>
      <c r="L9" s="5" t="s">
        <v>36</v>
      </c>
      <c r="N9" s="5" t="s">
        <v>36</v>
      </c>
      <c r="P9" s="5" t="s">
        <v>36</v>
      </c>
      <c r="R9" s="5" t="s">
        <v>38</v>
      </c>
      <c r="T9" s="5" t="s">
        <v>38</v>
      </c>
      <c r="V9" s="5" t="s">
        <v>38</v>
      </c>
      <c r="X9" s="5" t="s">
        <v>40</v>
      </c>
      <c r="Z9" s="5" t="s">
        <v>40</v>
      </c>
      <c r="AB9" s="5" t="s">
        <v>40</v>
      </c>
      <c r="AD9" s="5" t="s">
        <v>39</v>
      </c>
      <c r="AF9" s="5" t="s">
        <v>39</v>
      </c>
      <c r="AH9" s="5" t="s">
        <v>39</v>
      </c>
      <c r="AV9" s="5" t="s">
        <v>43</v>
      </c>
      <c r="BB9" s="5" t="s">
        <v>44</v>
      </c>
      <c r="BH9" s="5" t="s">
        <v>45</v>
      </c>
      <c r="BN9" s="5" t="s">
        <v>46</v>
      </c>
      <c r="BP9" s="5" t="s">
        <v>46</v>
      </c>
      <c r="BR9" s="5" t="s">
        <v>46</v>
      </c>
      <c r="BT9" s="5" t="s">
        <v>55</v>
      </c>
      <c r="BV9" s="5" t="s">
        <v>55</v>
      </c>
      <c r="BX9" s="5" t="s">
        <v>55</v>
      </c>
      <c r="BZ9" s="5" t="s">
        <v>55</v>
      </c>
    </row>
    <row r="10" spans="1:70" ht="12.75">
      <c r="A10" s="5" t="s">
        <v>0</v>
      </c>
      <c r="B10" s="5" t="s">
        <v>162</v>
      </c>
      <c r="D10" s="5" t="s">
        <v>32</v>
      </c>
      <c r="E10" s="6"/>
      <c r="F10" s="10">
        <v>12.847883597883598</v>
      </c>
      <c r="G10" s="10"/>
      <c r="H10" s="10">
        <v>12.390211640211641</v>
      </c>
      <c r="I10" s="10"/>
      <c r="J10" s="10">
        <v>12.863756613756614</v>
      </c>
      <c r="K10" s="10"/>
      <c r="L10" s="10">
        <v>12.82010582010582</v>
      </c>
      <c r="M10" s="10"/>
      <c r="N10" s="10">
        <v>12.510582010582</v>
      </c>
      <c r="O10" s="10"/>
      <c r="P10" s="10">
        <v>13.822751322751323</v>
      </c>
      <c r="Q10" s="6"/>
      <c r="R10" s="6">
        <v>918</v>
      </c>
      <c r="S10" s="6"/>
      <c r="T10" s="6">
        <v>930</v>
      </c>
      <c r="U10" s="6"/>
      <c r="V10" s="6">
        <v>930</v>
      </c>
      <c r="W10" s="6"/>
      <c r="X10" s="6">
        <v>10.02</v>
      </c>
      <c r="Y10" s="6"/>
      <c r="Z10" s="6">
        <v>11.52</v>
      </c>
      <c r="AA10" s="6"/>
      <c r="AB10" s="6">
        <v>10.02</v>
      </c>
      <c r="AC10" s="6"/>
      <c r="AD10" s="6">
        <v>606</v>
      </c>
      <c r="AE10" s="6"/>
      <c r="AF10" s="6">
        <v>642</v>
      </c>
      <c r="AG10" s="6"/>
      <c r="AH10" s="6">
        <v>574.8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>
        <v>300</v>
      </c>
      <c r="BC10" s="6"/>
      <c r="BD10" s="6">
        <v>112.2</v>
      </c>
      <c r="BE10" s="6"/>
      <c r="BF10" s="6">
        <v>150</v>
      </c>
      <c r="BG10" s="6"/>
      <c r="BH10" s="6"/>
      <c r="BI10" s="6"/>
      <c r="BJ10" s="6"/>
      <c r="BK10" s="6"/>
      <c r="BL10" s="6"/>
      <c r="BM10" s="6"/>
      <c r="BN10" s="6">
        <v>468</v>
      </c>
      <c r="BO10" s="6"/>
      <c r="BP10" s="6">
        <v>384</v>
      </c>
      <c r="BQ10" s="6"/>
      <c r="BR10" s="6">
        <v>336</v>
      </c>
    </row>
    <row r="11" spans="1:70" ht="12.75">
      <c r="A11" s="5" t="s">
        <v>0</v>
      </c>
      <c r="B11" s="5" t="s">
        <v>15</v>
      </c>
      <c r="D11" s="5" t="s">
        <v>33</v>
      </c>
      <c r="E11" s="6"/>
      <c r="F11"/>
      <c r="G11"/>
      <c r="H11"/>
      <c r="I11"/>
      <c r="J11"/>
      <c r="K11" s="6"/>
      <c r="L11"/>
      <c r="M11"/>
      <c r="N11"/>
      <c r="O11"/>
      <c r="P11"/>
      <c r="Q11" s="6"/>
      <c r="R11" s="6">
        <v>16439</v>
      </c>
      <c r="S11" s="6"/>
      <c r="T11" s="6">
        <v>16749</v>
      </c>
      <c r="U11" s="6"/>
      <c r="V11" s="6">
        <v>16569</v>
      </c>
      <c r="W11" s="6"/>
      <c r="X11" s="6">
        <v>0</v>
      </c>
      <c r="Y11" s="6"/>
      <c r="Z11" s="6">
        <v>0</v>
      </c>
      <c r="AA11" s="6"/>
      <c r="AB11" s="6">
        <v>0</v>
      </c>
      <c r="AC11" s="6"/>
      <c r="AD11" s="6">
        <v>19220</v>
      </c>
      <c r="AE11" s="6"/>
      <c r="AF11" s="6">
        <v>19159</v>
      </c>
      <c r="AG11" s="6"/>
      <c r="AH11" s="6">
        <v>19756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>
        <v>7833</v>
      </c>
      <c r="BC11" s="6"/>
      <c r="BD11" s="6">
        <v>7621</v>
      </c>
      <c r="BE11" s="6"/>
      <c r="BF11" s="6">
        <v>7801</v>
      </c>
      <c r="BG11" s="6"/>
      <c r="BH11" s="6"/>
      <c r="BI11" s="6"/>
      <c r="BJ11" s="6"/>
      <c r="BK11" s="6"/>
      <c r="BL11" s="6"/>
      <c r="BM11" s="6"/>
      <c r="BN11" s="6">
        <v>19109</v>
      </c>
      <c r="BO11" s="6"/>
      <c r="BP11" s="6">
        <v>19178</v>
      </c>
      <c r="BQ11" s="6"/>
      <c r="BR11" s="6">
        <v>19320</v>
      </c>
    </row>
    <row r="12" spans="2:78" ht="12.75">
      <c r="B12" s="5" t="s">
        <v>159</v>
      </c>
      <c r="D12" s="5" t="s">
        <v>160</v>
      </c>
      <c r="E12" s="6"/>
      <c r="F12"/>
      <c r="G12"/>
      <c r="H12"/>
      <c r="I12"/>
      <c r="J12"/>
      <c r="K12" s="6"/>
      <c r="L12"/>
      <c r="M12"/>
      <c r="N12"/>
      <c r="O12"/>
      <c r="P12"/>
      <c r="Q12" s="6"/>
      <c r="R12" s="10">
        <f>R11*R10/1000000</f>
        <v>15.091002</v>
      </c>
      <c r="S12" s="6"/>
      <c r="T12" s="10">
        <f>T11*T10/1000000</f>
        <v>15.57657</v>
      </c>
      <c r="U12" s="6"/>
      <c r="V12" s="10">
        <f>V11*V10/1000000</f>
        <v>15.40917</v>
      </c>
      <c r="W12" s="6"/>
      <c r="X12" s="6"/>
      <c r="Y12" s="6"/>
      <c r="Z12" s="6"/>
      <c r="AA12" s="6"/>
      <c r="AB12" s="6"/>
      <c r="AC12" s="6"/>
      <c r="AD12" s="10">
        <f>AD11*AD10/1000000</f>
        <v>11.64732</v>
      </c>
      <c r="AE12" s="6"/>
      <c r="AF12" s="10">
        <f>AF11*AF10/1000000</f>
        <v>12.300078</v>
      </c>
      <c r="AG12" s="6"/>
      <c r="AH12" s="10">
        <f>AH11*AH10/1000000</f>
        <v>11.355748799999999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10">
        <f>BB11*BB10/1000000</f>
        <v>2.3499</v>
      </c>
      <c r="BC12" s="6"/>
      <c r="BD12" s="10">
        <f>BD11*BD10/1000000</f>
        <v>0.8550762000000001</v>
      </c>
      <c r="BE12" s="6"/>
      <c r="BF12" s="10">
        <f>BF11*BF10/1000000</f>
        <v>1.17015</v>
      </c>
      <c r="BG12" s="6"/>
      <c r="BH12" s="6"/>
      <c r="BI12" s="6"/>
      <c r="BJ12" s="6"/>
      <c r="BK12" s="6"/>
      <c r="BL12" s="6"/>
      <c r="BM12" s="6"/>
      <c r="BN12" s="10">
        <f>BN11*BN10/1000000</f>
        <v>8.943012</v>
      </c>
      <c r="BO12" s="6"/>
      <c r="BP12" s="10">
        <f>BP11*BP10/1000000</f>
        <v>7.364352</v>
      </c>
      <c r="BQ12" s="6"/>
      <c r="BR12" s="10">
        <f>BR11*BR10/1000000</f>
        <v>6.49152</v>
      </c>
      <c r="BT12" s="10">
        <f>R12+AD12+AV12+BB12+BH12+BN12</f>
        <v>38.031234</v>
      </c>
      <c r="BV12" s="10">
        <f>T12+AF12+AX12+BD12+BJ12+BP12</f>
        <v>36.0960762</v>
      </c>
      <c r="BX12" s="10">
        <f>V12+AH12+AZ12+BF12+BL12+BR12</f>
        <v>34.4265888</v>
      </c>
      <c r="BZ12" s="10">
        <f>AVERAGE(BT12,BV12,BX12)</f>
        <v>36.184633</v>
      </c>
    </row>
    <row r="13" spans="1:70" ht="12.75">
      <c r="A13" s="5" t="s">
        <v>0</v>
      </c>
      <c r="B13" s="5" t="s">
        <v>14</v>
      </c>
      <c r="D13" s="5" t="s">
        <v>34</v>
      </c>
      <c r="E13" s="6"/>
      <c r="F13"/>
      <c r="G13"/>
      <c r="H13"/>
      <c r="I13"/>
      <c r="J13"/>
      <c r="K13" s="6"/>
      <c r="L13"/>
      <c r="M13"/>
      <c r="N13"/>
      <c r="O13"/>
      <c r="P13"/>
      <c r="Q13" s="6"/>
      <c r="R13" s="6">
        <v>0.01</v>
      </c>
      <c r="S13" s="6"/>
      <c r="T13" s="6">
        <v>0.01</v>
      </c>
      <c r="U13" s="6"/>
      <c r="V13" s="6">
        <v>0.01</v>
      </c>
      <c r="W13" s="6"/>
      <c r="X13" s="6">
        <v>0</v>
      </c>
      <c r="Y13" s="6"/>
      <c r="Z13" s="6">
        <v>0</v>
      </c>
      <c r="AA13" s="6"/>
      <c r="AB13" s="6">
        <v>0</v>
      </c>
      <c r="AC13" s="6"/>
      <c r="AD13" s="6">
        <v>0.01</v>
      </c>
      <c r="AE13" s="6"/>
      <c r="AF13" s="6">
        <v>0.01</v>
      </c>
      <c r="AG13" s="6"/>
      <c r="AH13" s="6">
        <v>0.01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>
        <v>3.82</v>
      </c>
      <c r="BC13" s="6"/>
      <c r="BD13" s="6">
        <v>2.51</v>
      </c>
      <c r="BE13" s="6"/>
      <c r="BF13" s="6">
        <v>3.61</v>
      </c>
      <c r="BG13" s="6"/>
      <c r="BH13" s="6"/>
      <c r="BI13" s="6"/>
      <c r="BJ13" s="6"/>
      <c r="BK13" s="6"/>
      <c r="BL13" s="6"/>
      <c r="BM13" s="6"/>
      <c r="BN13" s="6">
        <v>0.01</v>
      </c>
      <c r="BO13" s="6"/>
      <c r="BP13" s="6">
        <v>0.01</v>
      </c>
      <c r="BQ13" s="6"/>
      <c r="BR13" s="6">
        <v>0.01</v>
      </c>
    </row>
    <row r="14" spans="1:70" ht="12.75">
      <c r="A14" s="5" t="s">
        <v>0</v>
      </c>
      <c r="B14" s="5" t="s">
        <v>7</v>
      </c>
      <c r="D14" s="5" t="s">
        <v>35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>
        <v>131000</v>
      </c>
      <c r="S14" s="6"/>
      <c r="T14" s="6">
        <v>116000</v>
      </c>
      <c r="U14" s="6"/>
      <c r="V14" s="6">
        <v>128000</v>
      </c>
      <c r="W14" s="6"/>
      <c r="X14" s="6">
        <v>255000</v>
      </c>
      <c r="Y14" s="6"/>
      <c r="Z14" s="6">
        <v>255000</v>
      </c>
      <c r="AA14" s="6"/>
      <c r="AB14" s="6">
        <v>255000</v>
      </c>
      <c r="AC14" s="6">
        <v>1</v>
      </c>
      <c r="AD14" s="6">
        <v>12</v>
      </c>
      <c r="AE14" s="6">
        <v>1</v>
      </c>
      <c r="AF14" s="6">
        <v>12</v>
      </c>
      <c r="AG14" s="6">
        <v>1</v>
      </c>
      <c r="AH14" s="6">
        <v>12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>
        <v>62</v>
      </c>
      <c r="BC14" s="6"/>
      <c r="BD14" s="6">
        <v>56</v>
      </c>
      <c r="BE14" s="6"/>
      <c r="BF14" s="6">
        <v>82</v>
      </c>
      <c r="BG14" s="6"/>
      <c r="BH14" s="6"/>
      <c r="BI14" s="6"/>
      <c r="BJ14" s="6"/>
      <c r="BK14" s="6"/>
      <c r="BL14" s="6"/>
      <c r="BM14" s="6"/>
      <c r="BN14" s="6">
        <v>470</v>
      </c>
      <c r="BO14" s="6"/>
      <c r="BP14" s="6">
        <v>461</v>
      </c>
      <c r="BQ14" s="6"/>
      <c r="BR14" s="6">
        <v>429</v>
      </c>
    </row>
    <row r="15" spans="1:70" ht="12.75">
      <c r="A15" s="5" t="s">
        <v>0</v>
      </c>
      <c r="B15" s="5" t="s">
        <v>2</v>
      </c>
      <c r="D15" s="5" t="s">
        <v>35</v>
      </c>
      <c r="E15" s="6"/>
      <c r="F15" s="6">
        <v>25.1</v>
      </c>
      <c r="G15" s="6"/>
      <c r="H15" s="6">
        <v>26.8</v>
      </c>
      <c r="I15" s="6"/>
      <c r="J15" s="6">
        <v>24.1</v>
      </c>
      <c r="K15" s="6">
        <v>1</v>
      </c>
      <c r="L15" s="6">
        <v>4.17</v>
      </c>
      <c r="M15" s="6"/>
      <c r="N15" s="6">
        <v>5.03</v>
      </c>
      <c r="O15" s="6">
        <v>1</v>
      </c>
      <c r="P15" s="6">
        <v>4.18</v>
      </c>
      <c r="Q15" s="6">
        <v>1</v>
      </c>
      <c r="R15" s="6">
        <v>4.2</v>
      </c>
      <c r="S15" s="6">
        <v>1</v>
      </c>
      <c r="T15" s="6">
        <v>4.18</v>
      </c>
      <c r="U15" s="6">
        <v>1</v>
      </c>
      <c r="V15" s="6">
        <v>4.21</v>
      </c>
      <c r="W15" s="6"/>
      <c r="X15" s="6">
        <v>51.4</v>
      </c>
      <c r="Y15" s="6"/>
      <c r="Z15" s="6">
        <v>52</v>
      </c>
      <c r="AA15" s="6"/>
      <c r="AB15" s="6">
        <v>52.8</v>
      </c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>
        <v>1</v>
      </c>
      <c r="BB15" s="6">
        <v>4.18</v>
      </c>
      <c r="BC15" s="6">
        <v>1</v>
      </c>
      <c r="BD15" s="6">
        <v>4.19</v>
      </c>
      <c r="BE15" s="6">
        <v>1</v>
      </c>
      <c r="BF15" s="6">
        <v>4.18</v>
      </c>
      <c r="BG15" s="6"/>
      <c r="BH15" s="6"/>
      <c r="BI15" s="6"/>
      <c r="BJ15" s="6"/>
      <c r="BK15" s="6"/>
      <c r="BL15" s="6"/>
      <c r="BM15" s="6">
        <v>1</v>
      </c>
      <c r="BN15" s="6">
        <v>4.2</v>
      </c>
      <c r="BO15" s="6">
        <v>1</v>
      </c>
      <c r="BP15" s="6">
        <v>4.2</v>
      </c>
      <c r="BQ15" s="6">
        <v>1</v>
      </c>
      <c r="BR15" s="6">
        <v>4.24</v>
      </c>
    </row>
    <row r="16" spans="1:70" ht="12.75">
      <c r="A16" s="5" t="s">
        <v>0</v>
      </c>
      <c r="B16" s="5" t="s">
        <v>3</v>
      </c>
      <c r="D16" s="5" t="s">
        <v>35</v>
      </c>
      <c r="E16" s="6"/>
      <c r="F16" s="6">
        <v>3150</v>
      </c>
      <c r="G16" s="6"/>
      <c r="H16" s="6">
        <v>3090</v>
      </c>
      <c r="I16" s="6"/>
      <c r="J16" s="6">
        <v>3130</v>
      </c>
      <c r="K16" s="6"/>
      <c r="L16" s="6">
        <v>65.8</v>
      </c>
      <c r="M16" s="6"/>
      <c r="N16" s="6">
        <v>65.5</v>
      </c>
      <c r="O16" s="6"/>
      <c r="P16" s="6">
        <v>64.5</v>
      </c>
      <c r="Q16" s="6">
        <v>1</v>
      </c>
      <c r="R16" s="6">
        <v>0.075</v>
      </c>
      <c r="S16" s="6">
        <v>1</v>
      </c>
      <c r="T16" s="6">
        <v>0.075</v>
      </c>
      <c r="U16" s="6">
        <v>1</v>
      </c>
      <c r="V16" s="6">
        <v>0.076</v>
      </c>
      <c r="W16" s="6"/>
      <c r="X16" s="6">
        <v>985</v>
      </c>
      <c r="Y16" s="6"/>
      <c r="Z16" s="6">
        <v>998</v>
      </c>
      <c r="AA16" s="6"/>
      <c r="AB16" s="6">
        <v>1030</v>
      </c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>
        <v>0.185</v>
      </c>
      <c r="BC16" s="6">
        <v>1</v>
      </c>
      <c r="BD16" s="6">
        <v>0.12</v>
      </c>
      <c r="BE16" s="6">
        <v>1</v>
      </c>
      <c r="BF16" s="6">
        <v>0.12</v>
      </c>
      <c r="BG16" s="6"/>
      <c r="BH16" s="6"/>
      <c r="BI16" s="6"/>
      <c r="BJ16" s="6"/>
      <c r="BK16" s="6"/>
      <c r="BL16" s="6"/>
      <c r="BM16" s="6">
        <v>1</v>
      </c>
      <c r="BN16" s="6">
        <v>0.075</v>
      </c>
      <c r="BO16" s="6">
        <v>1</v>
      </c>
      <c r="BP16" s="6">
        <v>0.075</v>
      </c>
      <c r="BQ16" s="6">
        <v>1</v>
      </c>
      <c r="BR16" s="6">
        <v>0.076</v>
      </c>
    </row>
    <row r="17" spans="1:70" ht="12.75">
      <c r="A17" s="5" t="s">
        <v>0</v>
      </c>
      <c r="B17" s="5" t="s">
        <v>4</v>
      </c>
      <c r="D17" s="5" t="s">
        <v>35</v>
      </c>
      <c r="E17" s="6">
        <v>1</v>
      </c>
      <c r="F17" s="6">
        <v>0.283</v>
      </c>
      <c r="G17" s="6">
        <v>1</v>
      </c>
      <c r="H17" s="6">
        <v>0.273</v>
      </c>
      <c r="I17" s="6">
        <v>1</v>
      </c>
      <c r="J17" s="6">
        <v>0.282</v>
      </c>
      <c r="K17" s="6">
        <v>1</v>
      </c>
      <c r="L17" s="6">
        <v>0.028</v>
      </c>
      <c r="M17" s="6">
        <v>1</v>
      </c>
      <c r="N17" s="6">
        <v>0.28</v>
      </c>
      <c r="O17" s="6">
        <v>1</v>
      </c>
      <c r="P17" s="6">
        <v>0.281</v>
      </c>
      <c r="Q17" s="6">
        <v>1</v>
      </c>
      <c r="R17" s="6">
        <v>0.282</v>
      </c>
      <c r="S17" s="6">
        <v>1</v>
      </c>
      <c r="T17" s="6">
        <v>0.28</v>
      </c>
      <c r="U17" s="6">
        <v>1</v>
      </c>
      <c r="V17" s="6">
        <v>0.283</v>
      </c>
      <c r="W17" s="6">
        <v>1</v>
      </c>
      <c r="X17" s="6">
        <v>0.28</v>
      </c>
      <c r="Y17" s="6">
        <v>1</v>
      </c>
      <c r="Z17" s="6">
        <v>0.284</v>
      </c>
      <c r="AA17" s="6">
        <v>1</v>
      </c>
      <c r="AB17" s="6">
        <v>0.281</v>
      </c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>
        <v>19.5</v>
      </c>
      <c r="BC17" s="6"/>
      <c r="BD17" s="6">
        <v>9.41</v>
      </c>
      <c r="BE17" s="6"/>
      <c r="BF17" s="6">
        <v>23.8</v>
      </c>
      <c r="BG17" s="6"/>
      <c r="BH17" s="6"/>
      <c r="BI17" s="6"/>
      <c r="BJ17" s="6"/>
      <c r="BK17" s="6"/>
      <c r="BL17" s="6"/>
      <c r="BM17" s="6">
        <v>1</v>
      </c>
      <c r="BN17" s="6">
        <v>0.282</v>
      </c>
      <c r="BO17" s="6">
        <v>1</v>
      </c>
      <c r="BP17" s="6">
        <v>0.282</v>
      </c>
      <c r="BQ17" s="6">
        <v>1</v>
      </c>
      <c r="BR17" s="6">
        <v>0.285</v>
      </c>
    </row>
    <row r="18" spans="1:70" ht="12.75">
      <c r="A18" s="5" t="s">
        <v>0</v>
      </c>
      <c r="B18" s="5" t="s">
        <v>5</v>
      </c>
      <c r="D18" s="5" t="s">
        <v>35</v>
      </c>
      <c r="E18" s="6"/>
      <c r="F18" s="6">
        <v>1910</v>
      </c>
      <c r="G18" s="6"/>
      <c r="H18" s="6">
        <v>1770</v>
      </c>
      <c r="I18" s="6"/>
      <c r="J18" s="6">
        <v>1950</v>
      </c>
      <c r="K18" s="6"/>
      <c r="L18" s="6">
        <v>0.303</v>
      </c>
      <c r="M18" s="6"/>
      <c r="N18" s="6">
        <v>0.263</v>
      </c>
      <c r="O18" s="6"/>
      <c r="P18" s="6">
        <v>0.214</v>
      </c>
      <c r="Q18" s="6"/>
      <c r="R18" s="6">
        <v>0.227</v>
      </c>
      <c r="S18" s="6">
        <v>1</v>
      </c>
      <c r="T18" s="6">
        <v>0.071</v>
      </c>
      <c r="U18" s="6">
        <v>1</v>
      </c>
      <c r="V18" s="6">
        <v>0.071</v>
      </c>
      <c r="W18" s="6"/>
      <c r="X18" s="6">
        <v>0.248</v>
      </c>
      <c r="Y18" s="6">
        <v>1</v>
      </c>
      <c r="Z18" s="6">
        <v>0.072</v>
      </c>
      <c r="AA18" s="6">
        <v>1</v>
      </c>
      <c r="AB18" s="6">
        <v>0.071</v>
      </c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>
        <v>1</v>
      </c>
      <c r="BB18" s="6">
        <v>0.071</v>
      </c>
      <c r="BC18" s="6"/>
      <c r="BD18" s="6">
        <v>0.241</v>
      </c>
      <c r="BE18" s="6">
        <v>1</v>
      </c>
      <c r="BF18" s="6">
        <v>0.071</v>
      </c>
      <c r="BG18" s="6"/>
      <c r="BH18" s="6"/>
      <c r="BI18" s="6"/>
      <c r="BJ18" s="6"/>
      <c r="BK18" s="6"/>
      <c r="BL18" s="6"/>
      <c r="BM18" s="6"/>
      <c r="BN18" s="6">
        <v>0</v>
      </c>
      <c r="BO18" s="6">
        <v>1</v>
      </c>
      <c r="BP18" s="6">
        <v>0.071</v>
      </c>
      <c r="BQ18" s="6">
        <v>1</v>
      </c>
      <c r="BR18" s="6">
        <v>0.072</v>
      </c>
    </row>
    <row r="19" spans="1:70" ht="12.75">
      <c r="A19" s="5" t="s">
        <v>0</v>
      </c>
      <c r="B19" s="5" t="s">
        <v>6</v>
      </c>
      <c r="D19" s="5" t="s">
        <v>35</v>
      </c>
      <c r="E19" s="6"/>
      <c r="F19" s="6">
        <v>2500</v>
      </c>
      <c r="G19" s="6"/>
      <c r="H19" s="6">
        <v>2450</v>
      </c>
      <c r="I19" s="6"/>
      <c r="J19" s="6">
        <v>2480</v>
      </c>
      <c r="K19" s="6"/>
      <c r="L19" s="6">
        <v>1.27</v>
      </c>
      <c r="M19" s="6"/>
      <c r="N19" s="6">
        <v>0.984</v>
      </c>
      <c r="O19" s="6"/>
      <c r="P19" s="6">
        <v>0.943</v>
      </c>
      <c r="Q19" s="6"/>
      <c r="R19" s="6">
        <v>0.467</v>
      </c>
      <c r="S19" s="6"/>
      <c r="T19" s="6">
        <v>0.376</v>
      </c>
      <c r="U19" s="6"/>
      <c r="V19" s="6">
        <v>0.425</v>
      </c>
      <c r="W19" s="6"/>
      <c r="X19" s="6">
        <v>2.01</v>
      </c>
      <c r="Y19" s="6"/>
      <c r="Z19" s="6">
        <v>2.04</v>
      </c>
      <c r="AA19" s="6"/>
      <c r="AB19" s="6">
        <v>1.96</v>
      </c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>
        <v>0.482</v>
      </c>
      <c r="BC19" s="6"/>
      <c r="BD19" s="6">
        <v>414</v>
      </c>
      <c r="BE19" s="6"/>
      <c r="BF19" s="6">
        <v>0.604</v>
      </c>
      <c r="BG19" s="6"/>
      <c r="BH19" s="6"/>
      <c r="BI19" s="6"/>
      <c r="BJ19" s="6"/>
      <c r="BK19" s="6"/>
      <c r="BL19" s="6"/>
      <c r="BM19" s="6">
        <v>1</v>
      </c>
      <c r="BN19" s="6">
        <v>0.071</v>
      </c>
      <c r="BO19" s="6"/>
      <c r="BP19" s="6">
        <v>0.498</v>
      </c>
      <c r="BQ19" s="6"/>
      <c r="BR19" s="6">
        <v>0.547</v>
      </c>
    </row>
    <row r="20" spans="1:70" ht="12.75">
      <c r="A20" s="5" t="s">
        <v>0</v>
      </c>
      <c r="B20" s="5" t="s">
        <v>8</v>
      </c>
      <c r="D20" s="5" t="s">
        <v>35</v>
      </c>
      <c r="E20" s="6"/>
      <c r="F20" s="6">
        <v>13600</v>
      </c>
      <c r="G20" s="6"/>
      <c r="H20" s="6">
        <v>13400</v>
      </c>
      <c r="I20" s="6"/>
      <c r="J20" s="6">
        <v>13500</v>
      </c>
      <c r="K20" s="6"/>
      <c r="L20" s="6">
        <v>3.54</v>
      </c>
      <c r="M20" s="6"/>
      <c r="N20" s="6">
        <v>1.76</v>
      </c>
      <c r="O20" s="6"/>
      <c r="P20" s="6">
        <v>1.9</v>
      </c>
      <c r="Q20" s="6">
        <v>1</v>
      </c>
      <c r="R20" s="6">
        <v>0.496</v>
      </c>
      <c r="S20" s="6">
        <v>1</v>
      </c>
      <c r="T20" s="6">
        <v>0.493</v>
      </c>
      <c r="U20" s="6">
        <v>1</v>
      </c>
      <c r="V20" s="6">
        <v>0.497</v>
      </c>
      <c r="W20" s="6"/>
      <c r="X20" s="6">
        <v>3.72</v>
      </c>
      <c r="Y20" s="6"/>
      <c r="Z20" s="6">
        <v>4.2</v>
      </c>
      <c r="AA20" s="6"/>
      <c r="AB20" s="6">
        <v>3.51</v>
      </c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>
        <v>0.812</v>
      </c>
      <c r="BC20" s="6"/>
      <c r="BD20" s="6">
        <v>1.18</v>
      </c>
      <c r="BE20" s="6"/>
      <c r="BF20" s="6">
        <v>1.61</v>
      </c>
      <c r="BG20" s="6"/>
      <c r="BH20" s="6"/>
      <c r="BI20" s="6"/>
      <c r="BJ20" s="6"/>
      <c r="BK20" s="6"/>
      <c r="BL20" s="6"/>
      <c r="BM20" s="6"/>
      <c r="BN20" s="6">
        <v>0.495</v>
      </c>
      <c r="BO20" s="6">
        <v>1</v>
      </c>
      <c r="BP20" s="6">
        <v>0.495</v>
      </c>
      <c r="BQ20" s="6">
        <v>1</v>
      </c>
      <c r="BR20" s="6">
        <v>0.5</v>
      </c>
    </row>
    <row r="21" spans="1:70" ht="12.75">
      <c r="A21" s="5" t="s">
        <v>0</v>
      </c>
      <c r="B21" s="5" t="s">
        <v>9</v>
      </c>
      <c r="D21" s="5" t="s">
        <v>35</v>
      </c>
      <c r="E21" s="6"/>
      <c r="F21" s="6">
        <v>3.95</v>
      </c>
      <c r="G21" s="6"/>
      <c r="H21" s="6">
        <v>3.91</v>
      </c>
      <c r="I21" s="6"/>
      <c r="J21" s="6">
        <v>3.86</v>
      </c>
      <c r="K21" s="6"/>
      <c r="L21" s="6">
        <v>39800</v>
      </c>
      <c r="M21" s="6"/>
      <c r="N21" s="6">
        <v>40600</v>
      </c>
      <c r="O21" s="6"/>
      <c r="P21" s="6">
        <v>39200</v>
      </c>
      <c r="Q21" s="6"/>
      <c r="R21" s="6">
        <v>0.09</v>
      </c>
      <c r="S21" s="6"/>
      <c r="T21" s="6">
        <v>0.243</v>
      </c>
      <c r="U21" s="6">
        <v>1</v>
      </c>
      <c r="V21" s="6">
        <v>0.07</v>
      </c>
      <c r="W21" s="6"/>
      <c r="X21" s="6">
        <v>694000</v>
      </c>
      <c r="Y21" s="6"/>
      <c r="Z21" s="6">
        <v>735000</v>
      </c>
      <c r="AA21" s="6"/>
      <c r="AB21" s="6">
        <v>759000</v>
      </c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>
        <v>3.26</v>
      </c>
      <c r="BC21" s="6"/>
      <c r="BD21" s="6">
        <v>2.12</v>
      </c>
      <c r="BE21" s="6"/>
      <c r="BF21" s="6">
        <v>0.956</v>
      </c>
      <c r="BG21" s="6"/>
      <c r="BH21" s="6"/>
      <c r="BI21" s="6"/>
      <c r="BJ21" s="6"/>
      <c r="BK21" s="6"/>
      <c r="BL21" s="6"/>
      <c r="BM21" s="6"/>
      <c r="BN21" s="6">
        <v>0.115</v>
      </c>
      <c r="BO21" s="6"/>
      <c r="BP21" s="6">
        <v>0.115</v>
      </c>
      <c r="BQ21" s="6"/>
      <c r="BR21" s="6">
        <v>0.176</v>
      </c>
    </row>
    <row r="22" spans="1:70" ht="12.75">
      <c r="A22" s="5" t="s">
        <v>0</v>
      </c>
      <c r="B22" s="5" t="s">
        <v>10</v>
      </c>
      <c r="D22" s="5" t="s">
        <v>35</v>
      </c>
      <c r="E22" s="6">
        <v>1</v>
      </c>
      <c r="F22" s="6">
        <v>0.229</v>
      </c>
      <c r="G22" s="6">
        <v>1</v>
      </c>
      <c r="H22" s="6">
        <v>0.221</v>
      </c>
      <c r="I22" s="6">
        <v>1</v>
      </c>
      <c r="J22" s="6">
        <v>0.229</v>
      </c>
      <c r="K22" s="6">
        <v>1</v>
      </c>
      <c r="L22" s="6">
        <v>0.227</v>
      </c>
      <c r="M22" s="6">
        <v>1</v>
      </c>
      <c r="N22" s="6">
        <v>0.226</v>
      </c>
      <c r="O22" s="6">
        <v>1</v>
      </c>
      <c r="P22" s="6">
        <v>0.228</v>
      </c>
      <c r="Q22" s="6">
        <v>1</v>
      </c>
      <c r="R22" s="6">
        <v>0.229</v>
      </c>
      <c r="S22" s="6">
        <v>1</v>
      </c>
      <c r="T22" s="6">
        <v>0.228</v>
      </c>
      <c r="U22" s="6">
        <v>1</v>
      </c>
      <c r="V22" s="6">
        <v>0.227</v>
      </c>
      <c r="W22" s="6"/>
      <c r="X22" s="6">
        <v>0.272</v>
      </c>
      <c r="Y22" s="6">
        <v>1</v>
      </c>
      <c r="Z22" s="6">
        <v>0.161</v>
      </c>
      <c r="AA22" s="6">
        <v>1</v>
      </c>
      <c r="AB22" s="6">
        <v>0.159</v>
      </c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>
        <v>1</v>
      </c>
      <c r="BB22" s="6">
        <v>0.228</v>
      </c>
      <c r="BC22" s="6">
        <v>1</v>
      </c>
      <c r="BD22" s="6">
        <v>0.228</v>
      </c>
      <c r="BE22" s="6">
        <v>1</v>
      </c>
      <c r="BF22" s="6">
        <v>0.228</v>
      </c>
      <c r="BG22" s="6"/>
      <c r="BH22" s="6"/>
      <c r="BI22" s="6"/>
      <c r="BJ22" s="6"/>
      <c r="BK22" s="6"/>
      <c r="BL22" s="6"/>
      <c r="BM22" s="6">
        <v>1</v>
      </c>
      <c r="BN22" s="6">
        <v>0.228</v>
      </c>
      <c r="BO22" s="6">
        <v>1</v>
      </c>
      <c r="BP22" s="6">
        <v>0.228</v>
      </c>
      <c r="BQ22" s="6">
        <v>1</v>
      </c>
      <c r="BR22" s="6">
        <v>0.231</v>
      </c>
    </row>
    <row r="23" spans="1:70" ht="12.75">
      <c r="A23" s="5" t="s">
        <v>0</v>
      </c>
      <c r="B23" s="5" t="s">
        <v>11</v>
      </c>
      <c r="D23" s="5" t="s">
        <v>35</v>
      </c>
      <c r="E23" s="6"/>
      <c r="F23" s="6">
        <v>1.89</v>
      </c>
      <c r="G23" s="6"/>
      <c r="H23" s="6">
        <v>1.92</v>
      </c>
      <c r="I23" s="6"/>
      <c r="J23" s="6">
        <v>2.16</v>
      </c>
      <c r="K23" s="6">
        <v>1</v>
      </c>
      <c r="L23" s="6">
        <v>1.53</v>
      </c>
      <c r="M23" s="6">
        <v>1</v>
      </c>
      <c r="N23" s="6">
        <v>1.53</v>
      </c>
      <c r="O23" s="6">
        <v>1</v>
      </c>
      <c r="P23" s="6">
        <v>1.54</v>
      </c>
      <c r="Q23" s="6">
        <v>1</v>
      </c>
      <c r="R23" s="6">
        <v>1.55</v>
      </c>
      <c r="S23" s="6">
        <v>1</v>
      </c>
      <c r="T23" s="6">
        <v>1.54</v>
      </c>
      <c r="U23" s="6">
        <v>1</v>
      </c>
      <c r="V23" s="6">
        <v>1.55</v>
      </c>
      <c r="W23" s="6"/>
      <c r="X23" s="6">
        <v>5.45</v>
      </c>
      <c r="Y23" s="6"/>
      <c r="Z23" s="6">
        <v>5.76</v>
      </c>
      <c r="AA23" s="6"/>
      <c r="AB23" s="6">
        <v>5.41</v>
      </c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>
        <v>1</v>
      </c>
      <c r="BB23" s="6">
        <v>1.54</v>
      </c>
      <c r="BC23" s="6"/>
      <c r="BD23" s="6">
        <v>1.74</v>
      </c>
      <c r="BE23" s="6"/>
      <c r="BF23" s="6">
        <v>1.66</v>
      </c>
      <c r="BG23" s="6"/>
      <c r="BH23" s="6"/>
      <c r="BI23" s="6"/>
      <c r="BJ23" s="6"/>
      <c r="BK23" s="6"/>
      <c r="BL23" s="6"/>
      <c r="BM23" s="6">
        <v>1</v>
      </c>
      <c r="BN23" s="6">
        <v>1.54</v>
      </c>
      <c r="BO23" s="6">
        <v>1</v>
      </c>
      <c r="BP23" s="6">
        <v>1.54</v>
      </c>
      <c r="BQ23" s="6">
        <v>1</v>
      </c>
      <c r="BR23" s="6">
        <v>1.56</v>
      </c>
    </row>
    <row r="24" spans="1:70" ht="12.75">
      <c r="A24" s="5" t="s">
        <v>0</v>
      </c>
      <c r="B24" s="5" t="s">
        <v>12</v>
      </c>
      <c r="D24" s="5" t="s">
        <v>35</v>
      </c>
      <c r="E24" s="6">
        <v>1</v>
      </c>
      <c r="F24" s="6">
        <v>0.675</v>
      </c>
      <c r="G24" s="6">
        <v>1</v>
      </c>
      <c r="H24" s="6">
        <v>0.653</v>
      </c>
      <c r="I24" s="6"/>
      <c r="J24" s="6">
        <v>0.726</v>
      </c>
      <c r="K24" s="6">
        <v>1</v>
      </c>
      <c r="L24" s="6">
        <v>0.668</v>
      </c>
      <c r="M24" s="6">
        <v>1</v>
      </c>
      <c r="N24" s="6">
        <v>0.668</v>
      </c>
      <c r="O24" s="6">
        <v>1</v>
      </c>
      <c r="P24" s="6">
        <v>0.671</v>
      </c>
      <c r="Q24" s="6">
        <v>1</v>
      </c>
      <c r="R24" s="6">
        <v>0.674</v>
      </c>
      <c r="S24" s="6">
        <v>1</v>
      </c>
      <c r="T24" s="6">
        <v>6.67</v>
      </c>
      <c r="U24" s="6">
        <v>1</v>
      </c>
      <c r="V24" s="6">
        <v>0.675</v>
      </c>
      <c r="W24" s="6"/>
      <c r="X24" s="6">
        <v>0.907</v>
      </c>
      <c r="Y24" s="6"/>
      <c r="Z24" s="6">
        <v>1.01</v>
      </c>
      <c r="AA24" s="6">
        <v>1</v>
      </c>
      <c r="AB24" s="6">
        <v>0.671</v>
      </c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>
        <v>1</v>
      </c>
      <c r="BB24" s="6">
        <v>0.671</v>
      </c>
      <c r="BC24" s="6">
        <v>1</v>
      </c>
      <c r="BD24" s="6">
        <v>0.671</v>
      </c>
      <c r="BE24" s="6">
        <v>1</v>
      </c>
      <c r="BF24" s="6">
        <v>0.671</v>
      </c>
      <c r="BG24" s="6"/>
      <c r="BH24" s="6"/>
      <c r="BI24" s="6"/>
      <c r="BJ24" s="6"/>
      <c r="BK24" s="6"/>
      <c r="BL24" s="6"/>
      <c r="BM24" s="6">
        <v>1</v>
      </c>
      <c r="BN24" s="6">
        <v>0.673</v>
      </c>
      <c r="BO24" s="6">
        <v>1</v>
      </c>
      <c r="BP24" s="6">
        <v>0.653</v>
      </c>
      <c r="BQ24" s="6">
        <v>1</v>
      </c>
      <c r="BR24" s="6">
        <v>0.68</v>
      </c>
    </row>
    <row r="25" spans="1:70" ht="12.75">
      <c r="A25" s="5" t="s">
        <v>0</v>
      </c>
      <c r="B25" s="5" t="s">
        <v>13</v>
      </c>
      <c r="D25" s="5" t="s">
        <v>35</v>
      </c>
      <c r="E25" s="6"/>
      <c r="F25" s="6">
        <v>20.8</v>
      </c>
      <c r="G25" s="6"/>
      <c r="H25" s="6">
        <v>23.3</v>
      </c>
      <c r="I25" s="6"/>
      <c r="J25" s="6">
        <v>20.7</v>
      </c>
      <c r="K25" s="6"/>
      <c r="L25" s="6">
        <v>48.1</v>
      </c>
      <c r="M25" s="6"/>
      <c r="N25" s="6">
        <v>49.8</v>
      </c>
      <c r="O25" s="6"/>
      <c r="P25" s="6">
        <v>49.7</v>
      </c>
      <c r="Q25" s="6">
        <v>1</v>
      </c>
      <c r="R25" s="6">
        <v>10.4</v>
      </c>
      <c r="S25" s="6">
        <v>1</v>
      </c>
      <c r="T25" s="6">
        <v>10.3</v>
      </c>
      <c r="U25" s="6"/>
      <c r="V25" s="6">
        <v>10.4</v>
      </c>
      <c r="W25" s="6"/>
      <c r="X25" s="6">
        <v>759</v>
      </c>
      <c r="Y25" s="6"/>
      <c r="Z25" s="6">
        <v>762</v>
      </c>
      <c r="AA25" s="6"/>
      <c r="AB25" s="6">
        <v>789</v>
      </c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>
        <v>1</v>
      </c>
      <c r="BB25" s="6">
        <v>10.3</v>
      </c>
      <c r="BC25" s="6">
        <v>1</v>
      </c>
      <c r="BD25" s="6">
        <v>10.3</v>
      </c>
      <c r="BE25" s="6"/>
      <c r="BF25" s="6">
        <v>10.3</v>
      </c>
      <c r="BG25" s="6"/>
      <c r="BH25" s="6"/>
      <c r="BI25" s="6"/>
      <c r="BJ25" s="6"/>
      <c r="BK25" s="6"/>
      <c r="BL25" s="6"/>
      <c r="BM25" s="6">
        <v>1</v>
      </c>
      <c r="BN25" s="6">
        <v>10.4</v>
      </c>
      <c r="BO25" s="6">
        <v>1</v>
      </c>
      <c r="BP25" s="6">
        <v>10.4</v>
      </c>
      <c r="BQ25" s="6"/>
      <c r="BR25" s="6">
        <v>10.5</v>
      </c>
    </row>
    <row r="26" spans="5:70" ht="12.75"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</row>
    <row r="27" spans="2:70" ht="12.75">
      <c r="B27" s="5" t="s">
        <v>52</v>
      </c>
      <c r="D27" s="5" t="s">
        <v>53</v>
      </c>
      <c r="E27" s="6"/>
      <c r="F27" s="6">
        <f>'emiss 2'!$G$39</f>
        <v>14444</v>
      </c>
      <c r="G27" s="6"/>
      <c r="H27" s="6">
        <f>'emiss 2'!$I$39</f>
        <v>13403</v>
      </c>
      <c r="I27" s="6"/>
      <c r="J27" s="6">
        <f>'emiss 2'!$K$39</f>
        <v>14221</v>
      </c>
      <c r="K27" s="6"/>
      <c r="L27" s="6">
        <f>'emiss 2'!$G$39</f>
        <v>14444</v>
      </c>
      <c r="M27" s="6"/>
      <c r="N27" s="6">
        <f>'emiss 2'!$I$39</f>
        <v>13403</v>
      </c>
      <c r="O27" s="6"/>
      <c r="P27" s="6">
        <f>'emiss 2'!$K$39</f>
        <v>14221</v>
      </c>
      <c r="Q27" s="6"/>
      <c r="R27" s="6">
        <f>'emiss 2'!$G$39</f>
        <v>14444</v>
      </c>
      <c r="S27" s="6"/>
      <c r="T27" s="6">
        <f>'emiss 2'!$I$39</f>
        <v>13403</v>
      </c>
      <c r="U27" s="6"/>
      <c r="V27" s="6">
        <f>'emiss 2'!$K$39</f>
        <v>14221</v>
      </c>
      <c r="W27" s="6"/>
      <c r="X27" s="6">
        <f>'emiss 2'!$G$39</f>
        <v>14444</v>
      </c>
      <c r="Y27" s="6"/>
      <c r="Z27" s="6">
        <f>'emiss 2'!$I$39</f>
        <v>13403</v>
      </c>
      <c r="AA27" s="6"/>
      <c r="AB27" s="6">
        <f>'emiss 2'!$K$39</f>
        <v>14221</v>
      </c>
      <c r="AC27" s="6"/>
      <c r="AD27" s="6">
        <f>'emiss 2'!$G$39</f>
        <v>14444</v>
      </c>
      <c r="AE27" s="6"/>
      <c r="AF27" s="6">
        <f>'emiss 2'!$I$39</f>
        <v>13403</v>
      </c>
      <c r="AG27" s="6"/>
      <c r="AH27" s="6">
        <f>'emiss 2'!$K$39</f>
        <v>14221</v>
      </c>
      <c r="AI27" s="6"/>
      <c r="AJ27" s="6"/>
      <c r="AK27" s="6"/>
      <c r="AL27" s="6"/>
      <c r="AM27" s="6"/>
      <c r="AN27" s="6"/>
      <c r="AO27" s="6"/>
      <c r="AP27" s="6">
        <f>'emiss 2'!$G$39</f>
        <v>14444</v>
      </c>
      <c r="AQ27" s="6"/>
      <c r="AR27" s="6">
        <f>'emiss 2'!$I$39</f>
        <v>13403</v>
      </c>
      <c r="AS27" s="6"/>
      <c r="AT27" s="6">
        <f>'emiss 2'!$K$39</f>
        <v>14221</v>
      </c>
      <c r="AU27" s="6"/>
      <c r="AV27" s="6">
        <f>'emiss 2'!$G$39</f>
        <v>14444</v>
      </c>
      <c r="AW27" s="6"/>
      <c r="AX27" s="6">
        <f>'emiss 2'!$I$39</f>
        <v>13403</v>
      </c>
      <c r="AY27" s="6"/>
      <c r="AZ27" s="6">
        <f>'emiss 2'!$K$39</f>
        <v>14221</v>
      </c>
      <c r="BA27" s="6"/>
      <c r="BB27" s="6">
        <f>'emiss 2'!$G$39</f>
        <v>14444</v>
      </c>
      <c r="BC27" s="6"/>
      <c r="BD27" s="6">
        <f>'emiss 2'!$I$39</f>
        <v>13403</v>
      </c>
      <c r="BE27" s="6"/>
      <c r="BF27" s="6">
        <f>'emiss 2'!$K$39</f>
        <v>14221</v>
      </c>
      <c r="BG27" s="6"/>
      <c r="BH27" s="6"/>
      <c r="BI27" s="6"/>
      <c r="BJ27" s="6"/>
      <c r="BK27" s="6"/>
      <c r="BL27" s="6"/>
      <c r="BM27" s="6"/>
      <c r="BN27" s="6">
        <f>'emiss 2'!$G$39</f>
        <v>14444</v>
      </c>
      <c r="BO27" s="6"/>
      <c r="BP27" s="6">
        <f>'emiss 2'!$I$39</f>
        <v>13403</v>
      </c>
      <c r="BQ27" s="6"/>
      <c r="BR27" s="6">
        <f>'emiss 2'!$K$39</f>
        <v>14221</v>
      </c>
    </row>
    <row r="28" spans="2:70" ht="12.75">
      <c r="B28" s="5" t="s">
        <v>30</v>
      </c>
      <c r="D28" s="5" t="s">
        <v>54</v>
      </c>
      <c r="E28" s="6"/>
      <c r="F28" s="6">
        <f>'emiss 2'!$G$40</f>
        <v>10.4</v>
      </c>
      <c r="G28" s="6"/>
      <c r="H28" s="6">
        <f>'emiss 2'!$I$40</f>
        <v>10.4</v>
      </c>
      <c r="I28" s="6"/>
      <c r="J28" s="6">
        <f>'emiss 2'!$K$40</f>
        <v>11.2</v>
      </c>
      <c r="K28" s="6"/>
      <c r="L28" s="6">
        <f>'emiss 2'!$G$40</f>
        <v>10.4</v>
      </c>
      <c r="M28" s="6"/>
      <c r="N28" s="6">
        <f>'emiss 2'!$I$40</f>
        <v>10.4</v>
      </c>
      <c r="O28" s="6"/>
      <c r="P28" s="6">
        <f>'emiss 2'!$K$40</f>
        <v>11.2</v>
      </c>
      <c r="Q28" s="6"/>
      <c r="R28" s="6">
        <f>'emiss 2'!$G$40</f>
        <v>10.4</v>
      </c>
      <c r="S28" s="6"/>
      <c r="T28" s="6">
        <f>'emiss 2'!$I$40</f>
        <v>10.4</v>
      </c>
      <c r="U28" s="6"/>
      <c r="V28" s="6">
        <f>'emiss 2'!$K$40</f>
        <v>11.2</v>
      </c>
      <c r="W28" s="6"/>
      <c r="X28" s="6">
        <f>'emiss 2'!$G$40</f>
        <v>10.4</v>
      </c>
      <c r="Y28" s="6"/>
      <c r="Z28" s="6">
        <f>'emiss 2'!$I$40</f>
        <v>10.4</v>
      </c>
      <c r="AA28" s="6"/>
      <c r="AB28" s="6">
        <f>'emiss 2'!$K$40</f>
        <v>11.2</v>
      </c>
      <c r="AC28" s="6"/>
      <c r="AD28" s="6">
        <f>'emiss 2'!$G$40</f>
        <v>10.4</v>
      </c>
      <c r="AE28" s="6"/>
      <c r="AF28" s="6">
        <f>'emiss 2'!$I$40</f>
        <v>10.4</v>
      </c>
      <c r="AG28" s="6"/>
      <c r="AH28" s="6">
        <f>'emiss 2'!$K$40</f>
        <v>11.2</v>
      </c>
      <c r="AI28" s="6"/>
      <c r="AJ28" s="6"/>
      <c r="AK28" s="6"/>
      <c r="AL28" s="6"/>
      <c r="AM28" s="6"/>
      <c r="AN28" s="6"/>
      <c r="AO28" s="6"/>
      <c r="AP28" s="6">
        <f>'emiss 2'!$G$40</f>
        <v>10.4</v>
      </c>
      <c r="AQ28" s="6"/>
      <c r="AR28" s="6">
        <f>'emiss 2'!$I$40</f>
        <v>10.4</v>
      </c>
      <c r="AS28" s="6"/>
      <c r="AT28" s="6">
        <f>'emiss 2'!$K$40</f>
        <v>11.2</v>
      </c>
      <c r="AU28" s="6"/>
      <c r="AV28" s="6">
        <f>'emiss 2'!$G$40</f>
        <v>10.4</v>
      </c>
      <c r="AW28" s="6"/>
      <c r="AX28" s="6">
        <f>'emiss 2'!$I$40</f>
        <v>10.4</v>
      </c>
      <c r="AY28" s="6"/>
      <c r="AZ28" s="6">
        <f>'emiss 2'!$K$40</f>
        <v>11.2</v>
      </c>
      <c r="BA28" s="6"/>
      <c r="BB28" s="6">
        <f>'emiss 2'!$G$40</f>
        <v>10.4</v>
      </c>
      <c r="BC28" s="6"/>
      <c r="BD28" s="6">
        <f>'emiss 2'!$I$40</f>
        <v>10.4</v>
      </c>
      <c r="BE28" s="6"/>
      <c r="BF28" s="6">
        <f>'emiss 2'!$K$40</f>
        <v>11.2</v>
      </c>
      <c r="BG28" s="6"/>
      <c r="BH28" s="6"/>
      <c r="BI28" s="6"/>
      <c r="BJ28" s="6"/>
      <c r="BK28" s="6"/>
      <c r="BL28" s="6"/>
      <c r="BM28" s="6"/>
      <c r="BN28" s="6">
        <f>'emiss 2'!$G$40</f>
        <v>10.4</v>
      </c>
      <c r="BO28" s="6"/>
      <c r="BP28" s="6">
        <f>'emiss 2'!$I$40</f>
        <v>10.4</v>
      </c>
      <c r="BQ28" s="6"/>
      <c r="BR28" s="6">
        <f>'emiss 2'!$K$40</f>
        <v>11.2</v>
      </c>
    </row>
    <row r="29" spans="5:70" ht="12.75"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</row>
    <row r="30" spans="2:70" ht="12.75">
      <c r="B30" s="5" t="s">
        <v>57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</row>
    <row r="31" spans="2:78" ht="12.75">
      <c r="B31" s="5" t="s">
        <v>14</v>
      </c>
      <c r="D31" s="5" t="s">
        <v>56</v>
      </c>
      <c r="E31" s="6"/>
      <c r="F31" s="6">
        <f>F$10*F13/100*454*1000/0.0283/60*14/(21-F$28)/F$27</f>
        <v>0</v>
      </c>
      <c r="G31" s="6"/>
      <c r="H31" s="6">
        <f>H$10*H13/100*454*1000/0.0283/60*14/(21-H$28)/H$27</f>
        <v>0</v>
      </c>
      <c r="I31" s="6"/>
      <c r="J31" s="6">
        <f>J$10*J13/100*454*1000/0.0283/60*14/(21-J$28)/J$27</f>
        <v>0</v>
      </c>
      <c r="K31" s="6"/>
      <c r="L31" s="6">
        <f>L$10*L13/100*454*1000/0.0283/60*14/(21-L$28)/L$27</f>
        <v>0</v>
      </c>
      <c r="M31" s="6"/>
      <c r="N31" s="6">
        <f>N$10*N13/100*454*1000/0.0283/60*14/(21-N$28)/N$27</f>
        <v>0</v>
      </c>
      <c r="O31" s="6"/>
      <c r="P31" s="6">
        <f>P$10*P13/100*454*1000/0.0283/60*14/(21-P$28)/P$27</f>
        <v>0</v>
      </c>
      <c r="Q31" s="6"/>
      <c r="R31" s="6">
        <f>R$10*R13/100*454*1000/0.0283/60*14/(21-R$28)/R$27</f>
        <v>2.244375601223964</v>
      </c>
      <c r="S31" s="6"/>
      <c r="T31" s="6">
        <f>T$10*T13/100*454*1000/0.0283/60*14/(21-T$28)/T$27</f>
        <v>2.4503113309098374</v>
      </c>
      <c r="U31" s="6"/>
      <c r="V31" s="6">
        <f>V$10*V13/100*454*1000/0.0283/60*14/(21-V$28)/V$27</f>
        <v>2.497887870214617</v>
      </c>
      <c r="W31" s="6"/>
      <c r="X31" s="6">
        <f>X$10*X13/100*454*1000/0.0283/60*14/(21-X$28)/X$27</f>
        <v>0</v>
      </c>
      <c r="Y31" s="6"/>
      <c r="Z31" s="6">
        <f>Z$10*Z13/100*454*1000/0.0283/60*14/(21-Z$28)/Z$27</f>
        <v>0</v>
      </c>
      <c r="AA31" s="6"/>
      <c r="AB31" s="6">
        <f>AB$10*AB13/100*454*1000/0.0283/60*14/(21-AB$28)/AB$27</f>
        <v>0</v>
      </c>
      <c r="AC31" s="6"/>
      <c r="AD31" s="22">
        <f>AD$10*AD13/100*454*1000/0.0283/60*14/(21-AD$28)/AD$27</f>
        <v>1.481581279239349</v>
      </c>
      <c r="AE31" s="22"/>
      <c r="AF31" s="22">
        <f>AF$10*AF13/100*454*1000/0.0283/60*14/(21-AF$28)/AF$27</f>
        <v>1.6915052413377585</v>
      </c>
      <c r="AG31" s="22"/>
      <c r="AH31" s="22">
        <f>AH$10*AH13/100*454*1000/0.0283/60*14/(21-AH$28)/AH$27</f>
        <v>1.5438558578487755</v>
      </c>
      <c r="AI31" s="6"/>
      <c r="AJ31" s="6">
        <f>F31+L31+X31</f>
        <v>0</v>
      </c>
      <c r="AK31" s="6"/>
      <c r="AL31" s="6">
        <f>H31+N31+Z31</f>
        <v>0</v>
      </c>
      <c r="AM31" s="6"/>
      <c r="AN31" s="6">
        <f>J31+P31+AB31</f>
        <v>0</v>
      </c>
      <c r="AO31" s="6"/>
      <c r="AP31" s="6">
        <f>AP$10*AP13/100*454*1000/0.0283/60*14/(21-AP$28)/AP$27</f>
        <v>0</v>
      </c>
      <c r="AQ31" s="6"/>
      <c r="AR31" s="6">
        <f>AR$10*AR13/100*454*1000/0.0283/60*14/(21-AR$28)/AR$27</f>
        <v>0</v>
      </c>
      <c r="AS31" s="6"/>
      <c r="AT31" s="6">
        <f>AT$10*AT13/100*454*1000/0.0283/60*14/(21-AT$28)/AT$27</f>
        <v>0</v>
      </c>
      <c r="AU31" s="6"/>
      <c r="AV31" s="6">
        <f>AV$10*AV13/100*454*1000/0.0283/60*14/(21-AV$28)/AV$27</f>
        <v>0</v>
      </c>
      <c r="AW31" s="6"/>
      <c r="AX31" s="6">
        <f>AX$10*AX13/100*454*1000/0.0283/60*14/(21-AX$28)/AX$27</f>
        <v>0</v>
      </c>
      <c r="AY31" s="6"/>
      <c r="AZ31" s="6">
        <f>AZ$10*AZ13/100*454*1000/0.0283/60*14/(21-AZ$28)/AZ$27</f>
        <v>0</v>
      </c>
      <c r="BA31" s="6"/>
      <c r="BB31" s="6">
        <f>BB$10*BB13/100*454*1000/0.0283/60*14/(21-BB$28)/BB$27</f>
        <v>280.1802221135799</v>
      </c>
      <c r="BC31" s="6"/>
      <c r="BD31" s="6">
        <f>BD$10*BD13/100*454*1000/0.0283/60*14/(21-BD$28)/BD$27</f>
        <v>74.20016963800968</v>
      </c>
      <c r="BE31" s="6"/>
      <c r="BF31" s="6">
        <f>BF$10*BF13/100*454*1000/0.0283/60*14/(21-BF$28)/BF$27</f>
        <v>145.4415356689478</v>
      </c>
      <c r="BG31" s="6"/>
      <c r="BH31" s="6"/>
      <c r="BI31" s="6"/>
      <c r="BJ31" s="6"/>
      <c r="BK31" s="6"/>
      <c r="BL31" s="6"/>
      <c r="BM31" s="6"/>
      <c r="BN31" s="6">
        <f>BN$10*BN13/100*454*1000/0.0283/60*14/(21-BN$28)/BN$27+AD31</f>
        <v>2.625772762216272</v>
      </c>
      <c r="BO31" s="6"/>
      <c r="BP31" s="6">
        <f>BP$10*BP13/100*454*1000/0.0283/60*14/(21-BP$28)/BP$27+AF31</f>
        <v>2.70324669410053</v>
      </c>
      <c r="BQ31" s="6"/>
      <c r="BR31" s="6">
        <f>BR$10*BR13/100*454*1000/0.0283/60*14/(21-BR$28)/BR$27+AH31</f>
        <v>2.4463185722488947</v>
      </c>
      <c r="BT31" s="10">
        <f>R31+AJ31+BB31+BN31</f>
        <v>285.0503704770201</v>
      </c>
      <c r="BV31" s="10">
        <f>T31+AL31+BD31+BP31</f>
        <v>79.35372766302005</v>
      </c>
      <c r="BX31" s="10">
        <f>V31+AN31+BF31+BR31</f>
        <v>150.3857421114113</v>
      </c>
      <c r="BZ31" s="10">
        <f>AVERAGE(BT31,BV31,BX31)</f>
        <v>171.59661341715048</v>
      </c>
    </row>
    <row r="32" spans="2:78" s="11" customFormat="1" ht="12.75">
      <c r="B32" s="11" t="s">
        <v>7</v>
      </c>
      <c r="D32" s="11" t="s">
        <v>26</v>
      </c>
      <c r="F32" s="11">
        <f aca="true" t="shared" si="0" ref="F32:F43">F$10*F14*454/0.0283/60*14/(21-F$28)/F$27</f>
        <v>0</v>
      </c>
      <c r="H32" s="11">
        <f aca="true" t="shared" si="1" ref="H32:H43">H$10*H14*454/0.0283/60*14/(21-H$28)/H$27</f>
        <v>0</v>
      </c>
      <c r="J32" s="11">
        <f aca="true" t="shared" si="2" ref="J32:J43">J$10*J14*454/0.0283/60*14/(21-J$28)/J$27</f>
        <v>0</v>
      </c>
      <c r="L32" s="11">
        <f aca="true" t="shared" si="3" ref="L32:L43">L$10*L14*454/0.0283/60*14/(21-L$28)/L$27</f>
        <v>0</v>
      </c>
      <c r="N32" s="11">
        <f aca="true" t="shared" si="4" ref="N32:N43">N$10*N14*454/0.0283/60*14/(21-N$28)/N$27</f>
        <v>0</v>
      </c>
      <c r="P32" s="11">
        <f aca="true" t="shared" si="5" ref="P32:P43">P$10*P14*454/0.0283/60*14/(21-P$28)/P$27</f>
        <v>0</v>
      </c>
      <c r="R32" s="11">
        <f aca="true" t="shared" si="6" ref="R32:R43">R$10*R14*454/0.0283/60*14/(21-R$28)/R$27</f>
        <v>2940132.0376033937</v>
      </c>
      <c r="T32" s="11">
        <f aca="true" t="shared" si="7" ref="T32:T43">T$10*T14*454/0.0283/60*14/(21-T$28)/T$27</f>
        <v>2842361.1438554106</v>
      </c>
      <c r="V32" s="11">
        <f aca="true" t="shared" si="8" ref="V32:V43">V$10*V14*454/0.0283/60*14/(21-V$28)/V$27</f>
        <v>3197296.473874709</v>
      </c>
      <c r="X32" s="11">
        <f aca="true" t="shared" si="9" ref="X32:X43">X$10*X14*454/0.0283/60*14/(21-X$28)/X$27</f>
        <v>62468.454234067016</v>
      </c>
      <c r="Z32" s="11">
        <f aca="true" t="shared" si="10" ref="Z32:Z43">Z$10*Z14*454/0.0283/60*14/(21-Z$28)/Z$27</f>
        <v>77398.22113635202</v>
      </c>
      <c r="AB32" s="11">
        <f aca="true" t="shared" si="11" ref="AB32:AB43">AB$10*AB14*454/0.0283/60*14/(21-AB$28)/AB$27</f>
        <v>68627.4548084448</v>
      </c>
      <c r="AC32" s="6">
        <v>100</v>
      </c>
      <c r="AD32" s="11">
        <f aca="true" t="shared" si="12" ref="AD32:AD43">AD$10*AD14*454/0.0283/60*14/(21-AD$28)/AD$27</f>
        <v>177.78975350872187</v>
      </c>
      <c r="AE32" s="6">
        <v>100</v>
      </c>
      <c r="AF32" s="11">
        <f aca="true" t="shared" si="13" ref="AF32:AF43">AF$10*AF14*454/0.0283/60*14/(21-AF$28)/AF$27</f>
        <v>202.98062896053102</v>
      </c>
      <c r="AG32" s="6">
        <v>100</v>
      </c>
      <c r="AH32" s="11">
        <f aca="true" t="shared" si="14" ref="AH32:AH43">AH$10*AH14*454/0.0283/60*14/(21-AH$28)/AH$27</f>
        <v>185.26270294185306</v>
      </c>
      <c r="AJ32" s="11">
        <f aca="true" t="shared" si="15" ref="AJ32:AJ43">F32+L32+X32</f>
        <v>62468.454234067016</v>
      </c>
      <c r="AL32" s="11">
        <f aca="true" t="shared" si="16" ref="AL32:AL43">H32+N32+Z32</f>
        <v>77398.22113635202</v>
      </c>
      <c r="AN32" s="11">
        <f aca="true" t="shared" si="17" ref="AN32:AN43">J32+P32+AB32</f>
        <v>68627.4548084448</v>
      </c>
      <c r="AP32" s="11">
        <f aca="true" t="shared" si="18" ref="AP32:AP43">AP$10*AP14*454/0.0283/60*14/(21-AP$28)/AP$27</f>
        <v>0</v>
      </c>
      <c r="AR32" s="11">
        <f aca="true" t="shared" si="19" ref="AR32:AR43">AR$10*AR14*454/0.0283/60*14/(21-AR$28)/AR$27</f>
        <v>0</v>
      </c>
      <c r="AT32" s="11">
        <f aca="true" t="shared" si="20" ref="AT32:AT43">AT$10*AT14*454/0.0283/60*14/(21-AT$28)/AT$27</f>
        <v>0</v>
      </c>
      <c r="AV32" s="11">
        <f aca="true" t="shared" si="21" ref="AV32:AV43">AV$10*AV14*454/0.0283/60*14/(21-AV$28)/AV$27</f>
        <v>0</v>
      </c>
      <c r="AX32" s="11">
        <f aca="true" t="shared" si="22" ref="AX32:AX43">AX$10*AX14*454/0.0283/60*14/(21-AX$28)/AX$27</f>
        <v>0</v>
      </c>
      <c r="AZ32" s="11">
        <f aca="true" t="shared" si="23" ref="AZ32:AZ43">AZ$10*AZ14*454/0.0283/60*14/(21-AZ$28)/AZ$27</f>
        <v>0</v>
      </c>
      <c r="BB32" s="11">
        <f>BB$10*BB14*454/0.0283/60*14/(21-BB$28)/BB$27</f>
        <v>454.7427688754438</v>
      </c>
      <c r="BD32" s="11">
        <f>BD$10*BD14*454/0.0283/60*14/(21-BD$28)/BD$27</f>
        <v>165.5461952083085</v>
      </c>
      <c r="BF32" s="11">
        <f aca="true" t="shared" si="24" ref="BF32:BF43">BF$10*BF14*454/0.0283/60*14/(21-BF$28)/BF$27</f>
        <v>330.36581509290085</v>
      </c>
      <c r="BM32" s="11">
        <f>AD32*AC32/100/BN32*100</f>
        <v>3.200253485424588</v>
      </c>
      <c r="BN32" s="11">
        <f>BN$10*BN14*454/0.0283/60*14/(21-BN$28)/BN$27+AD32</f>
        <v>5555.489723500259</v>
      </c>
      <c r="BO32" s="11">
        <f>AF32*AE32/100/BP32*100</f>
        <v>4.170456021826684</v>
      </c>
      <c r="BP32" s="11">
        <f>BP$10*BP14*454/0.0283/60*14/(21-BP$28)/BP$27+AF32</f>
        <v>4867.108726196909</v>
      </c>
      <c r="BQ32" s="11">
        <f>AH32*AG32/100/BR32*100</f>
        <v>4.566688912193727</v>
      </c>
      <c r="BR32" s="11">
        <f>BR$10*BR14*454/0.0283/60*14/(21-BR$28)/BR$27+AH32</f>
        <v>4056.827747718365</v>
      </c>
      <c r="BT32" s="10">
        <f aca="true" t="shared" si="25" ref="BT32:BX45">R32+AJ32+BB32+BN32</f>
        <v>3008610.724329836</v>
      </c>
      <c r="BV32" s="10">
        <f t="shared" si="25"/>
        <v>2924792.0199131677</v>
      </c>
      <c r="BX32" s="10">
        <f t="shared" si="25"/>
        <v>3270311.122245965</v>
      </c>
      <c r="BZ32" s="11">
        <f aca="true" t="shared" si="26" ref="BZ32:BZ43">AVERAGE(BT32,BV32,BX32)</f>
        <v>3067904.62216299</v>
      </c>
    </row>
    <row r="33" spans="2:78" ht="12.75">
      <c r="B33" s="5" t="s">
        <v>2</v>
      </c>
      <c r="D33" s="5" t="s">
        <v>26</v>
      </c>
      <c r="E33" s="6"/>
      <c r="F33" s="10">
        <f t="shared" si="0"/>
        <v>7.88420979857117</v>
      </c>
      <c r="G33" s="6"/>
      <c r="H33" s="10">
        <f t="shared" si="1"/>
        <v>8.748867485090592</v>
      </c>
      <c r="I33" s="6"/>
      <c r="J33" s="10">
        <f t="shared" si="2"/>
        <v>8.326736998092327</v>
      </c>
      <c r="K33" s="6">
        <v>100</v>
      </c>
      <c r="L33" s="10">
        <f t="shared" si="3"/>
        <v>1.3070148517574913</v>
      </c>
      <c r="M33" s="6"/>
      <c r="N33" s="10">
        <f t="shared" si="4"/>
        <v>1.6579973001046604</v>
      </c>
      <c r="O33" s="6">
        <v>100</v>
      </c>
      <c r="P33" s="10">
        <f t="shared" si="5"/>
        <v>1.5518894017586142</v>
      </c>
      <c r="Q33" s="6">
        <v>100</v>
      </c>
      <c r="R33" s="10">
        <f t="shared" si="6"/>
        <v>94.26377525140651</v>
      </c>
      <c r="S33" s="6">
        <v>100</v>
      </c>
      <c r="T33" s="10">
        <f t="shared" si="7"/>
        <v>102.42301363203119</v>
      </c>
      <c r="U33" s="6">
        <v>100</v>
      </c>
      <c r="V33" s="10">
        <f t="shared" si="8"/>
        <v>105.16107933603536</v>
      </c>
      <c r="W33" s="6"/>
      <c r="X33" s="10">
        <f t="shared" si="9"/>
        <v>12.59168057894527</v>
      </c>
      <c r="Y33" s="6"/>
      <c r="Z33" s="10">
        <f t="shared" si="10"/>
        <v>15.783166663099234</v>
      </c>
      <c r="AA33" s="6"/>
      <c r="AB33" s="10">
        <f t="shared" si="11"/>
        <v>14.209920054454448</v>
      </c>
      <c r="AC33" s="6"/>
      <c r="AD33" s="10">
        <f t="shared" si="12"/>
        <v>0</v>
      </c>
      <c r="AE33" s="6"/>
      <c r="AF33" s="10">
        <f t="shared" si="13"/>
        <v>0</v>
      </c>
      <c r="AG33" s="6"/>
      <c r="AH33" s="10">
        <f t="shared" si="14"/>
        <v>0</v>
      </c>
      <c r="AI33" s="11">
        <f>SUM((X33*W33/100),(L33*K33/100),(F33*E33/100))/AJ33*100</f>
        <v>6.000186100066215</v>
      </c>
      <c r="AJ33" s="10">
        <f t="shared" si="15"/>
        <v>21.782905229273933</v>
      </c>
      <c r="AK33" s="11"/>
      <c r="AL33" s="10">
        <f t="shared" si="16"/>
        <v>26.190031448294487</v>
      </c>
      <c r="AM33" s="11">
        <f>SUM((AB33*AA33/100),(P33*O33/100),(J33*I33/100))/AN33*100</f>
        <v>6.44243688469315</v>
      </c>
      <c r="AN33" s="10">
        <f t="shared" si="17"/>
        <v>24.08854645430539</v>
      </c>
      <c r="AO33" s="6"/>
      <c r="AP33" s="10">
        <f t="shared" si="18"/>
        <v>0</v>
      </c>
      <c r="AQ33" s="6"/>
      <c r="AR33" s="10">
        <f t="shared" si="19"/>
        <v>0</v>
      </c>
      <c r="AS33" s="6"/>
      <c r="AT33" s="10">
        <f t="shared" si="20"/>
        <v>0</v>
      </c>
      <c r="AU33" s="6"/>
      <c r="AV33" s="10">
        <f t="shared" si="21"/>
        <v>0</v>
      </c>
      <c r="AW33" s="6"/>
      <c r="AX33" s="10">
        <f t="shared" si="22"/>
        <v>0</v>
      </c>
      <c r="AY33" s="6"/>
      <c r="AZ33" s="10">
        <f t="shared" si="23"/>
        <v>0</v>
      </c>
      <c r="BA33" s="6">
        <v>100</v>
      </c>
      <c r="BB33" s="10">
        <f aca="true" t="shared" si="27" ref="BB33:BB43">BB$10*BB15*454/0.0283/60*14/(21-BB$28)/BB$27</f>
        <v>30.658464095150887</v>
      </c>
      <c r="BC33" s="6">
        <v>100</v>
      </c>
      <c r="BD33" s="10">
        <f aca="true" t="shared" si="28" ref="BD33:BD43">BD$10*BD15*454/0.0283/60*14/(21-BD$28)/BD$27</f>
        <v>12.386402820050225</v>
      </c>
      <c r="BE33" s="6">
        <v>100</v>
      </c>
      <c r="BF33" s="10">
        <f t="shared" si="24"/>
        <v>16.8405988669308</v>
      </c>
      <c r="BG33" s="6"/>
      <c r="BH33" s="10"/>
      <c r="BI33" s="6"/>
      <c r="BJ33" s="10"/>
      <c r="BK33" s="6"/>
      <c r="BL33" s="10"/>
      <c r="BM33" s="6">
        <v>100</v>
      </c>
      <c r="BN33" s="10">
        <f aca="true" t="shared" si="29" ref="BN33:BN43">BN$10*BN15*454/0.0283/60*14/(21-BN$28)/BN$27</f>
        <v>48.056042285030756</v>
      </c>
      <c r="BO33" s="6">
        <v>100</v>
      </c>
      <c r="BP33" s="10">
        <f aca="true" t="shared" si="30" ref="BP33:BP43">BP$10*BP15*454/0.0283/60*14/(21-BP$28)/BP$27</f>
        <v>42.493141016036404</v>
      </c>
      <c r="BQ33" s="6">
        <v>100</v>
      </c>
      <c r="BR33" s="10">
        <f aca="true" t="shared" si="31" ref="BR33:BR43">BR$10*BR15*454/0.0283/60*14/(21-BR$28)/BR$27</f>
        <v>38.26441909056506</v>
      </c>
      <c r="BS33" s="11">
        <f>SUM((BN33*BM33/100),(BB33*BA33/100),(AJ33*AI33/100),(R33*Q33/100))/BT33*100</f>
        <v>89.48666789952122</v>
      </c>
      <c r="BT33" s="10">
        <f t="shared" si="25"/>
        <v>194.7611868608621</v>
      </c>
      <c r="BU33" s="11">
        <f>SUM((BP33*BO33/100),(BD33*BC33/100),(AL33*AK33/100),(T33*S33/100))/BV33*100</f>
        <v>85.72692684595289</v>
      </c>
      <c r="BV33" s="10">
        <f t="shared" si="25"/>
        <v>183.49258891641227</v>
      </c>
      <c r="BW33" s="11">
        <f>SUM((BR33*BQ33/100),(BF33*BE33/100),(AN33*AM33/100),(V33*U33/100))/BX33*100</f>
        <v>87.77537869706565</v>
      </c>
      <c r="BX33" s="10">
        <f t="shared" si="25"/>
        <v>184.35464374783663</v>
      </c>
      <c r="BY33" s="10">
        <f>SUM((BX33*BW33/100),(BV33*BU33/100),(BT33*BS33/100))/BZ33*100/3</f>
        <v>87.69969014385343</v>
      </c>
      <c r="BZ33" s="10">
        <f t="shared" si="26"/>
        <v>187.53613984170366</v>
      </c>
    </row>
    <row r="34" spans="2:78" ht="12.75">
      <c r="B34" s="5" t="s">
        <v>3</v>
      </c>
      <c r="D34" s="5" t="s">
        <v>26</v>
      </c>
      <c r="E34" s="6"/>
      <c r="F34" s="10">
        <f t="shared" si="0"/>
        <v>989.4526241234736</v>
      </c>
      <c r="G34" s="6"/>
      <c r="H34" s="10">
        <f t="shared" si="1"/>
        <v>1008.7313630197739</v>
      </c>
      <c r="I34" s="6"/>
      <c r="J34" s="10">
        <f t="shared" si="2"/>
        <v>1081.439286474231</v>
      </c>
      <c r="K34" s="6"/>
      <c r="L34" s="10">
        <f t="shared" si="3"/>
        <v>20.623879435405975</v>
      </c>
      <c r="M34" s="6"/>
      <c r="N34" s="10">
        <f t="shared" si="4"/>
        <v>21.590223291621324</v>
      </c>
      <c r="O34" s="6"/>
      <c r="P34" s="10">
        <f t="shared" si="5"/>
        <v>23.946618759193928</v>
      </c>
      <c r="Q34" s="6">
        <v>100</v>
      </c>
      <c r="R34" s="10">
        <f t="shared" si="6"/>
        <v>1.6832817009179732</v>
      </c>
      <c r="S34" s="6">
        <v>100</v>
      </c>
      <c r="T34" s="10">
        <f t="shared" si="7"/>
        <v>1.837733498182378</v>
      </c>
      <c r="U34" s="6">
        <v>100</v>
      </c>
      <c r="V34" s="10">
        <f t="shared" si="8"/>
        <v>1.8983947813631086</v>
      </c>
      <c r="W34" s="6"/>
      <c r="X34" s="10">
        <f t="shared" si="9"/>
        <v>241.2997153747294</v>
      </c>
      <c r="Y34" s="6"/>
      <c r="Z34" s="10">
        <f t="shared" si="10"/>
        <v>302.9153909571738</v>
      </c>
      <c r="AA34" s="6"/>
      <c r="AB34" s="10">
        <f t="shared" si="11"/>
        <v>277.2010919713653</v>
      </c>
      <c r="AC34" s="6"/>
      <c r="AD34" s="10">
        <f t="shared" si="12"/>
        <v>0</v>
      </c>
      <c r="AE34" s="6"/>
      <c r="AF34" s="10">
        <f t="shared" si="13"/>
        <v>0</v>
      </c>
      <c r="AG34" s="6"/>
      <c r="AH34" s="10">
        <f t="shared" si="14"/>
        <v>0</v>
      </c>
      <c r="AI34" s="11"/>
      <c r="AJ34" s="10">
        <f t="shared" si="15"/>
        <v>1251.376218933609</v>
      </c>
      <c r="AK34" s="11"/>
      <c r="AL34" s="10">
        <f t="shared" si="16"/>
        <v>1333.2369772685688</v>
      </c>
      <c r="AM34" s="11"/>
      <c r="AN34" s="10">
        <f t="shared" si="17"/>
        <v>1382.5869972047901</v>
      </c>
      <c r="AO34" s="6"/>
      <c r="AP34" s="10">
        <f t="shared" si="18"/>
        <v>0</v>
      </c>
      <c r="AQ34" s="6"/>
      <c r="AR34" s="10">
        <f t="shared" si="19"/>
        <v>0</v>
      </c>
      <c r="AS34" s="6"/>
      <c r="AT34" s="10">
        <f t="shared" si="20"/>
        <v>0</v>
      </c>
      <c r="AU34" s="6"/>
      <c r="AV34" s="10">
        <f t="shared" si="21"/>
        <v>0</v>
      </c>
      <c r="AW34" s="6"/>
      <c r="AX34" s="10">
        <f t="shared" si="22"/>
        <v>0</v>
      </c>
      <c r="AY34" s="6"/>
      <c r="AZ34" s="10">
        <f t="shared" si="23"/>
        <v>0</v>
      </c>
      <c r="BA34" s="6"/>
      <c r="BB34" s="10">
        <f t="shared" si="27"/>
        <v>1.3568937458380177</v>
      </c>
      <c r="BC34" s="6">
        <v>100</v>
      </c>
      <c r="BD34" s="10">
        <f t="shared" si="28"/>
        <v>0.3547418468749468</v>
      </c>
      <c r="BE34" s="6">
        <v>100</v>
      </c>
      <c r="BF34" s="10">
        <f t="shared" si="24"/>
        <v>0.4834621684286354</v>
      </c>
      <c r="BG34" s="6"/>
      <c r="BH34" s="10"/>
      <c r="BI34" s="6"/>
      <c r="BJ34" s="10"/>
      <c r="BK34" s="6"/>
      <c r="BL34" s="10"/>
      <c r="BM34" s="6">
        <v>100</v>
      </c>
      <c r="BN34" s="10">
        <f t="shared" si="29"/>
        <v>0.8581436122326922</v>
      </c>
      <c r="BO34" s="6">
        <v>100</v>
      </c>
      <c r="BP34" s="10">
        <f t="shared" si="30"/>
        <v>0.7588060895720784</v>
      </c>
      <c r="BQ34" s="6">
        <v>100</v>
      </c>
      <c r="BR34" s="10">
        <f t="shared" si="31"/>
        <v>0.6858716629440907</v>
      </c>
      <c r="BS34" s="11"/>
      <c r="BT34" s="10">
        <f t="shared" si="25"/>
        <v>1255.2745379925975</v>
      </c>
      <c r="BU34" s="11"/>
      <c r="BV34" s="10">
        <f t="shared" si="25"/>
        <v>1336.1882587031982</v>
      </c>
      <c r="BW34" s="11"/>
      <c r="BX34" s="10">
        <f t="shared" si="25"/>
        <v>1385.6547258175258</v>
      </c>
      <c r="BY34" s="10"/>
      <c r="BZ34" s="10">
        <f t="shared" si="26"/>
        <v>1325.705840837774</v>
      </c>
    </row>
    <row r="35" spans="2:78" ht="12.75">
      <c r="B35" s="5" t="s">
        <v>4</v>
      </c>
      <c r="D35" s="5" t="s">
        <v>26</v>
      </c>
      <c r="E35" s="6">
        <v>100</v>
      </c>
      <c r="F35" s="10">
        <f t="shared" si="0"/>
        <v>0.08889368019902952</v>
      </c>
      <c r="G35" s="6">
        <v>100</v>
      </c>
      <c r="H35" s="10">
        <f t="shared" si="1"/>
        <v>0.08912092624737808</v>
      </c>
      <c r="I35" s="6">
        <v>100</v>
      </c>
      <c r="J35" s="10">
        <f t="shared" si="2"/>
        <v>0.0974331881104579</v>
      </c>
      <c r="K35" s="6">
        <v>100</v>
      </c>
      <c r="L35" s="10">
        <f t="shared" si="3"/>
        <v>0.008776118908683395</v>
      </c>
      <c r="M35" s="6">
        <v>100</v>
      </c>
      <c r="N35" s="10">
        <f t="shared" si="4"/>
        <v>0.09229408430006063</v>
      </c>
      <c r="O35" s="6">
        <v>100</v>
      </c>
      <c r="P35" s="10">
        <f t="shared" si="5"/>
        <v>0.1043255794005193</v>
      </c>
      <c r="Q35" s="6">
        <v>100</v>
      </c>
      <c r="R35" s="10">
        <f t="shared" si="6"/>
        <v>6.329139195451577</v>
      </c>
      <c r="S35" s="6">
        <v>100</v>
      </c>
      <c r="T35" s="10">
        <f t="shared" si="7"/>
        <v>6.860871726547546</v>
      </c>
      <c r="U35" s="6">
        <v>100</v>
      </c>
      <c r="V35" s="10">
        <f t="shared" si="8"/>
        <v>7.069022672707364</v>
      </c>
      <c r="W35" s="6">
        <v>100</v>
      </c>
      <c r="X35" s="10">
        <f t="shared" si="9"/>
        <v>0.06859281249230889</v>
      </c>
      <c r="Y35" s="6">
        <v>100</v>
      </c>
      <c r="Z35" s="10">
        <f t="shared" si="10"/>
        <v>0.08620037177538813</v>
      </c>
      <c r="AA35" s="6">
        <v>100</v>
      </c>
      <c r="AB35" s="10">
        <f t="shared" si="11"/>
        <v>0.07562476392616858</v>
      </c>
      <c r="AC35" s="6"/>
      <c r="AD35" s="10">
        <f t="shared" si="12"/>
        <v>0</v>
      </c>
      <c r="AE35" s="6"/>
      <c r="AF35" s="10">
        <f t="shared" si="13"/>
        <v>0</v>
      </c>
      <c r="AG35" s="6"/>
      <c r="AH35" s="10">
        <f t="shared" si="14"/>
        <v>0</v>
      </c>
      <c r="AI35" s="11">
        <f>SUM((X35*W35/100),(L35*K35/100),(F35*E35/100))/AJ35*100</f>
        <v>100</v>
      </c>
      <c r="AJ35" s="10">
        <f t="shared" si="15"/>
        <v>0.16626261160002181</v>
      </c>
      <c r="AK35" s="11">
        <f>SUM((Z35*Y35/100),(N35*M35/100),(H35*G35/100))/AL35*100</f>
        <v>100</v>
      </c>
      <c r="AL35" s="10">
        <f t="shared" si="16"/>
        <v>0.26761538232282683</v>
      </c>
      <c r="AM35" s="11">
        <f>SUM((AB35*AA35/100),(P35*O35/100),(J35*I35/100))/AN35*100</f>
        <v>100</v>
      </c>
      <c r="AN35" s="10">
        <f t="shared" si="17"/>
        <v>0.2773835314371458</v>
      </c>
      <c r="AO35" s="6"/>
      <c r="AP35" s="10">
        <f t="shared" si="18"/>
        <v>0</v>
      </c>
      <c r="AQ35" s="6"/>
      <c r="AR35" s="10">
        <f t="shared" si="19"/>
        <v>0</v>
      </c>
      <c r="AS35" s="6"/>
      <c r="AT35" s="10">
        <f t="shared" si="20"/>
        <v>0</v>
      </c>
      <c r="AU35" s="6"/>
      <c r="AV35" s="10">
        <f t="shared" si="21"/>
        <v>0</v>
      </c>
      <c r="AW35" s="6"/>
      <c r="AX35" s="10">
        <f t="shared" si="22"/>
        <v>0</v>
      </c>
      <c r="AY35" s="6"/>
      <c r="AZ35" s="10">
        <f t="shared" si="23"/>
        <v>0</v>
      </c>
      <c r="BA35" s="6"/>
      <c r="BB35" s="10">
        <f t="shared" si="27"/>
        <v>143.02393537211537</v>
      </c>
      <c r="BC35" s="6"/>
      <c r="BD35" s="10">
        <f t="shared" si="28"/>
        <v>27.81767315911041</v>
      </c>
      <c r="BE35" s="6"/>
      <c r="BF35" s="10">
        <f t="shared" si="24"/>
        <v>95.8866634050127</v>
      </c>
      <c r="BG35" s="6"/>
      <c r="BH35" s="10"/>
      <c r="BI35" s="6"/>
      <c r="BJ35" s="10"/>
      <c r="BK35" s="6"/>
      <c r="BL35" s="10"/>
      <c r="BM35" s="6">
        <v>100</v>
      </c>
      <c r="BN35" s="10">
        <f t="shared" si="29"/>
        <v>3.2266199819949235</v>
      </c>
      <c r="BO35" s="6">
        <v>100</v>
      </c>
      <c r="BP35" s="10">
        <f t="shared" si="30"/>
        <v>2.8531108967910157</v>
      </c>
      <c r="BQ35" s="6">
        <v>100</v>
      </c>
      <c r="BR35" s="10">
        <f t="shared" si="31"/>
        <v>2.57201873604034</v>
      </c>
      <c r="BS35" s="11">
        <f>SUM((BN35*BM35/100),(BB35*BA35/100),(AJ35*AI35/100),(R35*Q35/100))/BT35*100</f>
        <v>6.36483084052355</v>
      </c>
      <c r="BT35" s="10">
        <f t="shared" si="25"/>
        <v>152.7459571611619</v>
      </c>
      <c r="BU35" s="11">
        <f>SUM((BP35*BO35/100),(BD35*BC35/100),(AL35*AK35/100),(T35*S35/100))/BV35*100</f>
        <v>26.406853090236424</v>
      </c>
      <c r="BV35" s="10">
        <f t="shared" si="25"/>
        <v>37.799271164771795</v>
      </c>
      <c r="BW35" s="11">
        <f>SUM((BR35*BQ35/100),(BF35*BE35/100),(AN35*AM35/100),(V35*U35/100))/BX35*100</f>
        <v>9.374241915308644</v>
      </c>
      <c r="BX35" s="10">
        <f t="shared" si="25"/>
        <v>105.80508834519755</v>
      </c>
      <c r="BY35" s="10">
        <f aca="true" t="shared" si="32" ref="BY35:BY43">SUM((BX35*BW35/100),(BV35*BU35/100),(BT35*BS35/100))/BZ35*100/3</f>
        <v>9.995617709349448</v>
      </c>
      <c r="BZ35" s="10">
        <f t="shared" si="26"/>
        <v>98.78343889037707</v>
      </c>
    </row>
    <row r="36" spans="2:78" ht="12.75">
      <c r="B36" s="5" t="s">
        <v>5</v>
      </c>
      <c r="D36" s="5" t="s">
        <v>26</v>
      </c>
      <c r="E36" s="6"/>
      <c r="F36" s="10">
        <f t="shared" si="0"/>
        <v>599.9538133574077</v>
      </c>
      <c r="G36" s="6"/>
      <c r="H36" s="10">
        <f t="shared" si="1"/>
        <v>577.8169943511326</v>
      </c>
      <c r="I36" s="6"/>
      <c r="J36" s="10">
        <f t="shared" si="2"/>
        <v>673.7401305510386</v>
      </c>
      <c r="K36" s="6"/>
      <c r="L36" s="10">
        <f t="shared" si="3"/>
        <v>0.09497014390468102</v>
      </c>
      <c r="M36" s="6"/>
      <c r="N36" s="10">
        <f t="shared" si="4"/>
        <v>0.08669051489612836</v>
      </c>
      <c r="O36" s="6"/>
      <c r="P36" s="10">
        <f t="shared" si="5"/>
        <v>0.07945079712352715</v>
      </c>
      <c r="Q36" s="6"/>
      <c r="R36" s="10">
        <f t="shared" si="6"/>
        <v>5.094732614778399</v>
      </c>
      <c r="S36" s="6"/>
      <c r="T36" s="10">
        <f t="shared" si="7"/>
        <v>1.7397210449459843</v>
      </c>
      <c r="U36" s="6">
        <v>100</v>
      </c>
      <c r="V36" s="10">
        <f t="shared" si="8"/>
        <v>1.7735003878523776</v>
      </c>
      <c r="W36" s="6"/>
      <c r="X36" s="10">
        <f t="shared" si="9"/>
        <v>0.06075363392175928</v>
      </c>
      <c r="Y36" s="6">
        <v>100</v>
      </c>
      <c r="Z36" s="10">
        <f t="shared" si="10"/>
        <v>0.021853615379675857</v>
      </c>
      <c r="AA36" s="6">
        <v>100</v>
      </c>
      <c r="AB36" s="10">
        <f t="shared" si="11"/>
        <v>0.019108036436861098</v>
      </c>
      <c r="AC36" s="6"/>
      <c r="AD36" s="10">
        <f t="shared" si="12"/>
        <v>0</v>
      </c>
      <c r="AE36" s="6"/>
      <c r="AF36" s="10">
        <f t="shared" si="13"/>
        <v>0</v>
      </c>
      <c r="AG36" s="6"/>
      <c r="AH36" s="10">
        <f t="shared" si="14"/>
        <v>0</v>
      </c>
      <c r="AI36" s="11"/>
      <c r="AJ36" s="10">
        <f t="shared" si="15"/>
        <v>600.1095371352342</v>
      </c>
      <c r="AK36" s="11"/>
      <c r="AL36" s="10">
        <f t="shared" si="16"/>
        <v>577.9255384814084</v>
      </c>
      <c r="AM36" s="11"/>
      <c r="AN36" s="10">
        <f t="shared" si="17"/>
        <v>673.838689384599</v>
      </c>
      <c r="AO36" s="6"/>
      <c r="AP36" s="10">
        <f t="shared" si="18"/>
        <v>0</v>
      </c>
      <c r="AQ36" s="6"/>
      <c r="AR36" s="10">
        <f t="shared" si="19"/>
        <v>0</v>
      </c>
      <c r="AS36" s="6"/>
      <c r="AT36" s="10">
        <f t="shared" si="20"/>
        <v>0</v>
      </c>
      <c r="AU36" s="6"/>
      <c r="AV36" s="10">
        <f t="shared" si="21"/>
        <v>0</v>
      </c>
      <c r="AW36" s="6"/>
      <c r="AX36" s="10">
        <f t="shared" si="22"/>
        <v>0</v>
      </c>
      <c r="AY36" s="6"/>
      <c r="AZ36" s="10">
        <f t="shared" si="23"/>
        <v>0</v>
      </c>
      <c r="BA36" s="6">
        <v>100</v>
      </c>
      <c r="BB36" s="10">
        <f t="shared" si="27"/>
        <v>0.5207538159702663</v>
      </c>
      <c r="BC36" s="6"/>
      <c r="BD36" s="10">
        <f t="shared" si="28"/>
        <v>0.7124398758071846</v>
      </c>
      <c r="BE36" s="6">
        <v>100</v>
      </c>
      <c r="BF36" s="10">
        <f t="shared" si="24"/>
        <v>0.28604844965360926</v>
      </c>
      <c r="BG36" s="6"/>
      <c r="BH36" s="10"/>
      <c r="BI36" s="6"/>
      <c r="BJ36" s="10"/>
      <c r="BK36" s="6"/>
      <c r="BL36" s="10"/>
      <c r="BM36" s="6"/>
      <c r="BN36" s="10">
        <f t="shared" si="29"/>
        <v>0</v>
      </c>
      <c r="BO36" s="6">
        <v>100</v>
      </c>
      <c r="BP36" s="10">
        <f t="shared" si="30"/>
        <v>0.7183364314615676</v>
      </c>
      <c r="BQ36" s="6">
        <v>100</v>
      </c>
      <c r="BR36" s="10">
        <f t="shared" si="31"/>
        <v>0.6497731543680859</v>
      </c>
      <c r="BS36" s="11"/>
      <c r="BT36" s="10">
        <f t="shared" si="25"/>
        <v>605.7250235659828</v>
      </c>
      <c r="BU36" s="11"/>
      <c r="BV36" s="10">
        <f t="shared" si="25"/>
        <v>581.0960358336231</v>
      </c>
      <c r="BW36" s="11"/>
      <c r="BX36" s="10">
        <f t="shared" si="25"/>
        <v>676.548011376473</v>
      </c>
      <c r="BY36" s="10"/>
      <c r="BZ36" s="10">
        <f t="shared" si="26"/>
        <v>621.1230235920262</v>
      </c>
    </row>
    <row r="37" spans="2:78" ht="12.75">
      <c r="B37" s="5" t="s">
        <v>6</v>
      </c>
      <c r="D37" s="5" t="s">
        <v>26</v>
      </c>
      <c r="E37" s="6"/>
      <c r="F37" s="10">
        <f t="shared" si="0"/>
        <v>785.2798604154552</v>
      </c>
      <c r="G37" s="6"/>
      <c r="H37" s="10">
        <f t="shared" si="1"/>
        <v>799.8031842713418</v>
      </c>
      <c r="I37" s="6"/>
      <c r="J37" s="10">
        <f t="shared" si="2"/>
        <v>856.8592429572185</v>
      </c>
      <c r="K37" s="6"/>
      <c r="L37" s="10">
        <f t="shared" si="3"/>
        <v>0.39805967907242534</v>
      </c>
      <c r="M37" s="6"/>
      <c r="N37" s="10">
        <f t="shared" si="4"/>
        <v>0.32434778196878455</v>
      </c>
      <c r="O37" s="6"/>
      <c r="P37" s="10">
        <f t="shared" si="5"/>
        <v>0.3501032789134864</v>
      </c>
      <c r="Q37" s="6"/>
      <c r="R37" s="10">
        <f t="shared" si="6"/>
        <v>10.481234057715913</v>
      </c>
      <c r="S37" s="6"/>
      <c r="T37" s="10">
        <f t="shared" si="7"/>
        <v>9.213170604220988</v>
      </c>
      <c r="U37" s="6"/>
      <c r="V37" s="10">
        <f t="shared" si="8"/>
        <v>10.61602344841212</v>
      </c>
      <c r="W37" s="6"/>
      <c r="X37" s="10">
        <f t="shared" si="9"/>
        <v>0.4923984039626457</v>
      </c>
      <c r="Y37" s="6"/>
      <c r="Z37" s="10">
        <f t="shared" si="10"/>
        <v>0.6191857690908161</v>
      </c>
      <c r="AA37" s="6"/>
      <c r="AB37" s="10">
        <f t="shared" si="11"/>
        <v>0.5274894565668699</v>
      </c>
      <c r="AC37" s="6"/>
      <c r="AD37" s="10">
        <f t="shared" si="12"/>
        <v>0</v>
      </c>
      <c r="AE37" s="6"/>
      <c r="AF37" s="10">
        <f t="shared" si="13"/>
        <v>0</v>
      </c>
      <c r="AG37" s="6"/>
      <c r="AH37" s="10">
        <f t="shared" si="14"/>
        <v>0</v>
      </c>
      <c r="AI37" s="11"/>
      <c r="AJ37" s="10">
        <f t="shared" si="15"/>
        <v>786.1703184984902</v>
      </c>
      <c r="AK37" s="11"/>
      <c r="AL37" s="10">
        <f t="shared" si="16"/>
        <v>800.7467178224014</v>
      </c>
      <c r="AM37" s="11"/>
      <c r="AN37" s="10">
        <f t="shared" si="17"/>
        <v>857.7368356926988</v>
      </c>
      <c r="AO37" s="6"/>
      <c r="AP37" s="10">
        <f t="shared" si="18"/>
        <v>0</v>
      </c>
      <c r="AQ37" s="6"/>
      <c r="AR37" s="10">
        <f t="shared" si="19"/>
        <v>0</v>
      </c>
      <c r="AS37" s="6"/>
      <c r="AT37" s="10">
        <f t="shared" si="20"/>
        <v>0</v>
      </c>
      <c r="AU37" s="6"/>
      <c r="AV37" s="10">
        <f t="shared" si="21"/>
        <v>0</v>
      </c>
      <c r="AW37" s="6"/>
      <c r="AX37" s="10">
        <f t="shared" si="22"/>
        <v>0</v>
      </c>
      <c r="AY37" s="6"/>
      <c r="AZ37" s="10">
        <f t="shared" si="23"/>
        <v>0</v>
      </c>
      <c r="BA37" s="6"/>
      <c r="BB37" s="10">
        <f t="shared" si="27"/>
        <v>3.535258299967159</v>
      </c>
      <c r="BC37" s="6"/>
      <c r="BD37" s="10">
        <f t="shared" si="28"/>
        <v>1223.8593717185663</v>
      </c>
      <c r="BE37" s="6"/>
      <c r="BF37" s="10">
        <f t="shared" si="24"/>
        <v>2.4334262477574646</v>
      </c>
      <c r="BG37" s="6"/>
      <c r="BH37" s="10"/>
      <c r="BI37" s="6"/>
      <c r="BJ37" s="10"/>
      <c r="BK37" s="6"/>
      <c r="BL37" s="10"/>
      <c r="BM37" s="6">
        <v>100</v>
      </c>
      <c r="BN37" s="10">
        <f t="shared" si="29"/>
        <v>0.8123759529136151</v>
      </c>
      <c r="BO37" s="6"/>
      <c r="BP37" s="10">
        <f t="shared" si="30"/>
        <v>5.038472434758602</v>
      </c>
      <c r="BQ37" s="6"/>
      <c r="BR37" s="10">
        <f t="shared" si="31"/>
        <v>4.936471047768653</v>
      </c>
      <c r="BS37" s="11"/>
      <c r="BT37" s="10">
        <f t="shared" si="25"/>
        <v>800.999186809087</v>
      </c>
      <c r="BU37" s="11"/>
      <c r="BV37" s="10">
        <f t="shared" si="25"/>
        <v>2038.8577325799474</v>
      </c>
      <c r="BW37" s="11"/>
      <c r="BX37" s="10">
        <f t="shared" si="25"/>
        <v>875.722756436637</v>
      </c>
      <c r="BY37" s="10"/>
      <c r="BZ37" s="10">
        <f t="shared" si="26"/>
        <v>1238.5265586085573</v>
      </c>
    </row>
    <row r="38" spans="2:78" ht="12.75">
      <c r="B38" s="5" t="s">
        <v>8</v>
      </c>
      <c r="D38" s="5" t="s">
        <v>26</v>
      </c>
      <c r="E38" s="6"/>
      <c r="F38" s="10">
        <f t="shared" si="0"/>
        <v>4271.922440660075</v>
      </c>
      <c r="G38" s="6"/>
      <c r="H38" s="10">
        <f t="shared" si="1"/>
        <v>4374.433742545297</v>
      </c>
      <c r="I38" s="6"/>
      <c r="J38" s="10">
        <f t="shared" si="2"/>
        <v>4664.35474996873</v>
      </c>
      <c r="K38" s="6"/>
      <c r="L38" s="10">
        <f t="shared" si="3"/>
        <v>1.109552176312115</v>
      </c>
      <c r="M38" s="6"/>
      <c r="N38" s="10">
        <f t="shared" si="4"/>
        <v>0.5801342441718097</v>
      </c>
      <c r="O38" s="6"/>
      <c r="P38" s="10">
        <f t="shared" si="5"/>
        <v>0.7054042735266428</v>
      </c>
      <c r="Q38" s="6">
        <v>100</v>
      </c>
      <c r="R38" s="10">
        <f t="shared" si="6"/>
        <v>11.132102982070863</v>
      </c>
      <c r="S38" s="6">
        <v>100</v>
      </c>
      <c r="T38" s="10">
        <f t="shared" si="7"/>
        <v>12.080034861385496</v>
      </c>
      <c r="U38" s="6">
        <v>100</v>
      </c>
      <c r="V38" s="10">
        <f t="shared" si="8"/>
        <v>12.414502714966643</v>
      </c>
      <c r="W38" s="6"/>
      <c r="X38" s="10">
        <f t="shared" si="9"/>
        <v>0.9113045088263892</v>
      </c>
      <c r="Y38" s="6"/>
      <c r="Z38" s="10">
        <f t="shared" si="10"/>
        <v>1.274794230481092</v>
      </c>
      <c r="AA38" s="6"/>
      <c r="AB38" s="10">
        <f t="shared" si="11"/>
        <v>0.9446367308927105</v>
      </c>
      <c r="AC38" s="6"/>
      <c r="AD38" s="10">
        <f t="shared" si="12"/>
        <v>0</v>
      </c>
      <c r="AE38" s="6"/>
      <c r="AF38" s="10">
        <f t="shared" si="13"/>
        <v>0</v>
      </c>
      <c r="AG38" s="6"/>
      <c r="AH38" s="10">
        <f t="shared" si="14"/>
        <v>0</v>
      </c>
      <c r="AI38" s="11"/>
      <c r="AJ38" s="11">
        <f t="shared" si="15"/>
        <v>4273.943297345213</v>
      </c>
      <c r="AK38" s="11"/>
      <c r="AL38" s="11">
        <f t="shared" si="16"/>
        <v>4376.28867101995</v>
      </c>
      <c r="AM38" s="11"/>
      <c r="AN38" s="11">
        <f t="shared" si="17"/>
        <v>4666.004790973149</v>
      </c>
      <c r="AO38" s="6"/>
      <c r="AP38" s="10">
        <f t="shared" si="18"/>
        <v>0</v>
      </c>
      <c r="AQ38" s="6"/>
      <c r="AR38" s="10">
        <f t="shared" si="19"/>
        <v>0</v>
      </c>
      <c r="AS38" s="6"/>
      <c r="AT38" s="10">
        <f t="shared" si="20"/>
        <v>0</v>
      </c>
      <c r="AU38" s="6"/>
      <c r="AV38" s="10">
        <f t="shared" si="21"/>
        <v>0</v>
      </c>
      <c r="AW38" s="6"/>
      <c r="AX38" s="10">
        <f t="shared" si="22"/>
        <v>0</v>
      </c>
      <c r="AY38" s="6"/>
      <c r="AZ38" s="10">
        <f t="shared" si="23"/>
        <v>0</v>
      </c>
      <c r="BA38" s="6"/>
      <c r="BB38" s="10">
        <f t="shared" si="27"/>
        <v>5.955663360110651</v>
      </c>
      <c r="BC38" s="6"/>
      <c r="BD38" s="10">
        <f t="shared" si="28"/>
        <v>3.4882948276036427</v>
      </c>
      <c r="BE38" s="6"/>
      <c r="BF38" s="10">
        <f t="shared" si="24"/>
        <v>6.48645075975086</v>
      </c>
      <c r="BG38" s="6"/>
      <c r="BH38" s="10"/>
      <c r="BI38" s="6"/>
      <c r="BJ38" s="10"/>
      <c r="BK38" s="6"/>
      <c r="BL38" s="10"/>
      <c r="BM38" s="6"/>
      <c r="BN38" s="10">
        <f t="shared" si="29"/>
        <v>5.663747840735769</v>
      </c>
      <c r="BO38" s="6">
        <v>100</v>
      </c>
      <c r="BP38" s="10">
        <f t="shared" si="30"/>
        <v>5.008120191175719</v>
      </c>
      <c r="BQ38" s="6">
        <v>100</v>
      </c>
      <c r="BR38" s="10">
        <f t="shared" si="31"/>
        <v>4.512313572000598</v>
      </c>
      <c r="BS38" s="11"/>
      <c r="BT38" s="10">
        <f t="shared" si="25"/>
        <v>4296.69481152813</v>
      </c>
      <c r="BU38" s="11"/>
      <c r="BV38" s="10">
        <f t="shared" si="25"/>
        <v>4396.865120900115</v>
      </c>
      <c r="BW38" s="11"/>
      <c r="BX38" s="10">
        <f t="shared" si="25"/>
        <v>4689.418058019868</v>
      </c>
      <c r="BY38" s="10"/>
      <c r="BZ38" s="10">
        <f t="shared" si="26"/>
        <v>4460.992663482704</v>
      </c>
    </row>
    <row r="39" spans="2:78" ht="12.75">
      <c r="B39" s="5" t="s">
        <v>9</v>
      </c>
      <c r="D39" s="5" t="s">
        <v>26</v>
      </c>
      <c r="E39" s="6"/>
      <c r="F39" s="10">
        <f t="shared" si="0"/>
        <v>1.2407421794564193</v>
      </c>
      <c r="G39" s="6"/>
      <c r="H39" s="10">
        <f t="shared" si="1"/>
        <v>1.2764205920412026</v>
      </c>
      <c r="I39" s="6"/>
      <c r="J39" s="10">
        <f t="shared" si="2"/>
        <v>1.3336599507317997</v>
      </c>
      <c r="K39" s="6"/>
      <c r="L39" s="10">
        <f t="shared" si="3"/>
        <v>12474.626163057112</v>
      </c>
      <c r="M39" s="6"/>
      <c r="N39" s="10">
        <f t="shared" si="4"/>
        <v>13382.642223508788</v>
      </c>
      <c r="O39" s="6"/>
      <c r="P39" s="10">
        <f t="shared" si="5"/>
        <v>14553.603959075996</v>
      </c>
      <c r="Q39" s="6"/>
      <c r="R39" s="10">
        <f t="shared" si="6"/>
        <v>2.019938041101568</v>
      </c>
      <c r="S39" s="6"/>
      <c r="T39" s="10">
        <f t="shared" si="7"/>
        <v>5.954256534110905</v>
      </c>
      <c r="U39" s="6">
        <v>100</v>
      </c>
      <c r="V39" s="10">
        <f t="shared" si="8"/>
        <v>1.7485215091502317</v>
      </c>
      <c r="W39" s="6"/>
      <c r="X39" s="10">
        <f t="shared" si="9"/>
        <v>170012.18524879412</v>
      </c>
      <c r="Y39" s="6"/>
      <c r="Z39" s="10">
        <f t="shared" si="10"/>
        <v>223088.9903341911</v>
      </c>
      <c r="AA39" s="6"/>
      <c r="AB39" s="10">
        <f t="shared" si="11"/>
        <v>204267.60078278277</v>
      </c>
      <c r="AC39" s="6"/>
      <c r="AD39" s="10">
        <f t="shared" si="12"/>
        <v>0</v>
      </c>
      <c r="AE39" s="6"/>
      <c r="AF39" s="10">
        <f t="shared" si="13"/>
        <v>0</v>
      </c>
      <c r="AG39" s="6"/>
      <c r="AH39" s="10">
        <f t="shared" si="14"/>
        <v>0</v>
      </c>
      <c r="AI39" s="11"/>
      <c r="AJ39" s="11">
        <f t="shared" si="15"/>
        <v>182488.05215403068</v>
      </c>
      <c r="AK39" s="11"/>
      <c r="AL39" s="11">
        <f t="shared" si="16"/>
        <v>236472.90897829193</v>
      </c>
      <c r="AM39" s="11"/>
      <c r="AN39" s="11">
        <f t="shared" si="17"/>
        <v>218822.5384018095</v>
      </c>
      <c r="AO39" s="6"/>
      <c r="AP39" s="10">
        <f t="shared" si="18"/>
        <v>0</v>
      </c>
      <c r="AQ39" s="6"/>
      <c r="AR39" s="10">
        <f t="shared" si="19"/>
        <v>0</v>
      </c>
      <c r="AS39" s="6"/>
      <c r="AT39" s="10">
        <f t="shared" si="20"/>
        <v>0</v>
      </c>
      <c r="AU39" s="6"/>
      <c r="AV39" s="10">
        <f t="shared" si="21"/>
        <v>0</v>
      </c>
      <c r="AW39" s="6"/>
      <c r="AX39" s="10">
        <f t="shared" si="22"/>
        <v>0</v>
      </c>
      <c r="AY39" s="6"/>
      <c r="AZ39" s="10">
        <f t="shared" si="23"/>
        <v>0</v>
      </c>
      <c r="BA39" s="6"/>
      <c r="BB39" s="10">
        <f t="shared" si="27"/>
        <v>23.91066816990236</v>
      </c>
      <c r="BC39" s="6"/>
      <c r="BD39" s="10">
        <f t="shared" si="28"/>
        <v>6.267105961457393</v>
      </c>
      <c r="BE39" s="6"/>
      <c r="BF39" s="10">
        <f t="shared" si="24"/>
        <v>3.851581941814795</v>
      </c>
      <c r="BG39" s="6"/>
      <c r="BH39" s="10"/>
      <c r="BI39" s="6"/>
      <c r="BJ39" s="10"/>
      <c r="BK39" s="6"/>
      <c r="BL39" s="10"/>
      <c r="BM39" s="6"/>
      <c r="BN39" s="10">
        <f t="shared" si="29"/>
        <v>1.3158202054234616</v>
      </c>
      <c r="BO39" s="6"/>
      <c r="BP39" s="10">
        <f t="shared" si="30"/>
        <v>1.1635026706771874</v>
      </c>
      <c r="BQ39" s="6"/>
      <c r="BR39" s="10">
        <f t="shared" si="31"/>
        <v>1.58833437734421</v>
      </c>
      <c r="BS39" s="11"/>
      <c r="BT39" s="10">
        <f t="shared" si="25"/>
        <v>182515.29858044712</v>
      </c>
      <c r="BU39" s="11"/>
      <c r="BV39" s="10">
        <f t="shared" si="25"/>
        <v>236486.29384345817</v>
      </c>
      <c r="BW39" s="11"/>
      <c r="BX39" s="10">
        <f t="shared" si="25"/>
        <v>218829.7268396378</v>
      </c>
      <c r="BY39" s="10"/>
      <c r="BZ39" s="10">
        <f t="shared" si="26"/>
        <v>212610.43975451434</v>
      </c>
    </row>
    <row r="40" spans="2:78" ht="12.75">
      <c r="B40" s="5" t="s">
        <v>10</v>
      </c>
      <c r="D40" s="5" t="s">
        <v>26</v>
      </c>
      <c r="E40" s="6">
        <v>100</v>
      </c>
      <c r="F40" s="10">
        <f t="shared" si="0"/>
        <v>0.07193163521405567</v>
      </c>
      <c r="G40" s="6">
        <v>100</v>
      </c>
      <c r="H40" s="10">
        <f t="shared" si="1"/>
        <v>0.07214551172406798</v>
      </c>
      <c r="I40" s="6">
        <v>100</v>
      </c>
      <c r="J40" s="10">
        <f t="shared" si="2"/>
        <v>0.07912127686983993</v>
      </c>
      <c r="K40" s="6">
        <v>100</v>
      </c>
      <c r="L40" s="10">
        <f t="shared" si="3"/>
        <v>0.07114924972396895</v>
      </c>
      <c r="M40" s="6">
        <v>100</v>
      </c>
      <c r="N40" s="10">
        <f t="shared" si="4"/>
        <v>0.07449451089933465</v>
      </c>
      <c r="O40" s="6">
        <v>100</v>
      </c>
      <c r="P40" s="10">
        <f t="shared" si="5"/>
        <v>0.08464851282319713</v>
      </c>
      <c r="Q40" s="6">
        <v>100</v>
      </c>
      <c r="R40" s="10">
        <f t="shared" si="6"/>
        <v>5.139620126802877</v>
      </c>
      <c r="S40" s="6">
        <v>100</v>
      </c>
      <c r="T40" s="10">
        <f t="shared" si="7"/>
        <v>5.586709834474429</v>
      </c>
      <c r="U40" s="6">
        <v>100</v>
      </c>
      <c r="V40" s="10">
        <f t="shared" si="8"/>
        <v>5.67020546538718</v>
      </c>
      <c r="W40" s="6"/>
      <c r="X40" s="10">
        <f t="shared" si="9"/>
        <v>0.06663301784967147</v>
      </c>
      <c r="Y40" s="6">
        <v>100</v>
      </c>
      <c r="Z40" s="10">
        <f t="shared" si="10"/>
        <v>0.04886711216844186</v>
      </c>
      <c r="AA40" s="6">
        <v>100</v>
      </c>
      <c r="AB40" s="10">
        <f t="shared" si="11"/>
        <v>0.04279123652761852</v>
      </c>
      <c r="AC40" s="6"/>
      <c r="AD40" s="10">
        <f t="shared" si="12"/>
        <v>0</v>
      </c>
      <c r="AE40" s="6"/>
      <c r="AF40" s="10">
        <f t="shared" si="13"/>
        <v>0</v>
      </c>
      <c r="AG40" s="6"/>
      <c r="AH40" s="10">
        <f t="shared" si="14"/>
        <v>0</v>
      </c>
      <c r="AI40" s="11">
        <f>SUM((X40*W40/100),(L40*K40/100),(F40*E40/100))/AJ40*100</f>
        <v>68.22670458947712</v>
      </c>
      <c r="AJ40" s="10">
        <f t="shared" si="15"/>
        <v>0.20971390278769608</v>
      </c>
      <c r="AK40" s="11">
        <f>SUM((Z40*Y40/100),(N40*M40/100),(H40*G40/100))/AL40*100</f>
        <v>100</v>
      </c>
      <c r="AL40" s="10">
        <f t="shared" si="16"/>
        <v>0.1955071347918445</v>
      </c>
      <c r="AM40" s="11">
        <f>SUM((AB40*AA40/100),(P40*O40/100),(J40*I40/100))/AN40*100</f>
        <v>100</v>
      </c>
      <c r="AN40" s="10">
        <f t="shared" si="17"/>
        <v>0.20656102622065559</v>
      </c>
      <c r="AO40" s="6"/>
      <c r="AP40" s="10">
        <f t="shared" si="18"/>
        <v>0</v>
      </c>
      <c r="AQ40" s="6"/>
      <c r="AR40" s="10">
        <f t="shared" si="19"/>
        <v>0</v>
      </c>
      <c r="AS40" s="6"/>
      <c r="AT40" s="10">
        <f t="shared" si="20"/>
        <v>0</v>
      </c>
      <c r="AU40" s="6"/>
      <c r="AV40" s="10">
        <f t="shared" si="21"/>
        <v>0</v>
      </c>
      <c r="AW40" s="6"/>
      <c r="AX40" s="10">
        <f t="shared" si="22"/>
        <v>0</v>
      </c>
      <c r="AY40" s="6"/>
      <c r="AZ40" s="10">
        <f t="shared" si="23"/>
        <v>0</v>
      </c>
      <c r="BA40" s="6">
        <v>100</v>
      </c>
      <c r="BB40" s="10">
        <f t="shared" si="27"/>
        <v>1.6722798597355029</v>
      </c>
      <c r="BC40" s="6">
        <v>100</v>
      </c>
      <c r="BD40" s="10">
        <f t="shared" si="28"/>
        <v>0.6740095090623989</v>
      </c>
      <c r="BE40" s="6">
        <v>100</v>
      </c>
      <c r="BF40" s="10">
        <f t="shared" si="24"/>
        <v>0.9185781200144073</v>
      </c>
      <c r="BG40" s="6"/>
      <c r="BH40" s="10"/>
      <c r="BI40" s="6"/>
      <c r="BJ40" s="10"/>
      <c r="BK40" s="6"/>
      <c r="BL40" s="10"/>
      <c r="BM40" s="6">
        <v>100</v>
      </c>
      <c r="BN40" s="10">
        <f t="shared" si="29"/>
        <v>2.6087565811873845</v>
      </c>
      <c r="BO40" s="6">
        <v>100</v>
      </c>
      <c r="BP40" s="10">
        <f t="shared" si="30"/>
        <v>2.306770512299119</v>
      </c>
      <c r="BQ40" s="6">
        <v>100</v>
      </c>
      <c r="BR40" s="10">
        <f t="shared" si="31"/>
        <v>2.0846888702642756</v>
      </c>
      <c r="BS40" s="11">
        <f>SUM((BN40*BM40/100),(BB40*BA40/100),(AJ40*AI40/100),(R40*Q40/100))/BT40*100</f>
        <v>99.30809496837439</v>
      </c>
      <c r="BT40" s="10">
        <f t="shared" si="25"/>
        <v>9.63037047051346</v>
      </c>
      <c r="BU40" s="11">
        <f>SUM((BP40*BO40/100),(BD40*BC40/100),(AL40*AK40/100),(T40*S40/100))/BV40*100</f>
        <v>100.00000000000003</v>
      </c>
      <c r="BV40" s="10">
        <f t="shared" si="25"/>
        <v>8.76299699062779</v>
      </c>
      <c r="BW40" s="11">
        <f>SUM((BR40*BQ40/100),(BF40*BE40/100),(AN40*AM40/100),(V40*U40/100))/BX40*100</f>
        <v>100.00000000000003</v>
      </c>
      <c r="BX40" s="10">
        <f t="shared" si="25"/>
        <v>8.880033481886517</v>
      </c>
      <c r="BY40" s="10">
        <f t="shared" si="32"/>
        <v>99.7556849694365</v>
      </c>
      <c r="BZ40" s="10">
        <f t="shared" si="26"/>
        <v>9.091133647675923</v>
      </c>
    </row>
    <row r="41" spans="2:78" ht="12.75">
      <c r="B41" s="5" t="s">
        <v>11</v>
      </c>
      <c r="D41" s="5" t="s">
        <v>26</v>
      </c>
      <c r="E41" s="6"/>
      <c r="F41" s="10">
        <f t="shared" si="0"/>
        <v>0.5936715744740839</v>
      </c>
      <c r="G41" s="6"/>
      <c r="H41" s="10">
        <f t="shared" si="1"/>
        <v>0.6267845362452964</v>
      </c>
      <c r="I41" s="6"/>
      <c r="J41" s="10">
        <f t="shared" si="2"/>
        <v>0.7462967599949967</v>
      </c>
      <c r="K41" s="6">
        <v>100</v>
      </c>
      <c r="L41" s="10">
        <f t="shared" si="3"/>
        <v>0.4795522117959141</v>
      </c>
      <c r="M41" s="6">
        <v>100</v>
      </c>
      <c r="N41" s="10">
        <f t="shared" si="4"/>
        <v>0.5043212463539026</v>
      </c>
      <c r="O41" s="6">
        <v>100</v>
      </c>
      <c r="P41" s="10">
        <f t="shared" si="5"/>
        <v>0.5717487269637</v>
      </c>
      <c r="Q41" s="6">
        <v>100</v>
      </c>
      <c r="R41" s="10">
        <f t="shared" si="6"/>
        <v>34.78782181897145</v>
      </c>
      <c r="S41" s="6">
        <v>100</v>
      </c>
      <c r="T41" s="10">
        <f t="shared" si="7"/>
        <v>37.73479449601149</v>
      </c>
      <c r="U41" s="6">
        <v>100</v>
      </c>
      <c r="V41" s="10">
        <f t="shared" si="8"/>
        <v>38.71726198832656</v>
      </c>
      <c r="W41" s="6"/>
      <c r="X41" s="10">
        <f t="shared" si="9"/>
        <v>1.3351101002967265</v>
      </c>
      <c r="Y41" s="6"/>
      <c r="Z41" s="10">
        <f t="shared" si="10"/>
        <v>1.7482892303740694</v>
      </c>
      <c r="AA41" s="6"/>
      <c r="AB41" s="10">
        <f t="shared" si="11"/>
        <v>1.4559785510340642</v>
      </c>
      <c r="AC41" s="6"/>
      <c r="AD41" s="10">
        <f t="shared" si="12"/>
        <v>0</v>
      </c>
      <c r="AE41" s="6"/>
      <c r="AF41" s="10">
        <f t="shared" si="13"/>
        <v>0</v>
      </c>
      <c r="AG41" s="6"/>
      <c r="AH41" s="10">
        <f t="shared" si="14"/>
        <v>0</v>
      </c>
      <c r="AI41" s="11">
        <f>SUM((X41*W41/100),(L41*K41/100),(F41*E41/100))/AJ41*100</f>
        <v>19.91219799176412</v>
      </c>
      <c r="AJ41" s="10">
        <f t="shared" si="15"/>
        <v>2.4083338865667248</v>
      </c>
      <c r="AK41" s="11">
        <f>SUM((Z41*Y41/100),(N41*M41/100),(H41*G41/100))/AL41*100</f>
        <v>17.514833639763083</v>
      </c>
      <c r="AL41" s="10">
        <f t="shared" si="16"/>
        <v>2.8793950129732684</v>
      </c>
      <c r="AM41" s="11">
        <f>SUM((AB41*AA41/100),(P41*O41/100),(J41*I41/100))/AN41*100</f>
        <v>20.610806508274106</v>
      </c>
      <c r="AN41" s="10">
        <f t="shared" si="17"/>
        <v>2.7740240379927608</v>
      </c>
      <c r="AO41" s="6"/>
      <c r="AP41" s="10">
        <f t="shared" si="18"/>
        <v>0</v>
      </c>
      <c r="AQ41" s="6"/>
      <c r="AR41" s="10">
        <f t="shared" si="19"/>
        <v>0</v>
      </c>
      <c r="AS41" s="6"/>
      <c r="AT41" s="10">
        <f t="shared" si="20"/>
        <v>0</v>
      </c>
      <c r="AU41" s="6"/>
      <c r="AV41" s="10">
        <f t="shared" si="21"/>
        <v>0</v>
      </c>
      <c r="AW41" s="6"/>
      <c r="AX41" s="10">
        <f t="shared" si="22"/>
        <v>0</v>
      </c>
      <c r="AY41" s="6"/>
      <c r="AZ41" s="10">
        <f t="shared" si="23"/>
        <v>0</v>
      </c>
      <c r="BA41" s="6">
        <v>100</v>
      </c>
      <c r="BB41" s="10">
        <f t="shared" si="27"/>
        <v>11.295223614002957</v>
      </c>
      <c r="BC41" s="6"/>
      <c r="BD41" s="10">
        <f t="shared" si="28"/>
        <v>5.143756779686728</v>
      </c>
      <c r="BE41" s="6"/>
      <c r="BF41" s="10">
        <f t="shared" si="24"/>
        <v>6.687893329929456</v>
      </c>
      <c r="BG41" s="6"/>
      <c r="BH41" s="10"/>
      <c r="BI41" s="6"/>
      <c r="BJ41" s="10"/>
      <c r="BK41" s="6"/>
      <c r="BL41" s="10"/>
      <c r="BM41" s="6">
        <v>100</v>
      </c>
      <c r="BN41" s="10">
        <f t="shared" si="29"/>
        <v>17.620548837844613</v>
      </c>
      <c r="BO41" s="6">
        <v>100</v>
      </c>
      <c r="BP41" s="10">
        <f t="shared" si="30"/>
        <v>15.58081837254668</v>
      </c>
      <c r="BQ41" s="6">
        <v>100</v>
      </c>
      <c r="BR41" s="10">
        <f t="shared" si="31"/>
        <v>14.078418344641861</v>
      </c>
      <c r="BS41" s="11">
        <f>SUM((BN41*BM41/100),(BB41*BA41/100),(AJ41*AI41/100),(R41*Q41/100))/BT41*100</f>
        <v>97.08255116961774</v>
      </c>
      <c r="BT41" s="10">
        <f t="shared" si="25"/>
        <v>66.11192815738575</v>
      </c>
      <c r="BU41" s="11">
        <f>SUM((BP41*BO41/100),(BD41*BC41/100),(AL41*AK41/100),(T41*S41/100))/BV41*100</f>
        <v>87.74212264000823</v>
      </c>
      <c r="BV41" s="10">
        <f t="shared" si="25"/>
        <v>61.338764661218164</v>
      </c>
      <c r="BW41" s="11">
        <f>SUM((BR41*BQ41/100),(BF41*BE41/100),(AN41*AM41/100),(V41*U41/100))/BX41*100</f>
        <v>85.7203474447082</v>
      </c>
      <c r="BX41" s="10">
        <f t="shared" si="25"/>
        <v>62.25759770089064</v>
      </c>
      <c r="BY41" s="10">
        <f t="shared" si="32"/>
        <v>90.33369558503772</v>
      </c>
      <c r="BZ41" s="10">
        <f t="shared" si="26"/>
        <v>63.23609683983151</v>
      </c>
    </row>
    <row r="42" spans="2:78" ht="12.75">
      <c r="B42" s="5" t="s">
        <v>12</v>
      </c>
      <c r="D42" s="5" t="s">
        <v>26</v>
      </c>
      <c r="E42" s="6">
        <v>100</v>
      </c>
      <c r="F42" s="10">
        <f t="shared" si="0"/>
        <v>0.2120255623121729</v>
      </c>
      <c r="G42" s="6">
        <v>100</v>
      </c>
      <c r="H42" s="10">
        <f t="shared" si="1"/>
        <v>0.21317203237925963</v>
      </c>
      <c r="I42" s="6"/>
      <c r="J42" s="10">
        <f t="shared" si="2"/>
        <v>0.25083863322054056</v>
      </c>
      <c r="K42" s="6">
        <v>100</v>
      </c>
      <c r="L42" s="10">
        <f t="shared" si="3"/>
        <v>0.2093731225357324</v>
      </c>
      <c r="M42" s="6">
        <v>100</v>
      </c>
      <c r="N42" s="10">
        <f t="shared" si="4"/>
        <v>0.22018731540157319</v>
      </c>
      <c r="O42" s="6">
        <v>100</v>
      </c>
      <c r="P42" s="10">
        <f t="shared" si="5"/>
        <v>0.2491190881770408</v>
      </c>
      <c r="Q42" s="6">
        <v>100</v>
      </c>
      <c r="R42" s="10">
        <f t="shared" si="6"/>
        <v>15.127091552249523</v>
      </c>
      <c r="S42" s="6">
        <v>100</v>
      </c>
      <c r="T42" s="10">
        <f t="shared" si="7"/>
        <v>163.43576577168616</v>
      </c>
      <c r="U42" s="6">
        <v>100</v>
      </c>
      <c r="V42" s="10">
        <f t="shared" si="8"/>
        <v>16.86074312394866</v>
      </c>
      <c r="W42" s="6"/>
      <c r="X42" s="10">
        <f t="shared" si="9"/>
        <v>0.22219171760901482</v>
      </c>
      <c r="Y42" s="6"/>
      <c r="Z42" s="10">
        <f t="shared" si="10"/>
        <v>0.30655766018711983</v>
      </c>
      <c r="AA42" s="6">
        <v>100</v>
      </c>
      <c r="AB42" s="10">
        <f t="shared" si="11"/>
        <v>0.18058440069202533</v>
      </c>
      <c r="AC42" s="6"/>
      <c r="AD42" s="10">
        <f t="shared" si="12"/>
        <v>0</v>
      </c>
      <c r="AE42" s="6"/>
      <c r="AF42" s="10">
        <f t="shared" si="13"/>
        <v>0</v>
      </c>
      <c r="AG42" s="6"/>
      <c r="AH42" s="10">
        <f t="shared" si="14"/>
        <v>0</v>
      </c>
      <c r="AI42" s="11">
        <f>SUM((X42*W42/100),(L42*K42/100),(F42*E42/100))/AJ42*100</f>
        <v>65.47622264707597</v>
      </c>
      <c r="AJ42" s="10">
        <f t="shared" si="15"/>
        <v>0.6435904024569201</v>
      </c>
      <c r="AK42" s="11">
        <f>SUM((Z42*Y42/100),(N42*M42/100),(H42*G42/100))/AL42*100</f>
        <v>58.56864257938541</v>
      </c>
      <c r="AL42" s="10">
        <f t="shared" si="16"/>
        <v>0.7399170079679527</v>
      </c>
      <c r="AM42" s="11">
        <f>SUM((AB42*AA42/100),(P42*O42/100),(J42*I42/100))/AN42*100</f>
        <v>63.141350832136624</v>
      </c>
      <c r="AN42" s="10">
        <f t="shared" si="17"/>
        <v>0.6805421220896066</v>
      </c>
      <c r="AO42" s="6"/>
      <c r="AP42" s="10">
        <f t="shared" si="18"/>
        <v>0</v>
      </c>
      <c r="AQ42" s="6"/>
      <c r="AR42" s="10">
        <f t="shared" si="19"/>
        <v>0</v>
      </c>
      <c r="AS42" s="6"/>
      <c r="AT42" s="10">
        <f t="shared" si="20"/>
        <v>0</v>
      </c>
      <c r="AU42" s="6"/>
      <c r="AV42" s="10">
        <f t="shared" si="21"/>
        <v>0</v>
      </c>
      <c r="AW42" s="6"/>
      <c r="AX42" s="10">
        <f t="shared" si="22"/>
        <v>0</v>
      </c>
      <c r="AY42" s="6"/>
      <c r="AZ42" s="10">
        <f t="shared" si="23"/>
        <v>0</v>
      </c>
      <c r="BA42" s="6">
        <v>100</v>
      </c>
      <c r="BB42" s="10">
        <f t="shared" si="27"/>
        <v>4.921490288958432</v>
      </c>
      <c r="BC42" s="6">
        <v>100</v>
      </c>
      <c r="BD42" s="10">
        <f t="shared" si="28"/>
        <v>1.983598160442411</v>
      </c>
      <c r="BE42" s="6">
        <v>100</v>
      </c>
      <c r="BF42" s="10">
        <f t="shared" si="24"/>
        <v>2.7033592917967866</v>
      </c>
      <c r="BG42" s="6"/>
      <c r="BH42" s="10"/>
      <c r="BI42" s="6"/>
      <c r="BJ42" s="10"/>
      <c r="BK42" s="6"/>
      <c r="BL42" s="10"/>
      <c r="BM42" s="6">
        <v>100</v>
      </c>
      <c r="BN42" s="10">
        <f t="shared" si="29"/>
        <v>7.70040868043469</v>
      </c>
      <c r="BO42" s="6">
        <v>100</v>
      </c>
      <c r="BP42" s="10">
        <f t="shared" si="30"/>
        <v>6.606671686540898</v>
      </c>
      <c r="BQ42" s="6">
        <v>100</v>
      </c>
      <c r="BR42" s="10">
        <f t="shared" si="31"/>
        <v>6.136746457920813</v>
      </c>
      <c r="BS42" s="11">
        <f>SUM((BN42*BM42/100),(BB42*BA42/100),(AJ42*AI42/100),(R42*Q42/100))/BT42*100</f>
        <v>99.21743036251974</v>
      </c>
      <c r="BT42" s="10">
        <f t="shared" si="25"/>
        <v>28.392580924099565</v>
      </c>
      <c r="BU42" s="11">
        <f>SUM((BP42*BO42/100),(BD42*BC42/100),(AL42*AK42/100),(T42*S42/100))/BV42*100</f>
        <v>99.82255898484257</v>
      </c>
      <c r="BV42" s="10">
        <f t="shared" si="25"/>
        <v>172.76595262663741</v>
      </c>
      <c r="BW42" s="11">
        <f>SUM((BR42*BQ42/100),(BF42*BE42/100),(AN42*AM42/100),(V42*U42/100))/BX42*100</f>
        <v>99.04918344426609</v>
      </c>
      <c r="BX42" s="10">
        <f t="shared" si="25"/>
        <v>26.381390995755865</v>
      </c>
      <c r="BY42" s="10">
        <f t="shared" si="32"/>
        <v>99.65738407773034</v>
      </c>
      <c r="BZ42" s="10">
        <f t="shared" si="26"/>
        <v>75.84664151549761</v>
      </c>
    </row>
    <row r="43" spans="2:78" ht="12.75">
      <c r="B43" s="5" t="s">
        <v>13</v>
      </c>
      <c r="D43" s="5" t="s">
        <v>26</v>
      </c>
      <c r="E43" s="6"/>
      <c r="F43" s="10">
        <f t="shared" si="0"/>
        <v>6.533528438656586</v>
      </c>
      <c r="G43" s="6"/>
      <c r="H43" s="10">
        <f t="shared" si="1"/>
        <v>7.6062915075601065</v>
      </c>
      <c r="I43" s="6"/>
      <c r="J43" s="10">
        <f t="shared" si="2"/>
        <v>7.152010616618719</v>
      </c>
      <c r="K43" s="6"/>
      <c r="L43" s="10">
        <f t="shared" si="3"/>
        <v>15.076118553845403</v>
      </c>
      <c r="M43" s="6"/>
      <c r="N43" s="10">
        <f t="shared" si="4"/>
        <v>16.415162136225064</v>
      </c>
      <c r="O43" s="6"/>
      <c r="P43" s="10">
        <f t="shared" si="5"/>
        <v>18.4518907338285</v>
      </c>
      <c r="Q43" s="6">
        <v>100</v>
      </c>
      <c r="R43" s="10">
        <f t="shared" si="6"/>
        <v>233.41506252729232</v>
      </c>
      <c r="S43" s="6">
        <v>100</v>
      </c>
      <c r="T43" s="10">
        <f t="shared" si="7"/>
        <v>252.38206708371325</v>
      </c>
      <c r="U43" s="6"/>
      <c r="V43" s="10">
        <f t="shared" si="8"/>
        <v>259.7803385023201</v>
      </c>
      <c r="W43" s="6"/>
      <c r="X43" s="10">
        <f t="shared" si="9"/>
        <v>185.93551672022295</v>
      </c>
      <c r="Y43" s="6"/>
      <c r="Z43" s="10">
        <f t="shared" si="10"/>
        <v>231.28409610156953</v>
      </c>
      <c r="AA43" s="6"/>
      <c r="AB43" s="10">
        <f t="shared" si="11"/>
        <v>212.34141899554095</v>
      </c>
      <c r="AC43" s="6"/>
      <c r="AD43" s="10">
        <f t="shared" si="12"/>
        <v>0</v>
      </c>
      <c r="AE43" s="6"/>
      <c r="AF43" s="10">
        <f t="shared" si="13"/>
        <v>0</v>
      </c>
      <c r="AG43" s="6"/>
      <c r="AH43" s="10">
        <f t="shared" si="14"/>
        <v>0</v>
      </c>
      <c r="AI43" s="11"/>
      <c r="AJ43" s="10">
        <f t="shared" si="15"/>
        <v>207.54516371272493</v>
      </c>
      <c r="AK43" s="11"/>
      <c r="AL43" s="10">
        <f t="shared" si="16"/>
        <v>255.3055497453547</v>
      </c>
      <c r="AM43" s="11"/>
      <c r="AN43" s="10">
        <f t="shared" si="17"/>
        <v>237.94532034598816</v>
      </c>
      <c r="AO43" s="6"/>
      <c r="AP43" s="10">
        <f t="shared" si="18"/>
        <v>0</v>
      </c>
      <c r="AQ43" s="6"/>
      <c r="AR43" s="10">
        <f t="shared" si="19"/>
        <v>0</v>
      </c>
      <c r="AS43" s="6"/>
      <c r="AT43" s="10">
        <f t="shared" si="20"/>
        <v>0</v>
      </c>
      <c r="AU43" s="6"/>
      <c r="AV43" s="10">
        <f t="shared" si="21"/>
        <v>0</v>
      </c>
      <c r="AW43" s="6"/>
      <c r="AX43" s="10">
        <f t="shared" si="22"/>
        <v>0</v>
      </c>
      <c r="AY43" s="6"/>
      <c r="AZ43" s="10">
        <f t="shared" si="23"/>
        <v>0</v>
      </c>
      <c r="BA43" s="6">
        <v>100</v>
      </c>
      <c r="BB43" s="10">
        <f t="shared" si="27"/>
        <v>75.54597611963018</v>
      </c>
      <c r="BC43" s="6">
        <v>100</v>
      </c>
      <c r="BD43" s="10">
        <f t="shared" si="28"/>
        <v>30.448675190099596</v>
      </c>
      <c r="BE43" s="6"/>
      <c r="BF43" s="10">
        <f t="shared" si="24"/>
        <v>41.49716945679121</v>
      </c>
      <c r="BG43" s="6"/>
      <c r="BH43" s="10"/>
      <c r="BI43" s="6"/>
      <c r="BJ43" s="10"/>
      <c r="BK43" s="6"/>
      <c r="BL43" s="10"/>
      <c r="BM43" s="6">
        <v>100</v>
      </c>
      <c r="BN43" s="10">
        <f t="shared" si="29"/>
        <v>118.9959142296</v>
      </c>
      <c r="BO43" s="6">
        <v>100</v>
      </c>
      <c r="BP43" s="10">
        <f t="shared" si="30"/>
        <v>105.22111108732823</v>
      </c>
      <c r="BQ43" s="6"/>
      <c r="BR43" s="10">
        <f t="shared" si="31"/>
        <v>94.75858501201253</v>
      </c>
      <c r="BS43" s="11">
        <f>SUM((BN43*BM43/100),(BB43*BA43/100),(AJ43*AI43/100),(R43*Q43/100))/BT43*100</f>
        <v>67.34154642527015</v>
      </c>
      <c r="BT43" s="10">
        <f t="shared" si="25"/>
        <v>635.5021165892474</v>
      </c>
      <c r="BU43" s="11">
        <f>SUM((BP43*BO43/100),(BD43*BC43/100),(AL43*AK43/100),(T43*S43/100))/BV43*100</f>
        <v>60.316684239181185</v>
      </c>
      <c r="BV43" s="10">
        <f t="shared" si="25"/>
        <v>643.3574031064958</v>
      </c>
      <c r="BW43" s="11"/>
      <c r="BX43" s="10">
        <f t="shared" si="25"/>
        <v>633.981413317112</v>
      </c>
      <c r="BY43" s="10">
        <f t="shared" si="32"/>
        <v>42.65952239700318</v>
      </c>
      <c r="BZ43" s="10">
        <f t="shared" si="26"/>
        <v>637.6136443376184</v>
      </c>
    </row>
    <row r="44" spans="2:78" ht="12.75">
      <c r="B44" s="5" t="s">
        <v>50</v>
      </c>
      <c r="D44" s="5" t="s">
        <v>26</v>
      </c>
      <c r="E44" s="6"/>
      <c r="F44" s="11">
        <f>F37+F39</f>
        <v>786.5206025949117</v>
      </c>
      <c r="G44" s="6"/>
      <c r="H44" s="11">
        <f>H37+H39</f>
        <v>801.079604863383</v>
      </c>
      <c r="I44" s="6"/>
      <c r="J44" s="11">
        <f>J37+J39</f>
        <v>858.1929029079503</v>
      </c>
      <c r="K44" s="6"/>
      <c r="L44" s="11">
        <f>L37+L39</f>
        <v>12475.024222736183</v>
      </c>
      <c r="M44" s="6"/>
      <c r="N44" s="11">
        <f>N37+N39</f>
        <v>13382.966571290757</v>
      </c>
      <c r="O44" s="6"/>
      <c r="P44" s="11">
        <f>P37+P39</f>
        <v>14553.95406235491</v>
      </c>
      <c r="Q44" s="6"/>
      <c r="R44" s="11">
        <f>R37+R39</f>
        <v>12.50117209881748</v>
      </c>
      <c r="S44" s="6"/>
      <c r="T44" s="11">
        <f>T37+T39</f>
        <v>15.167427138331892</v>
      </c>
      <c r="U44" s="6">
        <f>V39/V44*100</f>
        <v>14.141414141414144</v>
      </c>
      <c r="V44" s="11">
        <f>V37+V39</f>
        <v>12.364544957562352</v>
      </c>
      <c r="W44" s="6"/>
      <c r="X44" s="11">
        <f>X37+X39</f>
        <v>170012.67764719808</v>
      </c>
      <c r="Y44" s="6"/>
      <c r="Z44" s="11">
        <f>Z37+Z39</f>
        <v>223089.60951996018</v>
      </c>
      <c r="AA44" s="6"/>
      <c r="AB44" s="11">
        <f>AB37+AB39</f>
        <v>204268.12827223935</v>
      </c>
      <c r="AC44" s="6"/>
      <c r="AD44" s="11">
        <f>AD37+AD39</f>
        <v>0</v>
      </c>
      <c r="AE44" s="6"/>
      <c r="AF44" s="11">
        <f>AF37+AF39</f>
        <v>0</v>
      </c>
      <c r="AG44" s="6"/>
      <c r="AH44" s="11">
        <f>AH37+AH39</f>
        <v>0</v>
      </c>
      <c r="AI44" s="11"/>
      <c r="AJ44" s="10">
        <f>F44+L44+X44</f>
        <v>183274.2224725292</v>
      </c>
      <c r="AK44" s="11"/>
      <c r="AL44" s="10">
        <f>H44+N44+Z44</f>
        <v>237273.65569611432</v>
      </c>
      <c r="AM44" s="11"/>
      <c r="AN44" s="10">
        <f>J44+P44+AB44</f>
        <v>219680.2752375022</v>
      </c>
      <c r="AO44" s="6"/>
      <c r="AP44" s="10"/>
      <c r="AQ44" s="6"/>
      <c r="AR44" s="10"/>
      <c r="AS44" s="6"/>
      <c r="AT44" s="10"/>
      <c r="AU44" s="6"/>
      <c r="AV44" s="10"/>
      <c r="AW44" s="6"/>
      <c r="AX44" s="10"/>
      <c r="AY44" s="6"/>
      <c r="AZ44" s="10"/>
      <c r="BA44" s="6"/>
      <c r="BB44" s="11">
        <f>BB37+BB39</f>
        <v>27.44592646986952</v>
      </c>
      <c r="BC44" s="6"/>
      <c r="BD44" s="11">
        <f>BD37+BD39</f>
        <v>1230.1264776800238</v>
      </c>
      <c r="BE44" s="6"/>
      <c r="BF44" s="11">
        <f>BF37+BF39</f>
        <v>6.28500818957226</v>
      </c>
      <c r="BG44" s="6"/>
      <c r="BH44" s="11"/>
      <c r="BI44" s="6"/>
      <c r="BJ44" s="11"/>
      <c r="BK44" s="6"/>
      <c r="BL44" s="11"/>
      <c r="BM44" s="6">
        <f>BN37/BN44*100</f>
        <v>38.172043010752674</v>
      </c>
      <c r="BN44" s="11">
        <f>BN37+BN39</f>
        <v>2.1281961583370768</v>
      </c>
      <c r="BO44" s="6"/>
      <c r="BP44" s="11">
        <f>BP37+BP39</f>
        <v>6.201975105435789</v>
      </c>
      <c r="BQ44" s="6"/>
      <c r="BR44" s="11">
        <f>BR37+BR39</f>
        <v>6.524805425112863</v>
      </c>
      <c r="BS44" s="11"/>
      <c r="BT44" s="10">
        <f t="shared" si="25"/>
        <v>183316.2977672562</v>
      </c>
      <c r="BU44" s="11"/>
      <c r="BV44" s="10">
        <f t="shared" si="25"/>
        <v>238525.15157603813</v>
      </c>
      <c r="BW44" s="11"/>
      <c r="BX44" s="10">
        <f t="shared" si="25"/>
        <v>219705.44959607444</v>
      </c>
      <c r="BZ44" s="10">
        <f>BZ37+BZ39</f>
        <v>213848.9663131229</v>
      </c>
    </row>
    <row r="45" spans="2:78" ht="12.75">
      <c r="B45" s="5" t="s">
        <v>51</v>
      </c>
      <c r="D45" s="5" t="s">
        <v>26</v>
      </c>
      <c r="E45" s="6"/>
      <c r="F45" s="11">
        <f>F34+F36+F38</f>
        <v>5861.3288781409565</v>
      </c>
      <c r="G45" s="6"/>
      <c r="H45" s="11">
        <f>H34+H36+H38</f>
        <v>5960.982099916204</v>
      </c>
      <c r="I45" s="6"/>
      <c r="J45" s="11">
        <f>J34+J36+J38</f>
        <v>6419.534166994</v>
      </c>
      <c r="K45" s="6"/>
      <c r="L45" s="11">
        <f>L34+L36+L38</f>
        <v>21.82840175562277</v>
      </c>
      <c r="M45" s="6"/>
      <c r="N45" s="11">
        <f>N34+N36+N38</f>
        <v>22.257048050689264</v>
      </c>
      <c r="O45" s="6"/>
      <c r="P45" s="11">
        <f>P34+P36+P38</f>
        <v>24.7314738298441</v>
      </c>
      <c r="Q45" s="6">
        <f>SUM(R34,R38)/R45*100</f>
        <v>71.55388471177945</v>
      </c>
      <c r="R45" s="11">
        <f>R34+R36+R38</f>
        <v>17.910117297767236</v>
      </c>
      <c r="S45" s="6">
        <f>SUM(T34,T38)/T45*100</f>
        <v>88.88888888888889</v>
      </c>
      <c r="T45" s="11">
        <f>T34+T36+T38</f>
        <v>15.657489404513857</v>
      </c>
      <c r="U45" s="6">
        <v>100</v>
      </c>
      <c r="V45" s="11">
        <f>V34+V36+V38</f>
        <v>16.08639788418213</v>
      </c>
      <c r="W45" s="6"/>
      <c r="X45" s="11">
        <f>X34+X36+X38</f>
        <v>242.27177351747756</v>
      </c>
      <c r="Y45" s="6"/>
      <c r="Z45" s="11">
        <f>Z34+Z36+Z38</f>
        <v>304.2120388030346</v>
      </c>
      <c r="AA45" s="6"/>
      <c r="AB45" s="11">
        <f>AB34+AB36+AB38</f>
        <v>278.1648367386949</v>
      </c>
      <c r="AC45" s="6"/>
      <c r="AD45" s="11">
        <f>AD34+AD36+AD38</f>
        <v>0</v>
      </c>
      <c r="AE45" s="6"/>
      <c r="AF45" s="11">
        <f>AF34+AF36+AF38</f>
        <v>0</v>
      </c>
      <c r="AG45" s="6"/>
      <c r="AH45" s="11">
        <f>AH34+AH36+AH38</f>
        <v>0</v>
      </c>
      <c r="AI45" s="11"/>
      <c r="AJ45" s="10">
        <f>F45+L45+X45</f>
        <v>6125.429053414056</v>
      </c>
      <c r="AK45" s="11"/>
      <c r="AL45" s="10">
        <f>H45+N45+Z45</f>
        <v>6287.4511867699275</v>
      </c>
      <c r="AM45" s="11"/>
      <c r="AN45" s="10">
        <f>J45+P45+AB45</f>
        <v>6722.430477562539</v>
      </c>
      <c r="AO45" s="6"/>
      <c r="AP45" s="10"/>
      <c r="AQ45" s="6"/>
      <c r="AR45" s="10"/>
      <c r="AS45" s="6"/>
      <c r="AT45" s="10"/>
      <c r="AU45" s="6"/>
      <c r="AV45" s="10"/>
      <c r="AW45" s="6"/>
      <c r="AX45" s="10"/>
      <c r="AY45" s="6"/>
      <c r="AZ45" s="10"/>
      <c r="BA45" s="6">
        <f>BB36/BB45*100</f>
        <v>6.647940074906367</v>
      </c>
      <c r="BB45" s="11">
        <f>BB34+BB36+BB38</f>
        <v>7.833310921918935</v>
      </c>
      <c r="BC45" s="6">
        <f>BD34/BD45*100</f>
        <v>7.787151200519146</v>
      </c>
      <c r="BD45" s="11">
        <f>BD34+BD36+BD38</f>
        <v>4.555476550285774</v>
      </c>
      <c r="BE45" s="10">
        <f>BF36/BF45*100</f>
        <v>3.9422543031649075</v>
      </c>
      <c r="BF45" s="11">
        <f>BF34+BF36+BF38</f>
        <v>7.2559613778331045</v>
      </c>
      <c r="BG45" s="6"/>
      <c r="BH45" s="11"/>
      <c r="BI45" s="6"/>
      <c r="BJ45" s="11"/>
      <c r="BK45" s="6"/>
      <c r="BL45" s="11"/>
      <c r="BM45" s="6">
        <f>SUM(BN34)/BN45*100</f>
        <v>13.157894736842104</v>
      </c>
      <c r="BN45" s="11">
        <f>BN34+BN36+BN38</f>
        <v>6.521891452968461</v>
      </c>
      <c r="BO45" s="6">
        <v>100</v>
      </c>
      <c r="BP45" s="11">
        <f>BP34+BP36+BP38</f>
        <v>6.485262712209365</v>
      </c>
      <c r="BQ45" s="6">
        <v>100</v>
      </c>
      <c r="BR45" s="11">
        <f>BR34+BR36+BR38</f>
        <v>5.847958389312774</v>
      </c>
      <c r="BS45" s="11"/>
      <c r="BT45" s="10">
        <f t="shared" si="25"/>
        <v>6157.6943730867115</v>
      </c>
      <c r="BU45" s="11"/>
      <c r="BV45" s="10">
        <f t="shared" si="25"/>
        <v>6314.149415436937</v>
      </c>
      <c r="BW45" s="11"/>
      <c r="BX45" s="10">
        <f t="shared" si="25"/>
        <v>6751.620795213867</v>
      </c>
      <c r="BZ45" s="10">
        <f>BZ34+BZ36+BZ38</f>
        <v>6407.821527912505</v>
      </c>
    </row>
    <row r="46" spans="5:70" ht="12.75"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</row>
    <row r="47" spans="5:70" ht="12.75"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</row>
    <row r="48" spans="5:70" ht="12.75"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</row>
    <row r="49" spans="2:78" ht="12.75">
      <c r="B49" s="9" t="s">
        <v>18</v>
      </c>
      <c r="C49" s="9"/>
      <c r="E49" s="6"/>
      <c r="F49" s="18" t="s">
        <v>1</v>
      </c>
      <c r="G49" s="18"/>
      <c r="H49" s="18" t="s">
        <v>16</v>
      </c>
      <c r="I49" s="18"/>
      <c r="J49" s="18" t="s">
        <v>17</v>
      </c>
      <c r="K49" s="18"/>
      <c r="L49" s="18" t="s">
        <v>1</v>
      </c>
      <c r="M49" s="18"/>
      <c r="N49" s="18" t="s">
        <v>16</v>
      </c>
      <c r="O49" s="18"/>
      <c r="P49" s="18" t="s">
        <v>17</v>
      </c>
      <c r="Q49" s="18"/>
      <c r="R49" s="18" t="s">
        <v>1</v>
      </c>
      <c r="S49" s="18"/>
      <c r="T49" s="18" t="s">
        <v>16</v>
      </c>
      <c r="U49" s="18"/>
      <c r="V49" s="18" t="s">
        <v>17</v>
      </c>
      <c r="W49" s="18"/>
      <c r="X49" s="18" t="s">
        <v>1</v>
      </c>
      <c r="Y49" s="18"/>
      <c r="Z49" s="18" t="s">
        <v>16</v>
      </c>
      <c r="AA49" s="18"/>
      <c r="AB49" s="18" t="s">
        <v>17</v>
      </c>
      <c r="AC49" s="18"/>
      <c r="AD49" s="18" t="s">
        <v>1</v>
      </c>
      <c r="AE49" s="18"/>
      <c r="AF49" s="18" t="s">
        <v>16</v>
      </c>
      <c r="AG49" s="18"/>
      <c r="AH49" s="18" t="s">
        <v>17</v>
      </c>
      <c r="AI49" s="18"/>
      <c r="AJ49" s="18" t="s">
        <v>1</v>
      </c>
      <c r="AK49" s="18"/>
      <c r="AL49" s="18" t="s">
        <v>16</v>
      </c>
      <c r="AM49" s="18"/>
      <c r="AN49" s="18" t="s">
        <v>17</v>
      </c>
      <c r="AO49" s="18"/>
      <c r="AP49" s="18" t="s">
        <v>1</v>
      </c>
      <c r="AQ49" s="18"/>
      <c r="AR49" s="18" t="s">
        <v>16</v>
      </c>
      <c r="AS49" s="18"/>
      <c r="AT49" s="18" t="s">
        <v>17</v>
      </c>
      <c r="AU49" s="18"/>
      <c r="AV49" s="18" t="s">
        <v>1</v>
      </c>
      <c r="AW49" s="18"/>
      <c r="AX49" s="18" t="s">
        <v>16</v>
      </c>
      <c r="AY49" s="18"/>
      <c r="AZ49" s="18" t="s">
        <v>17</v>
      </c>
      <c r="BA49" s="18"/>
      <c r="BB49" s="18" t="s">
        <v>1</v>
      </c>
      <c r="BC49" s="18"/>
      <c r="BD49" s="18" t="s">
        <v>16</v>
      </c>
      <c r="BE49" s="18"/>
      <c r="BF49" s="18" t="s">
        <v>17</v>
      </c>
      <c r="BG49" s="18"/>
      <c r="BH49" s="18" t="s">
        <v>1</v>
      </c>
      <c r="BI49" s="18"/>
      <c r="BJ49" s="18" t="s">
        <v>16</v>
      </c>
      <c r="BK49" s="18"/>
      <c r="BL49" s="18" t="s">
        <v>17</v>
      </c>
      <c r="BM49" s="18"/>
      <c r="BN49" s="18" t="s">
        <v>1</v>
      </c>
      <c r="BO49" s="18"/>
      <c r="BP49" s="18" t="s">
        <v>16</v>
      </c>
      <c r="BQ49" s="18"/>
      <c r="BR49" s="18" t="s">
        <v>17</v>
      </c>
      <c r="BS49" s="18"/>
      <c r="BT49" s="18" t="s">
        <v>49</v>
      </c>
      <c r="BU49" s="18"/>
      <c r="BV49" s="18"/>
      <c r="BW49" s="18"/>
      <c r="BX49" s="18"/>
      <c r="BY49" s="18"/>
      <c r="BZ49" s="18"/>
    </row>
    <row r="50" spans="5:70" ht="12.75"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</row>
    <row r="51" spans="2:72" ht="12.75">
      <c r="B51" s="5" t="s">
        <v>143</v>
      </c>
      <c r="E51" s="6"/>
      <c r="F51" s="5" t="s">
        <v>146</v>
      </c>
      <c r="H51" s="5" t="s">
        <v>146</v>
      </c>
      <c r="J51" s="5" t="s">
        <v>146</v>
      </c>
      <c r="K51" s="6"/>
      <c r="L51" s="6" t="s">
        <v>148</v>
      </c>
      <c r="M51" s="6"/>
      <c r="N51" s="6" t="s">
        <v>148</v>
      </c>
      <c r="O51" s="6"/>
      <c r="P51" s="6" t="s">
        <v>148</v>
      </c>
      <c r="Q51" s="6"/>
      <c r="R51" s="6" t="s">
        <v>149</v>
      </c>
      <c r="S51" s="6"/>
      <c r="T51" s="6" t="s">
        <v>149</v>
      </c>
      <c r="U51" s="6"/>
      <c r="V51" s="6" t="s">
        <v>149</v>
      </c>
      <c r="W51" s="6"/>
      <c r="X51" s="6" t="s">
        <v>152</v>
      </c>
      <c r="Y51" s="6"/>
      <c r="Z51" s="6" t="s">
        <v>152</v>
      </c>
      <c r="AA51" s="6"/>
      <c r="AB51" s="6" t="s">
        <v>152</v>
      </c>
      <c r="AC51" s="6"/>
      <c r="AD51" s="6" t="s">
        <v>153</v>
      </c>
      <c r="AE51" s="6"/>
      <c r="AF51" s="6" t="s">
        <v>153</v>
      </c>
      <c r="AG51" s="6"/>
      <c r="AH51" s="6" t="s">
        <v>153</v>
      </c>
      <c r="AI51" s="6"/>
      <c r="AJ51" s="6" t="s">
        <v>155</v>
      </c>
      <c r="AK51" s="6"/>
      <c r="AL51" s="6" t="s">
        <v>155</v>
      </c>
      <c r="AM51" s="6"/>
      <c r="AN51" s="6" t="s">
        <v>155</v>
      </c>
      <c r="AO51" s="6"/>
      <c r="AP51" s="6" t="s">
        <v>157</v>
      </c>
      <c r="AQ51" s="6"/>
      <c r="AR51" s="6" t="s">
        <v>157</v>
      </c>
      <c r="AS51" s="6"/>
      <c r="AT51" s="6" t="s">
        <v>157</v>
      </c>
      <c r="AU51" s="6"/>
      <c r="BN51" s="5" t="s">
        <v>158</v>
      </c>
      <c r="BP51" s="5" t="s">
        <v>158</v>
      </c>
      <c r="BR51" s="5" t="s">
        <v>158</v>
      </c>
      <c r="BT51" s="5" t="s">
        <v>158</v>
      </c>
    </row>
    <row r="52" spans="2:72" ht="12.75">
      <c r="B52" s="5" t="s">
        <v>144</v>
      </c>
      <c r="E52" s="6"/>
      <c r="F52" s="5" t="s">
        <v>150</v>
      </c>
      <c r="H52" s="5" t="s">
        <v>150</v>
      </c>
      <c r="J52" s="5" t="s">
        <v>150</v>
      </c>
      <c r="K52" s="6"/>
      <c r="L52" s="6" t="s">
        <v>154</v>
      </c>
      <c r="M52" s="6"/>
      <c r="N52" s="6" t="s">
        <v>154</v>
      </c>
      <c r="O52" s="6"/>
      <c r="P52" s="6" t="s">
        <v>154</v>
      </c>
      <c r="Q52" s="6"/>
      <c r="R52" s="6" t="s">
        <v>147</v>
      </c>
      <c r="S52" s="6"/>
      <c r="T52" s="6" t="s">
        <v>147</v>
      </c>
      <c r="U52" s="6"/>
      <c r="V52" s="6" t="s">
        <v>147</v>
      </c>
      <c r="W52" s="6"/>
      <c r="X52" s="6" t="s">
        <v>147</v>
      </c>
      <c r="Y52" s="6"/>
      <c r="Z52" s="6" t="s">
        <v>147</v>
      </c>
      <c r="AA52" s="6"/>
      <c r="AB52" s="6" t="s">
        <v>147</v>
      </c>
      <c r="AC52" s="6"/>
      <c r="AD52" s="6" t="s">
        <v>156</v>
      </c>
      <c r="AE52" s="6"/>
      <c r="AF52" s="6" t="s">
        <v>156</v>
      </c>
      <c r="AG52" s="6"/>
      <c r="AH52" s="6" t="s">
        <v>156</v>
      </c>
      <c r="AI52" s="6"/>
      <c r="AJ52" s="6" t="s">
        <v>156</v>
      </c>
      <c r="AK52" s="6"/>
      <c r="AL52" s="6" t="s">
        <v>156</v>
      </c>
      <c r="AM52" s="6"/>
      <c r="AN52" s="6" t="s">
        <v>156</v>
      </c>
      <c r="AO52" s="6"/>
      <c r="AP52" s="6" t="s">
        <v>154</v>
      </c>
      <c r="AQ52" s="6"/>
      <c r="AR52" s="6" t="s">
        <v>154</v>
      </c>
      <c r="AS52" s="6"/>
      <c r="AT52" s="6" t="s">
        <v>154</v>
      </c>
      <c r="AU52" s="6"/>
      <c r="BN52" s="5" t="s">
        <v>55</v>
      </c>
      <c r="BP52" s="5" t="s">
        <v>55</v>
      </c>
      <c r="BR52" s="5" t="s">
        <v>55</v>
      </c>
      <c r="BT52" s="5" t="s">
        <v>55</v>
      </c>
    </row>
    <row r="53" spans="2:72" ht="12.75">
      <c r="B53" s="5" t="s">
        <v>163</v>
      </c>
      <c r="E53" s="6"/>
      <c r="F53" s="5" t="s">
        <v>166</v>
      </c>
      <c r="H53" s="5" t="s">
        <v>166</v>
      </c>
      <c r="J53" s="5" t="s">
        <v>166</v>
      </c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5" t="s">
        <v>164</v>
      </c>
      <c r="AX53" s="5" t="s">
        <v>164</v>
      </c>
      <c r="AZ53" s="5" t="s">
        <v>164</v>
      </c>
      <c r="BB53" s="5" t="s">
        <v>147</v>
      </c>
      <c r="BD53" s="5" t="s">
        <v>147</v>
      </c>
      <c r="BF53" s="5" t="s">
        <v>147</v>
      </c>
      <c r="BH53" s="5" t="s">
        <v>165</v>
      </c>
      <c r="BJ53" s="5" t="s">
        <v>165</v>
      </c>
      <c r="BL53" s="5" t="s">
        <v>165</v>
      </c>
      <c r="BN53" s="5" t="s">
        <v>55</v>
      </c>
      <c r="BP53" s="5" t="s">
        <v>55</v>
      </c>
      <c r="BR53" s="5" t="s">
        <v>55</v>
      </c>
      <c r="BT53" s="5" t="s">
        <v>55</v>
      </c>
    </row>
    <row r="54" spans="2:72" ht="12.75">
      <c r="B54" s="5" t="s">
        <v>161</v>
      </c>
      <c r="F54" s="5" t="s">
        <v>38</v>
      </c>
      <c r="H54" s="5" t="s">
        <v>38</v>
      </c>
      <c r="J54" s="5" t="s">
        <v>38</v>
      </c>
      <c r="L54" s="5" t="s">
        <v>39</v>
      </c>
      <c r="N54" s="5" t="s">
        <v>39</v>
      </c>
      <c r="P54" s="5" t="s">
        <v>39</v>
      </c>
      <c r="R54" s="5" t="s">
        <v>41</v>
      </c>
      <c r="T54" s="5" t="s">
        <v>41</v>
      </c>
      <c r="V54" s="5" t="s">
        <v>41</v>
      </c>
      <c r="X54" s="5" t="s">
        <v>42</v>
      </c>
      <c r="Z54" s="5" t="s">
        <v>42</v>
      </c>
      <c r="AB54" s="5" t="s">
        <v>42</v>
      </c>
      <c r="AD54" s="5" t="s">
        <v>43</v>
      </c>
      <c r="AF54" s="5" t="s">
        <v>43</v>
      </c>
      <c r="AH54" s="5" t="s">
        <v>43</v>
      </c>
      <c r="AJ54" s="5" t="s">
        <v>45</v>
      </c>
      <c r="AL54" s="5" t="s">
        <v>45</v>
      </c>
      <c r="AN54" s="5" t="s">
        <v>45</v>
      </c>
      <c r="AP54" s="5" t="s">
        <v>46</v>
      </c>
      <c r="AR54" s="5" t="s">
        <v>46</v>
      </c>
      <c r="AT54" s="5" t="s">
        <v>46</v>
      </c>
      <c r="BN54" s="5" t="s">
        <v>55</v>
      </c>
      <c r="BP54" s="5" t="s">
        <v>55</v>
      </c>
      <c r="BR54" s="5" t="s">
        <v>55</v>
      </c>
      <c r="BT54" s="5" t="s">
        <v>55</v>
      </c>
    </row>
    <row r="55" spans="1:47" ht="12.75">
      <c r="A55" s="5" t="s">
        <v>18</v>
      </c>
      <c r="B55" s="5" t="s">
        <v>162</v>
      </c>
      <c r="D55" s="5" t="s">
        <v>32</v>
      </c>
      <c r="E55" s="6"/>
      <c r="F55" s="6">
        <v>720</v>
      </c>
      <c r="G55" s="6"/>
      <c r="H55" s="6">
        <v>720</v>
      </c>
      <c r="I55" s="6"/>
      <c r="J55" s="6">
        <v>720</v>
      </c>
      <c r="K55" s="6"/>
      <c r="L55" s="6">
        <v>115.2</v>
      </c>
      <c r="M55" s="6"/>
      <c r="N55" s="6">
        <v>75</v>
      </c>
      <c r="O55" s="6"/>
      <c r="P55" s="6">
        <v>64.8</v>
      </c>
      <c r="Q55" s="6"/>
      <c r="R55" s="6">
        <v>50.7</v>
      </c>
      <c r="S55" s="6"/>
      <c r="T55" s="6">
        <v>52.14</v>
      </c>
      <c r="U55" s="6"/>
      <c r="V55" s="6">
        <v>52.38</v>
      </c>
      <c r="W55" s="6"/>
      <c r="X55" s="6">
        <v>50.34</v>
      </c>
      <c r="Y55" s="6"/>
      <c r="Z55" s="6">
        <v>51.84</v>
      </c>
      <c r="AA55" s="6"/>
      <c r="AB55" s="6">
        <v>52.62</v>
      </c>
      <c r="AC55" s="6"/>
      <c r="AD55" s="6">
        <v>1374</v>
      </c>
      <c r="AE55" s="6"/>
      <c r="AF55" s="6">
        <v>1446</v>
      </c>
      <c r="AG55" s="6"/>
      <c r="AH55" s="6">
        <v>1440</v>
      </c>
      <c r="AI55" s="6"/>
      <c r="AJ55" s="6">
        <v>13.2</v>
      </c>
      <c r="AK55" s="6"/>
      <c r="AL55" s="6">
        <v>13.2</v>
      </c>
      <c r="AM55" s="6"/>
      <c r="AN55" s="6">
        <v>13.2</v>
      </c>
      <c r="AO55" s="6"/>
      <c r="AP55" s="6">
        <v>342</v>
      </c>
      <c r="AQ55" s="6"/>
      <c r="AR55" s="6">
        <v>336</v>
      </c>
      <c r="AS55" s="6"/>
      <c r="AT55" s="6">
        <v>336</v>
      </c>
      <c r="AU55" s="6"/>
    </row>
    <row r="56" spans="1:47" ht="12.75">
      <c r="A56" s="5" t="s">
        <v>18</v>
      </c>
      <c r="B56" s="5" t="s">
        <v>15</v>
      </c>
      <c r="D56" s="5" t="s">
        <v>33</v>
      </c>
      <c r="E56" s="6"/>
      <c r="F56" s="6">
        <v>19312</v>
      </c>
      <c r="G56" s="6"/>
      <c r="H56" s="6">
        <v>19306</v>
      </c>
      <c r="I56" s="6"/>
      <c r="J56" s="6">
        <v>19312</v>
      </c>
      <c r="K56" s="6"/>
      <c r="L56" s="6">
        <v>19326</v>
      </c>
      <c r="M56" s="6"/>
      <c r="N56" s="6">
        <v>19216</v>
      </c>
      <c r="O56" s="6"/>
      <c r="P56" s="6">
        <v>19223</v>
      </c>
      <c r="Q56" s="6"/>
      <c r="R56" s="6">
        <v>0</v>
      </c>
      <c r="S56" s="6"/>
      <c r="T56" s="6">
        <v>0</v>
      </c>
      <c r="U56" s="6"/>
      <c r="V56" s="6">
        <v>0</v>
      </c>
      <c r="W56" s="6"/>
      <c r="X56" s="6">
        <v>0</v>
      </c>
      <c r="Y56" s="6"/>
      <c r="Z56" s="6">
        <v>0</v>
      </c>
      <c r="AA56" s="6"/>
      <c r="AB56" s="6">
        <v>0</v>
      </c>
      <c r="AC56" s="6"/>
      <c r="AD56" s="6">
        <v>7636</v>
      </c>
      <c r="AE56" s="6"/>
      <c r="AF56" s="6">
        <v>7636</v>
      </c>
      <c r="AG56" s="6"/>
      <c r="AH56" s="6">
        <v>7636</v>
      </c>
      <c r="AI56" s="6"/>
      <c r="AJ56" s="6">
        <v>7320</v>
      </c>
      <c r="AK56" s="6"/>
      <c r="AL56" s="6">
        <v>7320</v>
      </c>
      <c r="AM56" s="6"/>
      <c r="AN56" s="6">
        <v>7320</v>
      </c>
      <c r="AO56" s="6"/>
      <c r="AP56" s="6">
        <v>19269</v>
      </c>
      <c r="AQ56" s="6"/>
      <c r="AR56" s="6">
        <v>19276</v>
      </c>
      <c r="AS56" s="6"/>
      <c r="AT56" s="6">
        <v>19224</v>
      </c>
      <c r="AU56" s="6"/>
    </row>
    <row r="57" spans="2:72" ht="12.75">
      <c r="B57" s="5" t="s">
        <v>159</v>
      </c>
      <c r="D57" s="5" t="s">
        <v>160</v>
      </c>
      <c r="E57" s="6"/>
      <c r="F57" s="10">
        <f>F56*F55/1000000</f>
        <v>13.90464</v>
      </c>
      <c r="G57" s="6"/>
      <c r="H57" s="10">
        <f>H56*H55/1000000</f>
        <v>13.90032</v>
      </c>
      <c r="I57" s="6"/>
      <c r="J57" s="10">
        <f>J56*J55/1000000</f>
        <v>13.90464</v>
      </c>
      <c r="K57" s="6"/>
      <c r="L57" s="10">
        <f>L56*L55/1000000</f>
        <v>2.2263552</v>
      </c>
      <c r="M57" s="6"/>
      <c r="N57" s="10">
        <f>N56*N55/1000000</f>
        <v>1.4412</v>
      </c>
      <c r="O57" s="6"/>
      <c r="P57" s="10">
        <f>P56*P55/1000000</f>
        <v>1.2456504</v>
      </c>
      <c r="Q57" s="6"/>
      <c r="R57" s="10">
        <f>R56*R55/1000000</f>
        <v>0</v>
      </c>
      <c r="S57" s="6"/>
      <c r="T57" s="10">
        <f>T56*T55/1000000</f>
        <v>0</v>
      </c>
      <c r="U57" s="6"/>
      <c r="V57" s="6"/>
      <c r="W57" s="6"/>
      <c r="X57" s="6"/>
      <c r="Y57" s="6"/>
      <c r="Z57" s="6"/>
      <c r="AA57" s="6"/>
      <c r="AB57" s="6"/>
      <c r="AC57" s="6"/>
      <c r="AD57" s="10">
        <f>AD56*AD55/1000000</f>
        <v>10.491864</v>
      </c>
      <c r="AE57" s="6"/>
      <c r="AF57" s="10">
        <f>AF56*AF55/1000000</f>
        <v>11.041656</v>
      </c>
      <c r="AG57" s="6"/>
      <c r="AH57" s="10">
        <f>AH56*AH55/1000000</f>
        <v>10.99584</v>
      </c>
      <c r="AI57" s="6"/>
      <c r="AJ57" s="10">
        <f>AJ56*AJ55/1000000</f>
        <v>0.096624</v>
      </c>
      <c r="AK57" s="6"/>
      <c r="AL57" s="10">
        <f>AL56*AL55/1000000</f>
        <v>0.096624</v>
      </c>
      <c r="AM57" s="6"/>
      <c r="AN57" s="10">
        <f>AN56*AN55/1000000</f>
        <v>0.096624</v>
      </c>
      <c r="AO57" s="6"/>
      <c r="AP57" s="10">
        <f>AP56*AP55/1000000</f>
        <v>6.589998</v>
      </c>
      <c r="AQ57" s="6"/>
      <c r="AR57" s="10">
        <f>AR56*AR55/1000000</f>
        <v>6.476736</v>
      </c>
      <c r="AS57" s="6"/>
      <c r="AT57" s="10">
        <f>AT56*AT55/1000000</f>
        <v>6.459264</v>
      </c>
      <c r="AU57" s="6"/>
      <c r="AV57" s="10">
        <f>L57+AP57</f>
        <v>8.8163532</v>
      </c>
      <c r="AX57" s="10">
        <f>N57+AR57</f>
        <v>7.917936</v>
      </c>
      <c r="AZ57" s="10">
        <f>P57+AT57</f>
        <v>7.7049144</v>
      </c>
      <c r="BB57" s="10">
        <f>R57+X57</f>
        <v>0</v>
      </c>
      <c r="BD57" s="10">
        <f>T57+Z57</f>
        <v>0</v>
      </c>
      <c r="BF57" s="10">
        <f>V57+AB57</f>
        <v>0</v>
      </c>
      <c r="BH57" s="10">
        <f>AD57+AJ57</f>
        <v>10.588488</v>
      </c>
      <c r="BJ57" s="10">
        <f>AF57+AL57</f>
        <v>11.13828</v>
      </c>
      <c r="BL57" s="10">
        <f>AH57+AN57</f>
        <v>11.092464</v>
      </c>
      <c r="BN57" s="10">
        <f>F57+AV57+BB57+BH57</f>
        <v>33.3094812</v>
      </c>
      <c r="BP57" s="10">
        <f>H57+AX57+BD57+BJ57</f>
        <v>32.956536</v>
      </c>
      <c r="BR57" s="10">
        <f>J57+AZ57+BF57+BL57</f>
        <v>32.7020184</v>
      </c>
      <c r="BT57" s="10">
        <f>AVERAGE(BN57,BP57,BR57)</f>
        <v>32.989345199999995</v>
      </c>
    </row>
    <row r="58" spans="1:47" ht="12.75">
      <c r="A58" s="5" t="s">
        <v>18</v>
      </c>
      <c r="B58" s="5" t="s">
        <v>14</v>
      </c>
      <c r="D58" s="5" t="s">
        <v>34</v>
      </c>
      <c r="E58" s="6"/>
      <c r="F58" s="6">
        <v>0.02</v>
      </c>
      <c r="G58" s="6"/>
      <c r="H58" s="6">
        <v>0.01</v>
      </c>
      <c r="I58" s="6"/>
      <c r="J58" s="6">
        <v>0.01</v>
      </c>
      <c r="K58" s="6"/>
      <c r="L58" s="6">
        <v>0.01</v>
      </c>
      <c r="M58" s="6"/>
      <c r="N58" s="6">
        <v>0.01</v>
      </c>
      <c r="O58" s="6"/>
      <c r="P58" s="6">
        <v>0.01</v>
      </c>
      <c r="Q58" s="6"/>
      <c r="R58" s="6">
        <v>0</v>
      </c>
      <c r="S58" s="6"/>
      <c r="T58" s="6">
        <v>0</v>
      </c>
      <c r="U58" s="6"/>
      <c r="V58" s="6">
        <v>0</v>
      </c>
      <c r="W58" s="6"/>
      <c r="X58" s="6">
        <v>0</v>
      </c>
      <c r="Y58" s="6"/>
      <c r="Z58" s="6">
        <v>0</v>
      </c>
      <c r="AA58" s="6"/>
      <c r="AB58" s="6">
        <v>0</v>
      </c>
      <c r="AC58" s="6"/>
      <c r="AD58" s="6">
        <v>0.3</v>
      </c>
      <c r="AE58" s="6"/>
      <c r="AF58" s="6">
        <v>0.3</v>
      </c>
      <c r="AG58" s="6"/>
      <c r="AH58" s="6">
        <v>0.3</v>
      </c>
      <c r="AI58" s="6"/>
      <c r="AJ58" s="6">
        <v>0.54</v>
      </c>
      <c r="AK58" s="6"/>
      <c r="AL58" s="6">
        <v>0.54</v>
      </c>
      <c r="AM58" s="6"/>
      <c r="AN58" s="6">
        <v>0.54</v>
      </c>
      <c r="AO58" s="6"/>
      <c r="AP58" s="6">
        <v>0.01</v>
      </c>
      <c r="AQ58" s="6"/>
      <c r="AR58" s="6">
        <v>0.01</v>
      </c>
      <c r="AS58" s="6"/>
      <c r="AT58" s="6">
        <v>0.01</v>
      </c>
      <c r="AU58" s="6"/>
    </row>
    <row r="59" spans="1:47" ht="12.75">
      <c r="A59" s="5" t="s">
        <v>18</v>
      </c>
      <c r="B59" s="5" t="s">
        <v>7</v>
      </c>
      <c r="D59" s="5" t="s">
        <v>35</v>
      </c>
      <c r="E59" s="6"/>
      <c r="F59" s="6">
        <v>782</v>
      </c>
      <c r="G59" s="6"/>
      <c r="H59" s="6">
        <v>484</v>
      </c>
      <c r="I59" s="6"/>
      <c r="J59" s="6">
        <v>402</v>
      </c>
      <c r="K59" s="6">
        <v>1</v>
      </c>
      <c r="L59" s="6">
        <v>12</v>
      </c>
      <c r="M59" s="6"/>
      <c r="N59" s="6">
        <v>31</v>
      </c>
      <c r="O59" s="6">
        <v>1</v>
      </c>
      <c r="P59" s="6">
        <v>12</v>
      </c>
      <c r="Q59" s="6"/>
      <c r="R59" s="6">
        <v>922000</v>
      </c>
      <c r="S59" s="6"/>
      <c r="T59" s="6">
        <v>922000</v>
      </c>
      <c r="U59" s="6"/>
      <c r="V59" s="6">
        <v>922000</v>
      </c>
      <c r="W59" s="6"/>
      <c r="X59" s="6">
        <v>316000</v>
      </c>
      <c r="Y59" s="6"/>
      <c r="Z59" s="6">
        <v>316000</v>
      </c>
      <c r="AA59" s="6"/>
      <c r="AB59" s="6">
        <v>316000</v>
      </c>
      <c r="AC59" s="6"/>
      <c r="AD59" s="6">
        <v>26</v>
      </c>
      <c r="AE59" s="6"/>
      <c r="AF59" s="6">
        <v>26</v>
      </c>
      <c r="AG59" s="6"/>
      <c r="AH59" s="6">
        <v>26</v>
      </c>
      <c r="AI59" s="6"/>
      <c r="AJ59" s="6">
        <v>1040</v>
      </c>
      <c r="AK59" s="6"/>
      <c r="AL59" s="6">
        <v>1040</v>
      </c>
      <c r="AM59" s="6"/>
      <c r="AN59" s="6">
        <v>1040</v>
      </c>
      <c r="AO59" s="6"/>
      <c r="AP59" s="6">
        <v>490</v>
      </c>
      <c r="AQ59" s="6"/>
      <c r="AR59" s="6">
        <v>523</v>
      </c>
      <c r="AS59" s="6"/>
      <c r="AT59" s="6">
        <v>16</v>
      </c>
      <c r="AU59" s="6"/>
    </row>
    <row r="61" spans="2:46" ht="12.75">
      <c r="B61" s="5" t="s">
        <v>52</v>
      </c>
      <c r="D61" s="5" t="s">
        <v>53</v>
      </c>
      <c r="F61" s="5">
        <f>'emiss 2'!$G$53</f>
        <v>13685</v>
      </c>
      <c r="H61" s="5">
        <f>'emiss 2'!$I$53</f>
        <v>14302</v>
      </c>
      <c r="J61" s="5">
        <f>'emiss 2'!$K$53</f>
        <v>13961</v>
      </c>
      <c r="L61" s="5">
        <f>'emiss 2'!$G$53</f>
        <v>13685</v>
      </c>
      <c r="N61" s="5">
        <f>'emiss 2'!$I$53</f>
        <v>14302</v>
      </c>
      <c r="P61" s="5">
        <f>'emiss 2'!$K$53</f>
        <v>13961</v>
      </c>
      <c r="R61" s="5">
        <f>'emiss 2'!$G$53</f>
        <v>13685</v>
      </c>
      <c r="T61" s="5">
        <f>'emiss 2'!$I$53</f>
        <v>14302</v>
      </c>
      <c r="V61" s="5">
        <f>'emiss 2'!$K$53</f>
        <v>13961</v>
      </c>
      <c r="X61" s="5">
        <f>'emiss 2'!$G$53</f>
        <v>13685</v>
      </c>
      <c r="Z61" s="5">
        <f>'emiss 2'!$I$53</f>
        <v>14302</v>
      </c>
      <c r="AB61" s="5">
        <f>'emiss 2'!$K$53</f>
        <v>13961</v>
      </c>
      <c r="AD61" s="5">
        <f>'emiss 2'!$G$53</f>
        <v>13685</v>
      </c>
      <c r="AF61" s="5">
        <f>'emiss 2'!$I$53</f>
        <v>14302</v>
      </c>
      <c r="AH61" s="5">
        <f>'emiss 2'!$K$53</f>
        <v>13961</v>
      </c>
      <c r="AJ61" s="5">
        <f>'emiss 2'!$G$53</f>
        <v>13685</v>
      </c>
      <c r="AL61" s="5">
        <f>'emiss 2'!$I$53</f>
        <v>14302</v>
      </c>
      <c r="AN61" s="5">
        <f>'emiss 2'!$K$53</f>
        <v>13961</v>
      </c>
      <c r="AP61" s="5">
        <f>'emiss 2'!$G$53</f>
        <v>13685</v>
      </c>
      <c r="AR61" s="5">
        <f>'emiss 2'!$I$53</f>
        <v>14302</v>
      </c>
      <c r="AT61" s="5">
        <f>'emiss 2'!$K$53</f>
        <v>13961</v>
      </c>
    </row>
    <row r="62" spans="2:46" ht="12.75">
      <c r="B62" s="5" t="s">
        <v>30</v>
      </c>
      <c r="D62" s="5" t="s">
        <v>54</v>
      </c>
      <c r="F62" s="5">
        <f>'emiss 2'!$G$54</f>
        <v>11.2</v>
      </c>
      <c r="H62" s="5">
        <f>'emiss 2'!$I$54</f>
        <v>11</v>
      </c>
      <c r="J62" s="5">
        <f>'emiss 2'!$K$54</f>
        <v>11</v>
      </c>
      <c r="L62" s="5">
        <f>'emiss 2'!$G$54</f>
        <v>11.2</v>
      </c>
      <c r="N62" s="5">
        <f>'emiss 2'!$I$54</f>
        <v>11</v>
      </c>
      <c r="P62" s="5">
        <f>'emiss 2'!$K$54</f>
        <v>11</v>
      </c>
      <c r="R62" s="5">
        <f>'emiss 2'!$G$54</f>
        <v>11.2</v>
      </c>
      <c r="T62" s="5">
        <f>'emiss 2'!$I$54</f>
        <v>11</v>
      </c>
      <c r="V62" s="5">
        <f>'emiss 2'!$K$54</f>
        <v>11</v>
      </c>
      <c r="X62" s="5">
        <f>'emiss 2'!$G$54</f>
        <v>11.2</v>
      </c>
      <c r="Z62" s="5">
        <f>'emiss 2'!$I$54</f>
        <v>11</v>
      </c>
      <c r="AB62" s="5">
        <f>'emiss 2'!$K$54</f>
        <v>11</v>
      </c>
      <c r="AD62" s="5">
        <f>'emiss 2'!$G$54</f>
        <v>11.2</v>
      </c>
      <c r="AF62" s="5">
        <f>'emiss 2'!$I$54</f>
        <v>11</v>
      </c>
      <c r="AH62" s="5">
        <f>'emiss 2'!$K$54</f>
        <v>11</v>
      </c>
      <c r="AJ62" s="5">
        <f>'emiss 2'!$G$54</f>
        <v>11.2</v>
      </c>
      <c r="AL62" s="5">
        <f>'emiss 2'!$I$54</f>
        <v>11</v>
      </c>
      <c r="AN62" s="5">
        <f>'emiss 2'!$K$54</f>
        <v>11</v>
      </c>
      <c r="AP62" s="5">
        <f>'emiss 2'!$G$54</f>
        <v>11.2</v>
      </c>
      <c r="AR62" s="5">
        <f>'emiss 2'!$I$54</f>
        <v>11</v>
      </c>
      <c r="AT62" s="5">
        <f>'emiss 2'!$K$54</f>
        <v>11</v>
      </c>
    </row>
    <row r="64" ht="12.75">
      <c r="B64" s="5" t="s">
        <v>57</v>
      </c>
    </row>
    <row r="65" spans="2:72" ht="12.75">
      <c r="B65" s="5" t="s">
        <v>14</v>
      </c>
      <c r="D65" s="5" t="s">
        <v>56</v>
      </c>
      <c r="F65" s="22">
        <f>F$55*F58/100*454*1000/0.0283/60*14/(21-F$62)/F$61</f>
        <v>4.019183337799707</v>
      </c>
      <c r="G65" s="22"/>
      <c r="H65" s="22">
        <f>H$55*H58/100*454*1000/0.0283/60*14/(21-H$62)/H$61</f>
        <v>1.8844383127616147</v>
      </c>
      <c r="I65" s="22"/>
      <c r="J65" s="22">
        <f>J$55*J58/100*454*1000/0.0283/60*14/(21-J$62)/J$61</f>
        <v>1.9304660661210953</v>
      </c>
      <c r="K65" s="22"/>
      <c r="L65" s="22">
        <f>L$55*L58/100*454*1000/0.0283/60*14/(21-L$62)/L$61</f>
        <v>0.32153466702397654</v>
      </c>
      <c r="M65" s="22"/>
      <c r="N65" s="22">
        <f>N$55*N58/100*454*1000/0.0283/60*14/(21-N$62)/N$61</f>
        <v>0.19629565757933484</v>
      </c>
      <c r="P65" s="22">
        <f>P$55*P58/100*454*1000/0.0283/60*14/(21-P$62)/P$61</f>
        <v>0.17374194595089856</v>
      </c>
      <c r="R65" s="6">
        <f>R$55*R58/100*454*1000/0.0283/60*14/(21-R$62)/R$61</f>
        <v>0</v>
      </c>
      <c r="T65" s="6">
        <f>T$55*T58/100*454*1000/0.0283/60*14/(21-T$62)/T$61</f>
        <v>0</v>
      </c>
      <c r="V65" s="6">
        <f>V$55*V58/100*454*1000/0.0283/60*14/(21-V$62)/V$61</f>
        <v>0</v>
      </c>
      <c r="X65" s="6">
        <f>X$55*X58/100*454*1000/0.0283/60*14/(21-X$62)/X$61</f>
        <v>0</v>
      </c>
      <c r="Z65" s="6">
        <f>Z$55*Z58/100*454*1000/0.0283/60*14/(21-Z$62)/Z$61</f>
        <v>0</v>
      </c>
      <c r="AB65" s="6">
        <f>AB$55*AB58/100*454*1000/0.0283/60*14/(21-AB$62)/AB$61</f>
        <v>0</v>
      </c>
      <c r="AD65" s="22">
        <f>AD$55*AD58/100*454*1000/0.0283/60*14/(21-AD$62)/AD$61</f>
        <v>115.04912304451662</v>
      </c>
      <c r="AE65" s="22"/>
      <c r="AF65" s="22">
        <f>AF$55*AF58/100*454*1000/0.0283/60*14/(21-AF$62)/AF$61</f>
        <v>113.53740834388725</v>
      </c>
      <c r="AG65" s="22"/>
      <c r="AH65" s="22">
        <f>AH$55*AH58/100*454*1000/0.0283/60*14/(21-AH$62)/AH$61</f>
        <v>115.8279639672657</v>
      </c>
      <c r="AI65" s="22"/>
      <c r="AJ65" s="22">
        <f>AJ$55*AJ58/100*454*1000/0.0283/60*14/(21-AJ$62)/AJ$61</f>
        <v>1.9894957522108552</v>
      </c>
      <c r="AK65" s="22"/>
      <c r="AL65" s="22">
        <f>AL$55*AL58/100*454*1000/0.0283/60*14/(21-AL$62)/AL$61</f>
        <v>1.865593929633998</v>
      </c>
      <c r="AM65" s="22"/>
      <c r="AN65" s="22">
        <f>AN$55*AN58/100*454*1000/0.0283/60*14/(21-AN$62)/AN$61</f>
        <v>1.911161405459884</v>
      </c>
      <c r="AO65" s="22"/>
      <c r="AP65" s="22">
        <f>AP$55*AP58/100*454*1000/0.0283/60*14/(21-AP$62)/AP$61</f>
        <v>0.9545560427274302</v>
      </c>
      <c r="AQ65" s="22"/>
      <c r="AR65" s="22">
        <f>AR$55*AR58/100*454*1000/0.0283/60*14/(21-AR$62)/AR$61</f>
        <v>0.87940454595542</v>
      </c>
      <c r="AT65" s="6">
        <f>AT$55*AT58/100*454*1000/0.0283/60*14/(21-AT$62)/AT$61</f>
        <v>0.9008841641898443</v>
      </c>
      <c r="AV65" s="22">
        <f>L65+AP65</f>
        <v>1.2760907097514067</v>
      </c>
      <c r="AW65" s="22"/>
      <c r="AX65" s="22">
        <f>N65+AR65</f>
        <v>1.0757002035347547</v>
      </c>
      <c r="AY65" s="22"/>
      <c r="AZ65" s="22">
        <f>P65+AT65</f>
        <v>1.0746261101407428</v>
      </c>
      <c r="BB65" s="10">
        <f>R65+X65</f>
        <v>0</v>
      </c>
      <c r="BD65" s="10">
        <f>T65+Z65</f>
        <v>0</v>
      </c>
      <c r="BF65" s="10">
        <f>V65+AB65</f>
        <v>0</v>
      </c>
      <c r="BH65" s="10">
        <f>AD65+AJ65</f>
        <v>117.03861879672748</v>
      </c>
      <c r="BJ65" s="10">
        <f>AF65+AL65</f>
        <v>115.40300227352125</v>
      </c>
      <c r="BL65" s="10">
        <f>AH65+AN65</f>
        <v>117.73912537272558</v>
      </c>
      <c r="BN65" s="10">
        <f>F65+AV65+BB65+BH65</f>
        <v>122.3338928442786</v>
      </c>
      <c r="BP65" s="10">
        <f>H65+AX65+BD65+BJ65</f>
        <v>118.36314078981762</v>
      </c>
      <c r="BR65" s="10">
        <f>J65+AZ65+BF65+BL65</f>
        <v>120.74421754898742</v>
      </c>
      <c r="BT65" s="10">
        <f>AVERAGE(BN65,BP65,BR65)</f>
        <v>120.48041706102788</v>
      </c>
    </row>
    <row r="66" spans="2:72" ht="12.75">
      <c r="B66" s="5" t="s">
        <v>7</v>
      </c>
      <c r="D66" s="5" t="s">
        <v>26</v>
      </c>
      <c r="F66" s="11">
        <f>F$55*F59*454/0.0283/60*14/(21-F$62)/F$61</f>
        <v>15715.006850796857</v>
      </c>
      <c r="H66" s="11">
        <f>H$55*H59*454/0.0283/60*14/(21-H$62)/H$61</f>
        <v>9120.681433766214</v>
      </c>
      <c r="J66" s="11">
        <f>J$55*J59*454/0.0283/60*14/(21-J$62)/J$61</f>
        <v>7760.4735858068025</v>
      </c>
      <c r="L66" s="11">
        <f>L$55*L59*454/0.0283/60*14/(21-L$62)/L$61</f>
        <v>38.584160042877194</v>
      </c>
      <c r="N66" s="11">
        <f>N$55*N59*454/0.0283/60*14/(21-N$62)/N$61</f>
        <v>60.85165384959381</v>
      </c>
      <c r="P66" s="11">
        <f>P$55*P59*454/0.0283/60*14/(21-P$62)/P$61</f>
        <v>20.849033514107827</v>
      </c>
      <c r="R66" s="11">
        <f>R$55*R59*454/0.0283/60*14/(21-R$62)/R$61</f>
        <v>1304710.6444359894</v>
      </c>
      <c r="T66" s="11">
        <f>T$55*T59*454/0.0283/60*14/(21-T$62)/T$61</f>
        <v>1258204.9133951957</v>
      </c>
      <c r="V66" s="11">
        <f>V$55*V59*454/0.0283/60*14/(21-V$62)/V$61</f>
        <v>1294869.766181055</v>
      </c>
      <c r="X66" s="11">
        <f>X$55*X59*454/0.0283/60*14/(21-X$62)/X$61</f>
        <v>443992.48468783736</v>
      </c>
      <c r="Z66" s="11">
        <f>Z$55*Z59*454/0.0283/60*14/(21-Z$62)/Z$61</f>
        <v>428747.4049195226</v>
      </c>
      <c r="AB66" s="11">
        <f>AB$55*AB59*454/0.0283/60*14/(21-AB$62)/AB$61</f>
        <v>445828.26819689275</v>
      </c>
      <c r="AD66" s="11">
        <f>AD$55*AD59*454/0.0283/60*14/(21-AD$62)/AD$61</f>
        <v>997.0923997191439</v>
      </c>
      <c r="AF66" s="11">
        <f>AF$55*AF59*454/0.0283/60*14/(21-AF$62)/AF$61</f>
        <v>983.9908723136897</v>
      </c>
      <c r="AH66" s="11">
        <f>AH$55*AH59*454/0.0283/60*14/(21-AH$62)/AH$61</f>
        <v>1003.8423543829693</v>
      </c>
      <c r="AJ66" s="11">
        <f>AJ$55*AJ59*454/0.0283/60*14/(21-AJ$62)/AJ$61</f>
        <v>383.16214487023876</v>
      </c>
      <c r="AL66" s="11">
        <f>AL$55*AL59*454/0.0283/60*14/(21-AL$62)/AL$61</f>
        <v>359.2995716332145</v>
      </c>
      <c r="AN66" s="11">
        <f>AN$55*AN59*454/0.0283/60*14/(21-AN$62)/AN$61</f>
        <v>368.07552994042214</v>
      </c>
      <c r="AP66" s="11">
        <f>AP$55*AP59*454/0.0283/60*14/(21-AP$62)/AP$61</f>
        <v>4677.32460936441</v>
      </c>
      <c r="AR66" s="11">
        <f>AR$55*AR59*454/0.0283/60*14/(21-AR$62)/AR$61</f>
        <v>4599.285775346847</v>
      </c>
      <c r="AT66" s="11">
        <f>AT$55*AT59*454/0.0283/60*14/(21-AT$62)/AT$61</f>
        <v>144.1414662703751</v>
      </c>
      <c r="AV66" s="11">
        <f>L66+AP66</f>
        <v>4715.908769407288</v>
      </c>
      <c r="AW66" s="11"/>
      <c r="AX66" s="11">
        <f>N66+AR66</f>
        <v>4660.137429196441</v>
      </c>
      <c r="AY66" s="11"/>
      <c r="AZ66" s="11">
        <f>P66+AT66</f>
        <v>164.99049978448292</v>
      </c>
      <c r="BB66" s="10">
        <f>R66+X66</f>
        <v>1748703.1291238267</v>
      </c>
      <c r="BD66" s="10">
        <f>T66+Z66</f>
        <v>1686952.3183147183</v>
      </c>
      <c r="BF66" s="10">
        <f>V66+AB66</f>
        <v>1740698.0343779477</v>
      </c>
      <c r="BH66" s="10">
        <f>AD66+AJ66</f>
        <v>1380.2545445893827</v>
      </c>
      <c r="BJ66" s="10">
        <f>AF66+AL66</f>
        <v>1343.2904439469041</v>
      </c>
      <c r="BL66" s="10">
        <f>AH66+AN66</f>
        <v>1371.9178843233915</v>
      </c>
      <c r="BN66" s="10">
        <f>F66+AV66+BB66+BH66</f>
        <v>1770514.2992886202</v>
      </c>
      <c r="BP66" s="10">
        <f>H66+AX66+BD66+BJ66</f>
        <v>1702076.427621628</v>
      </c>
      <c r="BR66" s="10">
        <f>J66+AZ66+BF66+BL66</f>
        <v>1749995.4163478622</v>
      </c>
      <c r="BT66" s="10">
        <f>AVERAGE(BN66,BP66,BR66)</f>
        <v>1740862.0477527035</v>
      </c>
    </row>
  </sheetData>
  <printOptions headings="1" horizontalCentered="1"/>
  <pageMargins left="0.25" right="0.25" top="0.5" bottom="0.5" header="0.25" footer="0.25"/>
  <pageSetup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19"/>
  <sheetViews>
    <sheetView workbookViewId="0" topLeftCell="C1">
      <selection activeCell="A1" sqref="A1:B16384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29.421875" style="0" customWidth="1"/>
  </cols>
  <sheetData>
    <row r="1" ht="12.75">
      <c r="C1" s="7" t="s">
        <v>111</v>
      </c>
    </row>
    <row r="3" ht="12.75">
      <c r="C3" s="9" t="s">
        <v>0</v>
      </c>
    </row>
    <row r="5" spans="1:31" s="5" customFormat="1" ht="12.75">
      <c r="A5" s="5" t="s">
        <v>0</v>
      </c>
      <c r="B5" s="5" t="s">
        <v>100</v>
      </c>
      <c r="C5" s="5" t="s">
        <v>107</v>
      </c>
      <c r="D5" s="5" t="s">
        <v>101</v>
      </c>
      <c r="E5" s="6">
        <v>1980</v>
      </c>
      <c r="F5" s="6">
        <v>1967</v>
      </c>
      <c r="G5" s="6">
        <v>1982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s="5" customFormat="1" ht="12.75">
      <c r="A6" s="5" t="s">
        <v>0</v>
      </c>
      <c r="B6" s="5" t="s">
        <v>102</v>
      </c>
      <c r="C6" s="5" t="s">
        <v>108</v>
      </c>
      <c r="D6" s="5" t="s">
        <v>101</v>
      </c>
      <c r="E6" s="6">
        <v>2070</v>
      </c>
      <c r="F6" s="6">
        <v>2064</v>
      </c>
      <c r="G6" s="6">
        <v>2049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22" s="5" customFormat="1" ht="12.75">
      <c r="A7" s="5" t="s">
        <v>0</v>
      </c>
      <c r="B7" s="5" t="s">
        <v>100</v>
      </c>
      <c r="C7" s="5" t="s">
        <v>110</v>
      </c>
      <c r="D7" s="5" t="s">
        <v>101</v>
      </c>
      <c r="E7" s="6">
        <v>183</v>
      </c>
      <c r="F7" s="6">
        <v>183</v>
      </c>
      <c r="G7" s="6">
        <v>183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s="5" customFormat="1" ht="12.75">
      <c r="A8" s="5" t="s">
        <v>0</v>
      </c>
      <c r="B8" s="5" t="s">
        <v>102</v>
      </c>
      <c r="C8" s="5" t="s">
        <v>109</v>
      </c>
      <c r="D8" s="5" t="s">
        <v>101</v>
      </c>
      <c r="E8" s="6">
        <v>423</v>
      </c>
      <c r="F8" s="6">
        <v>419</v>
      </c>
      <c r="G8" s="6">
        <v>421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3" s="5" customFormat="1" ht="12.75">
      <c r="A9" s="5" t="s">
        <v>0</v>
      </c>
      <c r="B9" s="5" t="s">
        <v>103</v>
      </c>
      <c r="C9" s="5" t="s">
        <v>104</v>
      </c>
      <c r="D9" s="5" t="s">
        <v>105</v>
      </c>
      <c r="E9" s="6">
        <v>36.2</v>
      </c>
      <c r="F9" s="6">
        <v>36.6</v>
      </c>
      <c r="G9" s="6">
        <v>36.8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2" s="5" customFormat="1" ht="12.75">
      <c r="A10" s="5" t="s">
        <v>0</v>
      </c>
      <c r="B10" s="5" t="s">
        <v>100</v>
      </c>
      <c r="C10" s="5" t="s">
        <v>106</v>
      </c>
      <c r="E10" s="6">
        <v>6.87</v>
      </c>
      <c r="F10" s="6">
        <v>7.77</v>
      </c>
      <c r="G10" s="6">
        <v>7.69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5:22" s="5" customFormat="1" ht="12.7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3:22" s="5" customFormat="1" ht="12.75">
      <c r="C12" s="9" t="s">
        <v>18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5:22" s="5" customFormat="1" ht="12.75"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31" s="5" customFormat="1" ht="12.75">
      <c r="A14" s="5" t="s">
        <v>18</v>
      </c>
      <c r="B14" s="5" t="s">
        <v>100</v>
      </c>
      <c r="C14" s="5" t="s">
        <v>107</v>
      </c>
      <c r="D14" s="5" t="s">
        <v>101</v>
      </c>
      <c r="E14" s="6">
        <v>1708</v>
      </c>
      <c r="F14" s="6">
        <v>1719</v>
      </c>
      <c r="G14" s="6">
        <v>1732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s="5" customFormat="1" ht="12.75">
      <c r="A15" s="5" t="s">
        <v>18</v>
      </c>
      <c r="B15" s="5" t="s">
        <v>102</v>
      </c>
      <c r="C15" s="5" t="s">
        <v>108</v>
      </c>
      <c r="D15" s="5" t="s">
        <v>101</v>
      </c>
      <c r="E15" s="6">
        <v>1835</v>
      </c>
      <c r="F15" s="6">
        <v>1844</v>
      </c>
      <c r="G15" s="6">
        <v>1862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22" s="5" customFormat="1" ht="12.75">
      <c r="A16" s="5" t="s">
        <v>18</v>
      </c>
      <c r="B16" s="5" t="s">
        <v>100</v>
      </c>
      <c r="C16" s="5" t="s">
        <v>110</v>
      </c>
      <c r="D16" s="5" t="s">
        <v>101</v>
      </c>
      <c r="E16" s="6">
        <v>180</v>
      </c>
      <c r="F16" s="6">
        <v>180</v>
      </c>
      <c r="G16" s="6">
        <v>180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s="5" customFormat="1" ht="12.75">
      <c r="A17" s="5" t="s">
        <v>18</v>
      </c>
      <c r="B17" s="5" t="s">
        <v>102</v>
      </c>
      <c r="C17" s="5" t="s">
        <v>109</v>
      </c>
      <c r="D17" s="5" t="s">
        <v>101</v>
      </c>
      <c r="E17" s="6">
        <v>425</v>
      </c>
      <c r="F17" s="6">
        <v>425</v>
      </c>
      <c r="G17" s="6">
        <v>421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3" s="5" customFormat="1" ht="12.75">
      <c r="A18" s="5" t="s">
        <v>18</v>
      </c>
      <c r="B18" s="5" t="s">
        <v>103</v>
      </c>
      <c r="C18" s="5" t="s">
        <v>104</v>
      </c>
      <c r="D18" s="5" t="s">
        <v>105</v>
      </c>
      <c r="E18" s="6">
        <v>36.4</v>
      </c>
      <c r="F18" s="6">
        <v>36.5</v>
      </c>
      <c r="G18" s="6">
        <v>36.8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2" s="5" customFormat="1" ht="12.75">
      <c r="A19" s="5" t="s">
        <v>18</v>
      </c>
      <c r="B19" s="5" t="s">
        <v>100</v>
      </c>
      <c r="C19" s="5" t="s">
        <v>106</v>
      </c>
      <c r="E19" s="6">
        <v>7.59</v>
      </c>
      <c r="F19" s="6">
        <v>7.63</v>
      </c>
      <c r="G19" s="6">
        <v>7.35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</sheetData>
  <printOptions headings="1" horizontalCentered="1"/>
  <pageMargins left="0.25" right="0.25" top="0.5" bottom="0.5" header="0.25" footer="0.25"/>
  <pageSetup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EER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2004-02-20T23:54:04Z</cp:lastPrinted>
  <dcterms:created xsi:type="dcterms:W3CDTF">2002-05-23T18:14:11Z</dcterms:created>
  <dcterms:modified xsi:type="dcterms:W3CDTF">2004-02-20T23:54:12Z</dcterms:modified>
  <cp:category/>
  <cp:version/>
  <cp:contentType/>
  <cp:contentStatus/>
</cp:coreProperties>
</file>