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6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" sheetId="6" r:id="rId6"/>
    <sheet name="df c4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<sst xmlns="http://schemas.openxmlformats.org/spreadsheetml/2006/main" count="230" uniqueCount="148">
  <si>
    <t>614C1</t>
  </si>
  <si>
    <t>PM</t>
  </si>
  <si>
    <t>gr/dscf</t>
  </si>
  <si>
    <t>y</t>
  </si>
  <si>
    <t/>
  </si>
  <si>
    <t>ppmv</t>
  </si>
  <si>
    <t>Cl2</t>
  </si>
  <si>
    <t>Cond Avg</t>
  </si>
  <si>
    <t>Sampling Train</t>
  </si>
  <si>
    <t>PM/HCl</t>
  </si>
  <si>
    <t>No feedrate information available</t>
  </si>
  <si>
    <t>Cond Descr</t>
  </si>
  <si>
    <t>Report Name/Date</t>
  </si>
  <si>
    <t>Report Prepare</t>
  </si>
  <si>
    <t>Testing Firm</t>
  </si>
  <si>
    <t>Test Report on Exhaust Emissions from VCM Incinerator CC-IN-1 (550) at the Oxymar VCM Production Facility, Gregory Texas, prepared by Cubix Corporation, Job # 2924, November, 1994</t>
  </si>
  <si>
    <t>Cubix Corporation</t>
  </si>
  <si>
    <t>614</t>
  </si>
  <si>
    <t>TXD982286932</t>
  </si>
  <si>
    <t>TX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</si>
  <si>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</si>
  <si>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</si>
  <si>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</si>
  <si>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</si>
  <si>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</si>
  <si>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</si>
  <si>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</si>
  <si>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</si>
  <si>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</si>
  <si>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</si>
  <si>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</si>
  <si>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</si>
  <si>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</si>
  <si>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</si>
  <si>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</si>
  <si>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</si>
  <si>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</si>
  <si>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</si>
  <si>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</si>
  <si>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</si>
  <si>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</si>
  <si>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</si>
  <si>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Combustor Type</t>
  </si>
  <si>
    <t>Combustor Class</t>
  </si>
  <si>
    <t>Liquid injection</t>
  </si>
  <si>
    <t>Source Description</t>
  </si>
  <si>
    <t>Condition Description</t>
  </si>
  <si>
    <t>Stack Gas Emissions 2</t>
  </si>
  <si>
    <t>Feedstream 2</t>
  </si>
  <si>
    <t>Occidental Chemical Corp.</t>
  </si>
  <si>
    <t>Gregory</t>
  </si>
  <si>
    <t>APCS Detailed Acronym</t>
  </si>
  <si>
    <t>APCS General Class</t>
  </si>
  <si>
    <t>Number of Sister Facilities</t>
  </si>
  <si>
    <t>None</t>
  </si>
  <si>
    <t>Loading Rate Of 4512 Lbs/Hr At 1737 F</t>
  </si>
  <si>
    <t>Testing Dates</t>
  </si>
  <si>
    <t>Cond Dates</t>
  </si>
  <si>
    <t>Comments</t>
  </si>
  <si>
    <t>Units</t>
  </si>
  <si>
    <t>7%O2</t>
  </si>
  <si>
    <t>%</t>
  </si>
  <si>
    <t>dscfm</t>
  </si>
  <si>
    <t>°F</t>
  </si>
  <si>
    <t>E1</t>
  </si>
  <si>
    <t>source</t>
  </si>
  <si>
    <t>cond</t>
  </si>
  <si>
    <t>emiss 2</t>
  </si>
  <si>
    <t>feed 2</t>
  </si>
  <si>
    <t>Onsite incinerator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</si>
  <si>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</si>
  <si>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</si>
  <si>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</si>
  <si>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</si>
  <si>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</si>
  <si>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HC (RA)</t>
  </si>
  <si>
    <t>BIGELOW-LIPTAK custom design combustion chamber with a waste heat boiler</t>
  </si>
  <si>
    <t>Liq and process vents</t>
  </si>
  <si>
    <t>VCM heavy ends, VCM light ends, EDC heavy ends</t>
  </si>
  <si>
    <t>Natural gas</t>
  </si>
  <si>
    <t>RCRA</t>
  </si>
  <si>
    <t>614C4</t>
  </si>
  <si>
    <t xml:space="preserve">Normal Operating Condition </t>
  </si>
  <si>
    <t>February 7-8, 2001</t>
  </si>
  <si>
    <t>PCDD/PCDF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</si>
  <si>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</si>
  <si>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</si>
  <si>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</si>
  <si>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</si>
  <si>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</si>
  <si>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</si>
  <si>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</si>
  <si>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</si>
  <si>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</si>
  <si>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</si>
  <si>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</si>
  <si>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1/2 ND</t>
  </si>
  <si>
    <t>Detected in sample volume (pg)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</si>
  <si>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</si>
  <si>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</si>
  <si>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</si>
  <si>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</si>
  <si>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</si>
  <si>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</si>
  <si>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</si>
  <si>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</si>
  <si>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</si>
  <si>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</si>
  <si>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</si>
  <si>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</si>
  <si>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</si>
  <si>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</si>
  <si>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</si>
  <si>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</si>
  <si>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</si>
  <si>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</si>
  <si>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</si>
  <si>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</si>
  <si>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</si>
  <si>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</si>
  <si>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</si>
  <si>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</si>
  <si>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</si>
  <si>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</si>
  <si>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</si>
  <si>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</si>
  <si>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</si>
  <si>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</si>
  <si>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</si>
  <si>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Normal operating condition, Feb 7-8, 2001</t>
  </si>
  <si>
    <t>R1</t>
  </si>
  <si>
    <t>R2</t>
  </si>
  <si>
    <t>R3</t>
  </si>
  <si>
    <t>PCDD/F</t>
  </si>
  <si>
    <t>Firebox Temperature</t>
  </si>
  <si>
    <t>WHB Exit temperature</t>
  </si>
  <si>
    <t>F</t>
  </si>
  <si>
    <t>Occidental</t>
  </si>
  <si>
    <t>WHB/WQ/PB/SC</t>
  </si>
  <si>
    <t>WHB, LEWS</t>
  </si>
  <si>
    <t>VCM Incinerator CCIN-1 (F-550)</t>
  </si>
  <si>
    <t>Waste heat boiler, water quench, packed bed, 2 spray columns, knockout pot (WQ/PB are for recovery of 10% HCl)</t>
  </si>
  <si>
    <t>df c4</t>
  </si>
  <si>
    <t>Full ND</t>
  </si>
  <si>
    <t>HCl</t>
  </si>
  <si>
    <t>Total Chlorine</t>
  </si>
  <si>
    <t>N</t>
  </si>
  <si>
    <t>Process Info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</si>
</sst>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/dd/yy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26" sqref="D26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3" sqref="C23"/>
    </sheetView>
  </sheetViews>
  <sheetFormatPr defaultColWidth="9.140625" defaultRowHeight="12.75"/>
  <cols>
    <col min="1" max="1" width="3.00390625" style="0" hidden="1" customWidth="1"/>
    <col min="2" max="2" width="27.28125" style="0" customWidth="1"/>
    <col min="3" max="3" width="53.57421875" style="0" customWidth="1"/>
  </cols>
  <sheetData>
    <row r="1" ht="12.75">
      <c r="B1" s="5" t="s">
        <v>45</v>
      </c>
    </row>
    <row r="3" spans="2:3" ht="12.75">
      <c r="B3" t="s">
        <v>20</v>
      </c>
      <c r="C3" t="s">
        <v>17</v>
      </c>
    </row>
    <row r="4" spans="2:3" ht="12.75">
      <c r="B4" t="s">
        <v>21</v>
      </c>
      <c r="C4" t="s">
        <v>18</v>
      </c>
    </row>
    <row r="5" spans="2:3" ht="12.75">
      <c r="B5" t="s">
        <v>22</v>
      </c>
      <c r="C5" t="s">
        <v>49</v>
      </c>
    </row>
    <row r="6" ht="12.75">
      <c r="B6" t="s">
        <v>23</v>
      </c>
    </row>
    <row r="7" spans="2:3" ht="12.75">
      <c r="B7" t="s">
        <v>24</v>
      </c>
      <c r="C7" t="s">
        <v>50</v>
      </c>
    </row>
    <row r="8" spans="2:3" ht="12.75">
      <c r="B8" t="s">
        <v>25</v>
      </c>
      <c r="C8" t="s">
        <v>19</v>
      </c>
    </row>
    <row r="9" spans="2:3" ht="12.75">
      <c r="B9" t="s">
        <v>26</v>
      </c>
      <c r="C9" t="s">
        <v>140</v>
      </c>
    </row>
    <row r="10" spans="2:3" ht="12.75">
      <c r="B10" t="s">
        <v>27</v>
      </c>
      <c r="C10" t="s">
        <v>54</v>
      </c>
    </row>
    <row r="11" spans="2:3" ht="12.75">
      <c r="B11" t="s">
        <v>53</v>
      </c>
      <c r="C11" s="9">
        <v>0</v>
      </c>
    </row>
    <row r="12" spans="2:3" ht="12.75">
      <c r="B12" t="s">
        <v>43</v>
      </c>
      <c r="C12" t="s">
        <v>69</v>
      </c>
    </row>
    <row r="13" spans="2:3" ht="12.75">
      <c r="B13" t="s">
        <v>42</v>
      </c>
      <c r="C13" t="s">
        <v>44</v>
      </c>
    </row>
    <row r="14" spans="2:3" s="10" customFormat="1" ht="25.5">
      <c r="B14" s="10" t="s">
        <v>28</v>
      </c>
      <c r="C14" s="10" t="s">
        <v>76</v>
      </c>
    </row>
    <row r="15" ht="12.75">
      <c r="B15" t="s">
        <v>29</v>
      </c>
    </row>
    <row r="16" ht="12.75">
      <c r="B16" t="s">
        <v>30</v>
      </c>
    </row>
    <row r="17" spans="2:3" ht="12.75">
      <c r="B17" t="s">
        <v>51</v>
      </c>
      <c r="C17" t="s">
        <v>138</v>
      </c>
    </row>
    <row r="18" spans="2:3" ht="12.75">
      <c r="B18" t="s">
        <v>52</v>
      </c>
      <c r="C18" t="s">
        <v>139</v>
      </c>
    </row>
    <row r="19" spans="2:3" s="10" customFormat="1" ht="25.5">
      <c r="B19" s="10" t="s">
        <v>31</v>
      </c>
      <c r="C19" s="10" t="s">
        <v>141</v>
      </c>
    </row>
    <row r="20" spans="2:3" ht="12.75">
      <c r="B20" t="s">
        <v>32</v>
      </c>
      <c r="C20" t="s">
        <v>77</v>
      </c>
    </row>
    <row r="21" spans="2:3" ht="12.75">
      <c r="B21" t="s">
        <v>33</v>
      </c>
      <c r="C21" t="s">
        <v>78</v>
      </c>
    </row>
    <row r="22" spans="2:3" ht="12.75">
      <c r="B22" t="s">
        <v>34</v>
      </c>
      <c r="C22" t="s">
        <v>79</v>
      </c>
    </row>
    <row r="24" ht="12.75">
      <c r="B24" t="s">
        <v>35</v>
      </c>
    </row>
    <row r="25" spans="2:3" ht="12.75">
      <c r="B25" t="s">
        <v>36</v>
      </c>
      <c r="C25" s="12">
        <v>2.499878005954724</v>
      </c>
    </row>
    <row r="26" spans="2:3" ht="12.75">
      <c r="B26" t="s">
        <v>37</v>
      </c>
      <c r="C26" s="12">
        <v>104.99487625</v>
      </c>
    </row>
    <row r="27" spans="2:3" ht="12.75">
      <c r="B27" t="s">
        <v>38</v>
      </c>
      <c r="C27" s="12">
        <v>21.52647193632092</v>
      </c>
    </row>
    <row r="28" spans="2:3" ht="12.75">
      <c r="B28" t="s">
        <v>39</v>
      </c>
      <c r="C28" s="12">
        <v>108</v>
      </c>
    </row>
    <row r="30" spans="2:3" ht="12.75">
      <c r="B30" t="s">
        <v>40</v>
      </c>
      <c r="C30" t="s">
        <v>80</v>
      </c>
    </row>
    <row r="31" ht="12.75">
      <c r="B31" t="s">
        <v>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workbookViewId="0" topLeftCell="B1">
      <selection activeCell="C23" sqref="C23"/>
    </sheetView>
  </sheetViews>
  <sheetFormatPr defaultColWidth="9.140625" defaultRowHeight="12.75"/>
  <cols>
    <col min="1" max="1" width="1.1484375" style="0" hidden="1" customWidth="1"/>
    <col min="2" max="2" width="17.28125" style="0" customWidth="1"/>
    <col min="3" max="3" width="64.7109375" style="9" customWidth="1"/>
  </cols>
  <sheetData>
    <row r="1" ht="12.75">
      <c r="B1" s="5" t="s">
        <v>46</v>
      </c>
    </row>
    <row r="3" ht="12.75">
      <c r="B3" s="5" t="s">
        <v>0</v>
      </c>
    </row>
    <row r="4" ht="12.75">
      <c r="B4" s="5"/>
    </row>
    <row r="5" spans="2:3" ht="38.25">
      <c r="B5" s="10" t="s">
        <v>12</v>
      </c>
      <c r="C5" s="11" t="s">
        <v>15</v>
      </c>
    </row>
    <row r="6" spans="2:3" ht="12.75">
      <c r="B6" t="s">
        <v>13</v>
      </c>
      <c r="C6" s="9" t="s">
        <v>16</v>
      </c>
    </row>
    <row r="7" spans="2:3" ht="12.75">
      <c r="B7" t="s">
        <v>14</v>
      </c>
      <c r="C7" s="9" t="s">
        <v>16</v>
      </c>
    </row>
    <row r="8" spans="2:3" ht="12.75">
      <c r="B8" t="s">
        <v>11</v>
      </c>
      <c r="C8" s="9" t="s">
        <v>55</v>
      </c>
    </row>
    <row r="9" spans="2:5" ht="12.75">
      <c r="B9" t="s">
        <v>56</v>
      </c>
      <c r="C9" s="15">
        <v>34633</v>
      </c>
      <c r="E9" s="8"/>
    </row>
    <row r="10" spans="2:5" ht="12.75">
      <c r="B10" t="s">
        <v>57</v>
      </c>
      <c r="C10" s="13">
        <v>34639</v>
      </c>
      <c r="E10" s="8"/>
    </row>
    <row r="11" ht="12.75">
      <c r="E11" s="8"/>
    </row>
    <row r="12" spans="2:5" ht="12.75">
      <c r="B12" s="5" t="s">
        <v>81</v>
      </c>
      <c r="E12" s="8"/>
    </row>
    <row r="13" spans="2:5" ht="12.75">
      <c r="B13" s="5"/>
      <c r="E13" s="8"/>
    </row>
    <row r="14" spans="2:5" ht="12.75">
      <c r="B14" s="10" t="s">
        <v>12</v>
      </c>
      <c r="C14" s="11"/>
      <c r="E14" s="8"/>
    </row>
    <row r="15" spans="2:5" ht="12.75">
      <c r="B15" t="s">
        <v>13</v>
      </c>
      <c r="C15" s="9" t="s">
        <v>16</v>
      </c>
      <c r="E15" s="8"/>
    </row>
    <row r="16" spans="2:5" ht="12.75">
      <c r="B16" t="s">
        <v>14</v>
      </c>
      <c r="C16" s="9" t="s">
        <v>16</v>
      </c>
      <c r="E16" s="8"/>
    </row>
    <row r="17" spans="2:3" ht="12.75">
      <c r="B17" t="s">
        <v>11</v>
      </c>
      <c r="C17" s="9" t="s">
        <v>82</v>
      </c>
    </row>
    <row r="18" spans="2:3" ht="12.75">
      <c r="B18" t="s">
        <v>56</v>
      </c>
      <c r="C18" s="15" t="s">
        <v>83</v>
      </c>
    </row>
    <row r="19" spans="2:3" ht="12.75">
      <c r="B19" t="s">
        <v>57</v>
      </c>
      <c r="C19" s="13">
        <v>36923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B1">
      <selection activeCell="C23" sqref="C23"/>
    </sheetView>
  </sheetViews>
  <sheetFormatPr defaultColWidth="9.140625" defaultRowHeight="12.75"/>
  <cols>
    <col min="1" max="1" width="9.140625" style="0" hidden="1" customWidth="1"/>
    <col min="2" max="2" width="19.140625" style="0" customWidth="1"/>
    <col min="3" max="3" width="10.140625" style="0" customWidth="1"/>
    <col min="5" max="5" width="5.7109375" style="0" customWidth="1"/>
    <col min="6" max="6" width="2.421875" style="0" customWidth="1"/>
    <col min="8" max="8" width="3.28125" style="0" customWidth="1"/>
    <col min="10" max="10" width="1.57421875" style="0" customWidth="1"/>
    <col min="12" max="12" width="1.7109375" style="0" customWidth="1"/>
  </cols>
  <sheetData>
    <row r="1" ht="12.75">
      <c r="B1" s="5" t="s">
        <v>47</v>
      </c>
    </row>
    <row r="2" ht="12.75">
      <c r="B2" s="5"/>
    </row>
    <row r="3" spans="2:5" ht="12.75">
      <c r="B3" s="5"/>
      <c r="C3" t="s">
        <v>58</v>
      </c>
      <c r="D3" t="s">
        <v>59</v>
      </c>
      <c r="E3" t="s">
        <v>60</v>
      </c>
    </row>
    <row r="5" spans="2:13" ht="12.75">
      <c r="B5" s="5" t="s">
        <v>0</v>
      </c>
      <c r="G5" s="37" t="s">
        <v>130</v>
      </c>
      <c r="H5" s="37"/>
      <c r="I5" s="37" t="s">
        <v>131</v>
      </c>
      <c r="J5" s="37"/>
      <c r="K5" s="37" t="s">
        <v>132</v>
      </c>
      <c r="M5" t="s">
        <v>7</v>
      </c>
    </row>
    <row r="8" spans="1:13" s="1" customFormat="1" ht="12.75">
      <c r="A8" s="1" t="s">
        <v>0</v>
      </c>
      <c r="B8" s="1" t="s">
        <v>1</v>
      </c>
      <c r="C8" s="1" t="s">
        <v>64</v>
      </c>
      <c r="D8" s="1" t="s">
        <v>2</v>
      </c>
      <c r="E8" s="1" t="s">
        <v>3</v>
      </c>
      <c r="F8" s="2" t="s">
        <v>4</v>
      </c>
      <c r="G8" s="1">
        <v>0.006</v>
      </c>
      <c r="H8" s="3" t="s">
        <v>4</v>
      </c>
      <c r="I8" s="1">
        <v>0.0047</v>
      </c>
      <c r="K8" s="1">
        <v>0.0075</v>
      </c>
      <c r="M8" s="3">
        <f aca="true" t="shared" si="0" ref="M8:M13">AVERAGE(G8,I8,K8)</f>
        <v>0.006066666666666667</v>
      </c>
    </row>
    <row r="9" spans="1:13" s="1" customFormat="1" ht="12.75">
      <c r="A9" s="1" t="s">
        <v>0</v>
      </c>
      <c r="B9" s="1" t="s">
        <v>70</v>
      </c>
      <c r="C9" s="1" t="s">
        <v>64</v>
      </c>
      <c r="D9" s="1" t="s">
        <v>5</v>
      </c>
      <c r="E9" s="1" t="s">
        <v>3</v>
      </c>
      <c r="F9" s="2" t="s">
        <v>4</v>
      </c>
      <c r="G9" s="1">
        <v>9.2</v>
      </c>
      <c r="H9" s="4" t="s">
        <v>4</v>
      </c>
      <c r="I9" s="1">
        <v>18.9</v>
      </c>
      <c r="K9" s="1">
        <v>0.5</v>
      </c>
      <c r="M9" s="40">
        <f t="shared" si="0"/>
        <v>9.533333333333333</v>
      </c>
    </row>
    <row r="10" spans="1:13" s="1" customFormat="1" ht="12.75">
      <c r="A10" s="1" t="s">
        <v>0</v>
      </c>
      <c r="B10" s="1" t="s">
        <v>75</v>
      </c>
      <c r="C10" s="1" t="s">
        <v>64</v>
      </c>
      <c r="D10" s="1" t="s">
        <v>5</v>
      </c>
      <c r="E10" s="1" t="s">
        <v>3</v>
      </c>
      <c r="F10" s="2" t="s">
        <v>4</v>
      </c>
      <c r="G10" s="1">
        <v>0.9</v>
      </c>
      <c r="H10" s="4" t="s">
        <v>4</v>
      </c>
      <c r="I10" s="4">
        <v>1</v>
      </c>
      <c r="K10" s="1">
        <v>1.6</v>
      </c>
      <c r="M10" s="40">
        <f t="shared" si="0"/>
        <v>1.1666666666666667</v>
      </c>
    </row>
    <row r="11" spans="2:13" s="1" customFormat="1" ht="12.75">
      <c r="B11" s="14" t="s">
        <v>144</v>
      </c>
      <c r="C11" s="14" t="s">
        <v>64</v>
      </c>
      <c r="D11" s="14" t="s">
        <v>5</v>
      </c>
      <c r="E11" s="14" t="s">
        <v>3</v>
      </c>
      <c r="F11" s="2"/>
      <c r="G11" s="14">
        <v>2.8</v>
      </c>
      <c r="H11" s="4"/>
      <c r="I11" s="14">
        <v>1.6</v>
      </c>
      <c r="K11" s="14">
        <v>1.1</v>
      </c>
      <c r="M11" s="40">
        <f t="shared" si="0"/>
        <v>1.8333333333333333</v>
      </c>
    </row>
    <row r="12" spans="1:14" s="1" customFormat="1" ht="12.75">
      <c r="A12" s="1" t="s">
        <v>0</v>
      </c>
      <c r="B12" s="1" t="s">
        <v>6</v>
      </c>
      <c r="C12" s="1" t="s">
        <v>64</v>
      </c>
      <c r="D12" s="1" t="s">
        <v>5</v>
      </c>
      <c r="E12" s="1" t="s">
        <v>3</v>
      </c>
      <c r="F12" s="2" t="s">
        <v>4</v>
      </c>
      <c r="G12" s="14">
        <v>2.9</v>
      </c>
      <c r="I12" s="39">
        <v>1</v>
      </c>
      <c r="K12" s="39">
        <v>1</v>
      </c>
      <c r="M12" s="40">
        <f t="shared" si="0"/>
        <v>1.6333333333333335</v>
      </c>
      <c r="N12" s="4"/>
    </row>
    <row r="13" spans="2:14" s="1" customFormat="1" ht="12.75">
      <c r="B13" s="14" t="s">
        <v>145</v>
      </c>
      <c r="C13" s="14" t="s">
        <v>64</v>
      </c>
      <c r="D13" s="14" t="s">
        <v>5</v>
      </c>
      <c r="E13" s="14" t="s">
        <v>3</v>
      </c>
      <c r="F13" s="2"/>
      <c r="G13" s="1">
        <f>G11+2*G12</f>
        <v>8.6</v>
      </c>
      <c r="I13" s="1">
        <f>I11+2*I12</f>
        <v>3.6</v>
      </c>
      <c r="K13" s="1">
        <f>K11+2*K12</f>
        <v>3.1</v>
      </c>
      <c r="M13" s="40">
        <f t="shared" si="0"/>
        <v>5.1</v>
      </c>
      <c r="N13" s="4"/>
    </row>
    <row r="14" spans="6:13" s="1" customFormat="1" ht="12.75">
      <c r="F14" s="2"/>
      <c r="H14" s="4"/>
      <c r="M14" s="4"/>
    </row>
    <row r="15" spans="2:13" s="1" customFormat="1" ht="12.75">
      <c r="B15" s="1" t="s">
        <v>8</v>
      </c>
      <c r="C15" s="1" t="s">
        <v>9</v>
      </c>
      <c r="D15" s="14" t="s">
        <v>64</v>
      </c>
      <c r="F15" s="2"/>
      <c r="H15" s="4"/>
      <c r="M15" s="4"/>
    </row>
    <row r="16" spans="2:48" s="1" customFormat="1" ht="12.75">
      <c r="B16" s="16" t="s">
        <v>71</v>
      </c>
      <c r="C16" s="16"/>
      <c r="D16" s="16" t="s">
        <v>62</v>
      </c>
      <c r="G16" s="1">
        <f>672570/60</f>
        <v>11209.5</v>
      </c>
      <c r="H16" s="4"/>
      <c r="I16" s="4">
        <f>597321/60</f>
        <v>9955.35</v>
      </c>
      <c r="J16" s="4"/>
      <c r="K16" s="4">
        <f>671884/60</f>
        <v>11198.066666666668</v>
      </c>
      <c r="L16" s="4"/>
      <c r="M16" s="41">
        <f>AVERAGE(G16,I16,K16)</f>
        <v>10787.638888888889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2:48" s="1" customFormat="1" ht="12.75">
      <c r="B17" s="16" t="s">
        <v>72</v>
      </c>
      <c r="C17" s="16"/>
      <c r="D17" s="16" t="s">
        <v>61</v>
      </c>
      <c r="G17" s="1">
        <v>12.9</v>
      </c>
      <c r="H17" s="4"/>
      <c r="I17" s="4">
        <v>12.47</v>
      </c>
      <c r="J17" s="4"/>
      <c r="K17" s="4">
        <v>12.73</v>
      </c>
      <c r="L17" s="4"/>
      <c r="M17" s="40">
        <f>AVERAGE(G17,I17,K17)</f>
        <v>12.700000000000001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12.75">
      <c r="A18" s="1" t="s">
        <v>0</v>
      </c>
      <c r="B18" s="16" t="s">
        <v>73</v>
      </c>
      <c r="C18" s="16"/>
      <c r="D18" s="16" t="s">
        <v>61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s="1" customFormat="1" ht="12.75">
      <c r="B19" s="16" t="s">
        <v>74</v>
      </c>
      <c r="C19" s="16"/>
      <c r="D19" s="16" t="s">
        <v>63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8:48" s="1" customFormat="1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2:13" ht="12.75">
      <c r="B21" s="6" t="s">
        <v>81</v>
      </c>
      <c r="G21" s="37" t="s">
        <v>130</v>
      </c>
      <c r="H21" s="37"/>
      <c r="I21" s="37" t="s">
        <v>131</v>
      </c>
      <c r="J21" s="37"/>
      <c r="K21" s="37" t="s">
        <v>132</v>
      </c>
      <c r="L21" s="37"/>
      <c r="M21" s="37" t="s">
        <v>7</v>
      </c>
    </row>
    <row r="23" spans="2:13" ht="12.75">
      <c r="B23" t="s">
        <v>70</v>
      </c>
      <c r="C23" t="s">
        <v>64</v>
      </c>
      <c r="D23" t="s">
        <v>5</v>
      </c>
      <c r="E23" t="s">
        <v>3</v>
      </c>
      <c r="G23">
        <v>10.8</v>
      </c>
      <c r="I23">
        <v>9.4</v>
      </c>
      <c r="K23">
        <v>11.8</v>
      </c>
      <c r="M23" s="38">
        <f>AVERAGE(K23,I23,G23)</f>
        <v>10.666666666666666</v>
      </c>
    </row>
    <row r="25" spans="2:4" ht="12.75">
      <c r="B25" s="1" t="s">
        <v>8</v>
      </c>
      <c r="C25" s="1" t="s">
        <v>133</v>
      </c>
      <c r="D25" s="1" t="s">
        <v>64</v>
      </c>
    </row>
    <row r="26" spans="2:13" ht="12.75">
      <c r="B26" s="16" t="s">
        <v>71</v>
      </c>
      <c r="C26" s="16"/>
      <c r="D26" s="16" t="s">
        <v>62</v>
      </c>
      <c r="G26">
        <v>13273</v>
      </c>
      <c r="I26">
        <v>13327</v>
      </c>
      <c r="K26">
        <v>13187</v>
      </c>
      <c r="M26" s="38">
        <f>AVERAGE(K26,I26,G26)</f>
        <v>13262.333333333334</v>
      </c>
    </row>
    <row r="27" spans="2:13" ht="12.75">
      <c r="B27" s="16" t="s">
        <v>72</v>
      </c>
      <c r="C27" s="16"/>
      <c r="D27" s="16" t="s">
        <v>61</v>
      </c>
      <c r="G27">
        <v>10.8</v>
      </c>
      <c r="I27">
        <v>11</v>
      </c>
      <c r="K27">
        <v>12</v>
      </c>
      <c r="M27" s="38">
        <f>AVERAGE(K27,I27,G27)</f>
        <v>11.266666666666666</v>
      </c>
    </row>
    <row r="28" spans="2:13" ht="12.75">
      <c r="B28" s="16" t="s">
        <v>73</v>
      </c>
      <c r="C28" s="16"/>
      <c r="D28" s="16" t="s">
        <v>61</v>
      </c>
      <c r="G28">
        <v>5.76</v>
      </c>
      <c r="I28">
        <v>5.94</v>
      </c>
      <c r="K28">
        <v>6.15</v>
      </c>
      <c r="M28" s="38">
        <f>AVERAGE(K28,I28,G28)</f>
        <v>5.95</v>
      </c>
    </row>
    <row r="29" spans="2:13" ht="12.75">
      <c r="B29" s="16" t="s">
        <v>74</v>
      </c>
      <c r="C29" s="16"/>
      <c r="D29" s="16" t="s">
        <v>63</v>
      </c>
      <c r="G29">
        <v>111</v>
      </c>
      <c r="I29">
        <v>111</v>
      </c>
      <c r="K29">
        <v>110</v>
      </c>
      <c r="M29" s="38">
        <f>AVERAGE(K29,I29,G29)</f>
        <v>110.66666666666667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5"/>
  <sheetViews>
    <sheetView workbookViewId="0" topLeftCell="B1">
      <selection activeCell="C23" sqref="C23"/>
    </sheetView>
  </sheetViews>
  <sheetFormatPr defaultColWidth="9.140625" defaultRowHeight="12.75"/>
  <cols>
    <col min="1" max="1" width="9.140625" style="0" hidden="1" customWidth="1"/>
    <col min="3" max="3" width="7.57421875" style="0" customWidth="1"/>
    <col min="4" max="4" width="7.28125" style="0" customWidth="1"/>
  </cols>
  <sheetData>
    <row r="1" ht="12.75">
      <c r="B1" s="5" t="s">
        <v>48</v>
      </c>
    </row>
    <row r="3" ht="12.75">
      <c r="B3" s="7" t="s">
        <v>0</v>
      </c>
    </row>
    <row r="5" ht="12.75">
      <c r="B5" t="s">
        <v>10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23" sqref="C23"/>
    </sheetView>
  </sheetViews>
  <sheetFormatPr defaultColWidth="9.140625" defaultRowHeight="12.75"/>
  <cols>
    <col min="1" max="1" width="21.8515625" style="0" customWidth="1"/>
  </cols>
  <sheetData>
    <row r="1" ht="12.75">
      <c r="A1" s="5" t="s">
        <v>147</v>
      </c>
    </row>
    <row r="3" spans="1:5" ht="12.75">
      <c r="A3" s="6" t="s">
        <v>81</v>
      </c>
      <c r="C3" s="37" t="s">
        <v>130</v>
      </c>
      <c r="D3" s="37" t="s">
        <v>131</v>
      </c>
      <c r="E3" s="37" t="s">
        <v>132</v>
      </c>
    </row>
    <row r="5" spans="1:5" ht="12.75">
      <c r="A5" t="s">
        <v>134</v>
      </c>
      <c r="B5" t="s">
        <v>136</v>
      </c>
      <c r="C5">
        <v>1901</v>
      </c>
      <c r="D5">
        <v>1903</v>
      </c>
      <c r="E5">
        <v>1877</v>
      </c>
    </row>
    <row r="6" spans="1:5" ht="12.75">
      <c r="A6" t="s">
        <v>135</v>
      </c>
      <c r="B6" t="s">
        <v>136</v>
      </c>
      <c r="C6">
        <v>416</v>
      </c>
      <c r="D6">
        <v>417</v>
      </c>
      <c r="E6">
        <v>415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37" customWidth="1"/>
    <col min="11" max="11" width="9.28125" style="0" customWidth="1"/>
    <col min="13" max="13" width="9.28125" style="0" customWidth="1"/>
    <col min="14" max="14" width="4.140625" style="0" customWidth="1"/>
    <col min="16" max="16" width="9.00390625" style="0" customWidth="1"/>
    <col min="18" max="18" width="9.00390625" style="0" customWidth="1"/>
    <col min="19" max="19" width="2.8515625" style="0" customWidth="1"/>
  </cols>
  <sheetData>
    <row r="1" spans="1:19" ht="12.75">
      <c r="A1" s="6" t="s">
        <v>84</v>
      </c>
      <c r="B1" s="17"/>
      <c r="C1" s="17"/>
      <c r="D1" s="17"/>
      <c r="E1" s="18"/>
      <c r="F1" s="19"/>
      <c r="G1" s="18"/>
      <c r="H1" s="19"/>
      <c r="I1" s="20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2.75">
      <c r="A2" s="17" t="s">
        <v>146</v>
      </c>
      <c r="B2" s="17"/>
      <c r="C2" s="17"/>
      <c r="D2" s="17"/>
      <c r="E2" s="18"/>
      <c r="F2" s="19"/>
      <c r="G2" s="18"/>
      <c r="H2" s="19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17" t="s">
        <v>85</v>
      </c>
      <c r="B3" s="17"/>
      <c r="C3" s="21" t="s">
        <v>137</v>
      </c>
      <c r="D3" s="21"/>
      <c r="E3" s="18"/>
      <c r="F3" s="19"/>
      <c r="G3" s="18"/>
      <c r="H3" s="19"/>
      <c r="I3" s="20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7" t="s">
        <v>86</v>
      </c>
      <c r="B4" s="17"/>
      <c r="C4" s="22" t="s">
        <v>81</v>
      </c>
      <c r="D4" s="21"/>
      <c r="F4" s="24"/>
      <c r="G4" s="23"/>
      <c r="H4" s="24"/>
      <c r="I4" s="20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>
      <c r="A5" s="17" t="s">
        <v>87</v>
      </c>
      <c r="B5" s="17"/>
      <c r="C5" s="23" t="s">
        <v>129</v>
      </c>
      <c r="D5" s="25"/>
      <c r="E5" s="25"/>
      <c r="F5" s="25"/>
      <c r="G5" s="25"/>
      <c r="H5" s="25"/>
      <c r="I5" s="26"/>
      <c r="J5" s="25"/>
      <c r="K5" s="18"/>
      <c r="L5" s="25"/>
      <c r="M5" s="18"/>
      <c r="N5" s="18"/>
      <c r="O5" s="18"/>
      <c r="P5" s="18"/>
      <c r="Q5" s="18"/>
      <c r="R5" s="18"/>
      <c r="S5" s="18"/>
    </row>
    <row r="6" spans="1:19" ht="12.75">
      <c r="A6" s="17"/>
      <c r="B6" s="17"/>
      <c r="C6" s="27"/>
      <c r="D6" s="27"/>
      <c r="E6" s="20"/>
      <c r="F6" s="19"/>
      <c r="G6" s="20"/>
      <c r="H6" s="19"/>
      <c r="I6" s="20"/>
      <c r="J6" s="20"/>
      <c r="K6" s="18"/>
      <c r="L6" s="20"/>
      <c r="M6" s="18"/>
      <c r="N6" s="18"/>
      <c r="O6" s="20"/>
      <c r="P6" s="18"/>
      <c r="Q6" s="20"/>
      <c r="R6" s="18"/>
      <c r="S6" s="18"/>
    </row>
    <row r="7" spans="1:19" s="1" customFormat="1" ht="12.75">
      <c r="A7" s="17"/>
      <c r="B7" s="17"/>
      <c r="C7" s="27" t="s">
        <v>88</v>
      </c>
      <c r="D7" s="27"/>
      <c r="E7" s="28" t="s">
        <v>89</v>
      </c>
      <c r="F7" s="28"/>
      <c r="G7" s="28"/>
      <c r="H7" s="28"/>
      <c r="I7" s="29"/>
      <c r="J7" s="28" t="s">
        <v>90</v>
      </c>
      <c r="K7" s="28"/>
      <c r="L7" s="28"/>
      <c r="M7" s="28"/>
      <c r="N7" s="29"/>
      <c r="O7" s="28" t="s">
        <v>91</v>
      </c>
      <c r="P7" s="28"/>
      <c r="Q7" s="28"/>
      <c r="R7" s="28"/>
      <c r="S7" s="29"/>
    </row>
    <row r="8" spans="1:19" s="1" customFormat="1" ht="12.75">
      <c r="A8" s="17"/>
      <c r="B8" s="17"/>
      <c r="C8" s="27" t="s">
        <v>92</v>
      </c>
      <c r="D8" s="17"/>
      <c r="E8" s="20" t="s">
        <v>93</v>
      </c>
      <c r="F8" s="24" t="s">
        <v>94</v>
      </c>
      <c r="G8" s="20" t="s">
        <v>93</v>
      </c>
      <c r="H8" s="24" t="s">
        <v>94</v>
      </c>
      <c r="I8" s="20"/>
      <c r="J8" s="20" t="s">
        <v>93</v>
      </c>
      <c r="K8" s="20" t="s">
        <v>95</v>
      </c>
      <c r="L8" s="20" t="s">
        <v>93</v>
      </c>
      <c r="M8" s="20" t="s">
        <v>95</v>
      </c>
      <c r="N8" s="18"/>
      <c r="O8" s="20" t="s">
        <v>93</v>
      </c>
      <c r="P8" s="20" t="s">
        <v>95</v>
      </c>
      <c r="Q8" s="20" t="s">
        <v>93</v>
      </c>
      <c r="R8" s="20" t="s">
        <v>95</v>
      </c>
      <c r="S8" s="18"/>
    </row>
    <row r="9" spans="1:19" s="1" customFormat="1" ht="12.75">
      <c r="A9" s="17"/>
      <c r="B9" s="17"/>
      <c r="C9" s="27"/>
      <c r="D9" s="17"/>
      <c r="E9" s="20" t="s">
        <v>143</v>
      </c>
      <c r="F9" s="20" t="s">
        <v>143</v>
      </c>
      <c r="G9" s="20" t="s">
        <v>96</v>
      </c>
      <c r="H9" s="24" t="s">
        <v>96</v>
      </c>
      <c r="I9" s="20"/>
      <c r="J9" s="20" t="s">
        <v>143</v>
      </c>
      <c r="K9" s="20" t="s">
        <v>143</v>
      </c>
      <c r="L9" s="20" t="s">
        <v>96</v>
      </c>
      <c r="M9" s="24" t="s">
        <v>96</v>
      </c>
      <c r="N9" s="18"/>
      <c r="O9" s="20" t="s">
        <v>143</v>
      </c>
      <c r="P9" s="20" t="s">
        <v>143</v>
      </c>
      <c r="Q9" s="20" t="s">
        <v>96</v>
      </c>
      <c r="R9" s="24" t="s">
        <v>96</v>
      </c>
      <c r="S9" s="18"/>
    </row>
    <row r="10" spans="1:19" s="1" customFormat="1" ht="12.75">
      <c r="A10" s="17" t="s">
        <v>97</v>
      </c>
      <c r="B10" s="17"/>
      <c r="C10" s="17"/>
      <c r="D10" s="17"/>
      <c r="E10" s="18"/>
      <c r="F10" s="19"/>
      <c r="G10" s="18"/>
      <c r="H10" s="19"/>
      <c r="I10" s="20"/>
      <c r="J10" s="18"/>
      <c r="K10" s="18"/>
      <c r="L10" s="18"/>
      <c r="M10" s="18"/>
      <c r="N10" s="18"/>
      <c r="O10" s="30"/>
      <c r="P10" s="18"/>
      <c r="Q10" s="18"/>
      <c r="R10" s="18"/>
      <c r="S10" s="18"/>
    </row>
    <row r="11" spans="1:18" ht="12.75">
      <c r="A11" s="17"/>
      <c r="B11" s="17" t="s">
        <v>98</v>
      </c>
      <c r="C11" s="27">
        <v>1</v>
      </c>
      <c r="E11">
        <v>10.6</v>
      </c>
      <c r="F11" s="31">
        <f aca="true" t="shared" si="0" ref="F11:H31">IF(E11="","",E11*$C11)</f>
        <v>10.6</v>
      </c>
      <c r="G11" s="31">
        <f aca="true" t="shared" si="1" ref="G11:G31">IF(E11=0,"",IF(D11="nd",E11/2,E11))</f>
        <v>10.6</v>
      </c>
      <c r="H11" s="31">
        <f t="shared" si="0"/>
        <v>10.6</v>
      </c>
      <c r="I11"/>
      <c r="J11">
        <v>14.1</v>
      </c>
      <c r="K11" s="31">
        <f aca="true" t="shared" si="2" ref="K11:M31">IF(J11="","",J11*$C11)</f>
        <v>14.1</v>
      </c>
      <c r="L11" s="31">
        <f>IF(J11=0,"",IF(I11="nd",J11/2,J11))</f>
        <v>14.1</v>
      </c>
      <c r="M11" s="31">
        <f t="shared" si="2"/>
        <v>14.1</v>
      </c>
      <c r="O11">
        <v>14.1</v>
      </c>
      <c r="P11" s="32">
        <f aca="true" t="shared" si="3" ref="P11:R31">IF(O11="","",O11*$C11)</f>
        <v>14.1</v>
      </c>
      <c r="Q11" s="32">
        <f>IF(O11=0,"",IF(N11="nd",O11/2,O11))</f>
        <v>14.1</v>
      </c>
      <c r="R11" s="32">
        <f t="shared" si="3"/>
        <v>14.1</v>
      </c>
    </row>
    <row r="12" spans="1:18" ht="12.75">
      <c r="A12" s="17"/>
      <c r="B12" s="17" t="s">
        <v>100</v>
      </c>
      <c r="C12" s="27">
        <v>0.5</v>
      </c>
      <c r="E12">
        <v>160.1</v>
      </c>
      <c r="F12" s="31">
        <f t="shared" si="0"/>
        <v>80.05</v>
      </c>
      <c r="G12" s="31">
        <f t="shared" si="1"/>
        <v>160.1</v>
      </c>
      <c r="H12" s="31">
        <f t="shared" si="0"/>
        <v>80.05</v>
      </c>
      <c r="I12"/>
      <c r="J12">
        <v>170</v>
      </c>
      <c r="K12" s="31">
        <f t="shared" si="2"/>
        <v>85</v>
      </c>
      <c r="L12" s="31">
        <f aca="true" t="shared" si="4" ref="L12:L31">IF(J12=0,"",IF(I12="nd",J12/2,J12))</f>
        <v>170</v>
      </c>
      <c r="M12" s="31">
        <f t="shared" si="2"/>
        <v>85</v>
      </c>
      <c r="O12">
        <v>209.5</v>
      </c>
      <c r="P12" s="32">
        <f t="shared" si="3"/>
        <v>104.75</v>
      </c>
      <c r="Q12" s="32">
        <f aca="true" t="shared" si="5" ref="Q12:Q31">IF(O12=0,"",IF(N12="nd",O12/2,O12))</f>
        <v>209.5</v>
      </c>
      <c r="R12" s="32">
        <f t="shared" si="3"/>
        <v>104.75</v>
      </c>
    </row>
    <row r="13" spans="1:18" ht="12.75">
      <c r="A13" s="17"/>
      <c r="B13" s="17" t="s">
        <v>102</v>
      </c>
      <c r="C13" s="27">
        <v>0.1</v>
      </c>
      <c r="E13">
        <v>665</v>
      </c>
      <c r="F13" s="31">
        <f t="shared" si="0"/>
        <v>66.5</v>
      </c>
      <c r="G13" s="31">
        <f t="shared" si="1"/>
        <v>665</v>
      </c>
      <c r="H13" s="31">
        <f t="shared" si="0"/>
        <v>66.5</v>
      </c>
      <c r="I13"/>
      <c r="J13">
        <v>829</v>
      </c>
      <c r="K13" s="31">
        <f t="shared" si="2"/>
        <v>82.9</v>
      </c>
      <c r="L13" s="31">
        <f t="shared" si="4"/>
        <v>829</v>
      </c>
      <c r="M13" s="31">
        <f t="shared" si="2"/>
        <v>82.9</v>
      </c>
      <c r="O13">
        <v>817</v>
      </c>
      <c r="P13" s="32">
        <f t="shared" si="3"/>
        <v>81.7</v>
      </c>
      <c r="Q13" s="32">
        <f t="shared" si="5"/>
        <v>817</v>
      </c>
      <c r="R13" s="32">
        <f t="shared" si="3"/>
        <v>81.7</v>
      </c>
    </row>
    <row r="14" spans="1:18" ht="12.75">
      <c r="A14" s="17"/>
      <c r="B14" s="17" t="s">
        <v>103</v>
      </c>
      <c r="C14" s="27">
        <v>0.1</v>
      </c>
      <c r="E14">
        <v>737</v>
      </c>
      <c r="F14" s="31">
        <f t="shared" si="0"/>
        <v>73.7</v>
      </c>
      <c r="G14" s="31">
        <f t="shared" si="1"/>
        <v>737</v>
      </c>
      <c r="H14" s="31">
        <f t="shared" si="0"/>
        <v>73.7</v>
      </c>
      <c r="I14"/>
      <c r="J14">
        <v>893</v>
      </c>
      <c r="K14" s="31">
        <f t="shared" si="2"/>
        <v>89.30000000000001</v>
      </c>
      <c r="L14" s="31">
        <f t="shared" si="4"/>
        <v>893</v>
      </c>
      <c r="M14" s="31">
        <f t="shared" si="2"/>
        <v>89.30000000000001</v>
      </c>
      <c r="O14">
        <v>892</v>
      </c>
      <c r="P14" s="32">
        <f t="shared" si="3"/>
        <v>89.2</v>
      </c>
      <c r="Q14" s="32">
        <f t="shared" si="5"/>
        <v>892</v>
      </c>
      <c r="R14" s="32">
        <f t="shared" si="3"/>
        <v>89.2</v>
      </c>
    </row>
    <row r="15" spans="1:18" ht="12.75">
      <c r="A15" s="17"/>
      <c r="B15" s="17" t="s">
        <v>104</v>
      </c>
      <c r="C15" s="27">
        <v>0.1</v>
      </c>
      <c r="E15">
        <v>585</v>
      </c>
      <c r="F15" s="31">
        <f t="shared" si="0"/>
        <v>58.5</v>
      </c>
      <c r="G15" s="31">
        <f t="shared" si="1"/>
        <v>585</v>
      </c>
      <c r="H15" s="31">
        <f t="shared" si="0"/>
        <v>58.5</v>
      </c>
      <c r="I15"/>
      <c r="J15">
        <v>649</v>
      </c>
      <c r="K15" s="31">
        <f t="shared" si="2"/>
        <v>64.9</v>
      </c>
      <c r="L15" s="31">
        <f t="shared" si="4"/>
        <v>649</v>
      </c>
      <c r="M15" s="31">
        <f t="shared" si="2"/>
        <v>64.9</v>
      </c>
      <c r="O15">
        <v>678</v>
      </c>
      <c r="P15" s="32">
        <f t="shared" si="3"/>
        <v>67.8</v>
      </c>
      <c r="Q15" s="32">
        <f t="shared" si="5"/>
        <v>678</v>
      </c>
      <c r="R15" s="32">
        <f t="shared" si="3"/>
        <v>67.8</v>
      </c>
    </row>
    <row r="16" spans="1:18" ht="12.75">
      <c r="A16" s="17"/>
      <c r="B16" s="17" t="s">
        <v>106</v>
      </c>
      <c r="C16" s="27">
        <v>0.01</v>
      </c>
      <c r="E16">
        <v>10070</v>
      </c>
      <c r="F16" s="31">
        <f t="shared" si="0"/>
        <v>100.7</v>
      </c>
      <c r="G16" s="31">
        <f t="shared" si="1"/>
        <v>10070</v>
      </c>
      <c r="H16" s="31">
        <f t="shared" si="0"/>
        <v>100.7</v>
      </c>
      <c r="I16"/>
      <c r="J16">
        <v>10920</v>
      </c>
      <c r="K16" s="31">
        <f t="shared" si="2"/>
        <v>109.2</v>
      </c>
      <c r="L16" s="31">
        <f t="shared" si="4"/>
        <v>10920</v>
      </c>
      <c r="M16" s="31">
        <f t="shared" si="2"/>
        <v>109.2</v>
      </c>
      <c r="O16">
        <v>13620</v>
      </c>
      <c r="P16" s="32">
        <f t="shared" si="3"/>
        <v>136.2</v>
      </c>
      <c r="Q16" s="32">
        <f t="shared" si="5"/>
        <v>13620</v>
      </c>
      <c r="R16" s="32">
        <f t="shared" si="3"/>
        <v>136.2</v>
      </c>
    </row>
    <row r="17" spans="1:18" ht="12.75">
      <c r="A17" s="17"/>
      <c r="B17" s="17" t="s">
        <v>108</v>
      </c>
      <c r="C17" s="27">
        <v>0.001</v>
      </c>
      <c r="E17">
        <v>60210</v>
      </c>
      <c r="F17" s="31">
        <f t="shared" si="0"/>
        <v>60.21</v>
      </c>
      <c r="G17" s="31">
        <f t="shared" si="1"/>
        <v>60210</v>
      </c>
      <c r="H17" s="31">
        <f t="shared" si="0"/>
        <v>60.21</v>
      </c>
      <c r="I17"/>
      <c r="J17">
        <v>58700</v>
      </c>
      <c r="K17" s="31">
        <f t="shared" si="2"/>
        <v>58.7</v>
      </c>
      <c r="L17" s="32">
        <f t="shared" si="4"/>
        <v>58700</v>
      </c>
      <c r="M17" s="31">
        <f t="shared" si="2"/>
        <v>58.7</v>
      </c>
      <c r="O17">
        <v>92200</v>
      </c>
      <c r="P17" s="32">
        <f t="shared" si="3"/>
        <v>92.2</v>
      </c>
      <c r="Q17" s="32">
        <f t="shared" si="5"/>
        <v>92200</v>
      </c>
      <c r="R17" s="32">
        <f t="shared" si="3"/>
        <v>92.2</v>
      </c>
    </row>
    <row r="18" spans="1:18" ht="12.75">
      <c r="A18" s="17"/>
      <c r="B18" s="17" t="s">
        <v>99</v>
      </c>
      <c r="C18" s="27">
        <v>0</v>
      </c>
      <c r="E18">
        <v>199</v>
      </c>
      <c r="F18" s="32">
        <f>IF(E18="","",E18*$C18)</f>
        <v>0</v>
      </c>
      <c r="G18" s="32">
        <f>IF(E18=0,"",IF(D18="nd",E18/2,E18))</f>
        <v>199</v>
      </c>
      <c r="H18" s="32">
        <f>IF(G18="","",G18*$C18)</f>
        <v>0</v>
      </c>
      <c r="I18"/>
      <c r="J18">
        <v>282</v>
      </c>
      <c r="K18" s="31">
        <f>IF(J18="","",J18*$C18)</f>
        <v>0</v>
      </c>
      <c r="L18" s="32">
        <f>IF(J18=0,"",IF(I18="nd",J18/2,J18))</f>
        <v>282</v>
      </c>
      <c r="M18" s="31">
        <f>IF(L18="","",L18*$C18)</f>
        <v>0</v>
      </c>
      <c r="O18">
        <v>272</v>
      </c>
      <c r="P18" s="32">
        <f>IF(O18="","",O18*$C18)</f>
        <v>0</v>
      </c>
      <c r="Q18" s="32">
        <f>IF(O18=0,"",IF(N18="nd",O18/2,O18))</f>
        <v>272</v>
      </c>
      <c r="R18" s="32">
        <f>IF(Q18="","",Q18*$C18)</f>
        <v>0</v>
      </c>
    </row>
    <row r="19" spans="1:18" ht="12.75">
      <c r="A19" s="17"/>
      <c r="B19" s="17" t="s">
        <v>101</v>
      </c>
      <c r="C19" s="27">
        <v>0</v>
      </c>
      <c r="E19">
        <v>1343</v>
      </c>
      <c r="F19" s="32">
        <f>IF(E19="","",E19*$C19)</f>
        <v>0</v>
      </c>
      <c r="G19" s="32">
        <f>IF(E19=0,"",IF(D19="nd",E19/2,E19))</f>
        <v>1343</v>
      </c>
      <c r="H19" s="32">
        <f>IF(G19="","",G19*$C19)</f>
        <v>0</v>
      </c>
      <c r="I19"/>
      <c r="J19">
        <v>1580</v>
      </c>
      <c r="K19" s="31">
        <f>IF(J19="","",J19*$C19)</f>
        <v>0</v>
      </c>
      <c r="L19" s="32">
        <f>IF(J19=0,"",IF(I19="nd",J19/2,J19))</f>
        <v>1580</v>
      </c>
      <c r="M19" s="31">
        <f>IF(L19="","",L19*$C19)</f>
        <v>0</v>
      </c>
      <c r="O19">
        <v>1787</v>
      </c>
      <c r="P19" s="32">
        <f>IF(O19="","",O19*$C19)</f>
        <v>0</v>
      </c>
      <c r="Q19" s="32">
        <f>IF(O19=0,"",IF(N19="nd",O19/2,O19))</f>
        <v>1787</v>
      </c>
      <c r="R19" s="32">
        <f>IF(Q19="","",Q19*$C19)</f>
        <v>0</v>
      </c>
    </row>
    <row r="20" spans="1:18" ht="12.75">
      <c r="A20" s="17"/>
      <c r="B20" s="17" t="s">
        <v>105</v>
      </c>
      <c r="C20" s="27">
        <v>0</v>
      </c>
      <c r="E20">
        <v>7020</v>
      </c>
      <c r="F20" s="32">
        <f>IF(E20="","",E20*$C20)</f>
        <v>0</v>
      </c>
      <c r="G20" s="32">
        <f>IF(E20=0,"",IF(D20="nd",E20/2,E20))</f>
        <v>7020</v>
      </c>
      <c r="H20" s="32">
        <f>IF(G20="","",G20*$C20)</f>
        <v>0</v>
      </c>
      <c r="I20"/>
      <c r="J20">
        <v>7390</v>
      </c>
      <c r="K20" s="31">
        <f>IF(J20="","",J20*$C20)</f>
        <v>0</v>
      </c>
      <c r="L20" s="32">
        <f>IF(J20=0,"",IF(I20="nd",J20/2,J20))</f>
        <v>7390</v>
      </c>
      <c r="M20" s="31">
        <f>IF(L20="","",L20*$C20)</f>
        <v>0</v>
      </c>
      <c r="O20">
        <v>8910</v>
      </c>
      <c r="P20" s="32">
        <f>IF(O20="","",O20*$C20)</f>
        <v>0</v>
      </c>
      <c r="Q20" s="32">
        <f>IF(O20=0,"",IF(N20="nd",O20/2,O20))</f>
        <v>8910</v>
      </c>
      <c r="R20" s="32">
        <f>IF(Q20="","",Q20*$C20)</f>
        <v>0</v>
      </c>
    </row>
    <row r="21" spans="1:18" ht="12.75">
      <c r="A21" s="17"/>
      <c r="B21" s="17" t="s">
        <v>107</v>
      </c>
      <c r="C21" s="27">
        <v>0</v>
      </c>
      <c r="E21">
        <v>18530</v>
      </c>
      <c r="F21" s="32">
        <f>IF(E21="","",E21*$C21)</f>
        <v>0</v>
      </c>
      <c r="G21" s="32">
        <f>IF(E21=0,"",IF(D21="nd",E21/2,E21))</f>
        <v>18530</v>
      </c>
      <c r="H21" s="32">
        <f>IF(G21="","",G21*$C21)</f>
        <v>0</v>
      </c>
      <c r="I21"/>
      <c r="J21">
        <v>20980</v>
      </c>
      <c r="K21" s="31">
        <f>IF(J21="","",J21*$C21)</f>
        <v>0</v>
      </c>
      <c r="L21" s="32">
        <f>IF(J21=0,"",IF(I21="nd",J21/2,J21))</f>
        <v>20980</v>
      </c>
      <c r="M21" s="31">
        <f>IF(L21="","",L21*$C21)</f>
        <v>0</v>
      </c>
      <c r="O21">
        <v>26000</v>
      </c>
      <c r="P21" s="32">
        <f>IF(O21="","",O21*$C21)</f>
        <v>0</v>
      </c>
      <c r="Q21" s="32">
        <f>IF(O21=0,"",IF(N21="nd",O21/2,O21))</f>
        <v>26000</v>
      </c>
      <c r="R21" s="32">
        <f>IF(Q21="","",Q21*$C21)</f>
        <v>0</v>
      </c>
    </row>
    <row r="22" spans="1:18" ht="12.75">
      <c r="A22" s="17"/>
      <c r="B22" s="17" t="s">
        <v>109</v>
      </c>
      <c r="C22" s="27">
        <v>0.1</v>
      </c>
      <c r="E22">
        <v>180.8</v>
      </c>
      <c r="F22" s="31">
        <f t="shared" si="0"/>
        <v>18.080000000000002</v>
      </c>
      <c r="G22" s="31">
        <f t="shared" si="1"/>
        <v>180.8</v>
      </c>
      <c r="H22" s="31">
        <f t="shared" si="0"/>
        <v>18.080000000000002</v>
      </c>
      <c r="I22"/>
      <c r="J22">
        <v>235.1</v>
      </c>
      <c r="K22" s="31">
        <f t="shared" si="2"/>
        <v>23.51</v>
      </c>
      <c r="L22" s="32">
        <f t="shared" si="4"/>
        <v>235.1</v>
      </c>
      <c r="M22" s="31">
        <f t="shared" si="2"/>
        <v>23.51</v>
      </c>
      <c r="O22">
        <v>246.2</v>
      </c>
      <c r="P22" s="32">
        <f t="shared" si="3"/>
        <v>24.62</v>
      </c>
      <c r="Q22" s="32">
        <f t="shared" si="5"/>
        <v>246.2</v>
      </c>
      <c r="R22" s="32">
        <f t="shared" si="3"/>
        <v>24.62</v>
      </c>
    </row>
    <row r="23" spans="1:18" ht="12.75">
      <c r="A23" s="17"/>
      <c r="B23" s="17" t="s">
        <v>111</v>
      </c>
      <c r="C23" s="27">
        <v>0.05</v>
      </c>
      <c r="E23">
        <v>2053</v>
      </c>
      <c r="F23" s="32">
        <f t="shared" si="0"/>
        <v>102.65</v>
      </c>
      <c r="G23" s="32">
        <f t="shared" si="1"/>
        <v>2053</v>
      </c>
      <c r="H23" s="32">
        <f t="shared" si="0"/>
        <v>102.65</v>
      </c>
      <c r="I23"/>
      <c r="J23">
        <v>2701</v>
      </c>
      <c r="K23" s="31">
        <f t="shared" si="2"/>
        <v>135.05</v>
      </c>
      <c r="L23" s="32">
        <f t="shared" si="4"/>
        <v>2701</v>
      </c>
      <c r="M23" s="31">
        <f t="shared" si="2"/>
        <v>135.05</v>
      </c>
      <c r="O23">
        <v>2802</v>
      </c>
      <c r="P23" s="32">
        <f t="shared" si="3"/>
        <v>140.1</v>
      </c>
      <c r="Q23" s="32">
        <f t="shared" si="5"/>
        <v>2802</v>
      </c>
      <c r="R23" s="32">
        <f t="shared" si="3"/>
        <v>140.1</v>
      </c>
    </row>
    <row r="24" spans="1:18" ht="12.75">
      <c r="A24" s="17"/>
      <c r="B24" s="17" t="s">
        <v>112</v>
      </c>
      <c r="C24" s="27">
        <v>0.5</v>
      </c>
      <c r="E24">
        <v>2276</v>
      </c>
      <c r="F24" s="32">
        <f t="shared" si="0"/>
        <v>1138</v>
      </c>
      <c r="G24" s="32">
        <f t="shared" si="1"/>
        <v>2276</v>
      </c>
      <c r="H24" s="32">
        <f t="shared" si="0"/>
        <v>1138</v>
      </c>
      <c r="I24"/>
      <c r="J24">
        <v>2983</v>
      </c>
      <c r="K24" s="31">
        <f t="shared" si="2"/>
        <v>1491.5</v>
      </c>
      <c r="L24" s="32">
        <f t="shared" si="4"/>
        <v>2983</v>
      </c>
      <c r="M24" s="31">
        <f t="shared" si="2"/>
        <v>1491.5</v>
      </c>
      <c r="O24">
        <v>2851</v>
      </c>
      <c r="P24" s="32">
        <f t="shared" si="3"/>
        <v>1425.5</v>
      </c>
      <c r="Q24" s="32">
        <f t="shared" si="5"/>
        <v>2851</v>
      </c>
      <c r="R24" s="32">
        <f t="shared" si="3"/>
        <v>1425.5</v>
      </c>
    </row>
    <row r="25" spans="1:18" ht="12.75">
      <c r="A25" s="17"/>
      <c r="B25" s="17" t="s">
        <v>114</v>
      </c>
      <c r="C25" s="27">
        <v>0.1</v>
      </c>
      <c r="E25">
        <v>22890</v>
      </c>
      <c r="F25" s="32">
        <f t="shared" si="0"/>
        <v>2289</v>
      </c>
      <c r="G25" s="32">
        <f t="shared" si="1"/>
        <v>22890</v>
      </c>
      <c r="H25" s="32">
        <f t="shared" si="0"/>
        <v>2289</v>
      </c>
      <c r="I25"/>
      <c r="J25">
        <v>28480</v>
      </c>
      <c r="K25" s="31">
        <f t="shared" si="2"/>
        <v>2848</v>
      </c>
      <c r="L25" s="32">
        <f t="shared" si="4"/>
        <v>28480</v>
      </c>
      <c r="M25" s="31">
        <f t="shared" si="2"/>
        <v>2848</v>
      </c>
      <c r="O25">
        <v>28420</v>
      </c>
      <c r="P25" s="32">
        <f t="shared" si="3"/>
        <v>2842</v>
      </c>
      <c r="Q25" s="32">
        <f t="shared" si="5"/>
        <v>28420</v>
      </c>
      <c r="R25" s="32">
        <f t="shared" si="3"/>
        <v>2842</v>
      </c>
    </row>
    <row r="26" spans="1:18" ht="12.75">
      <c r="A26" s="17"/>
      <c r="B26" s="17" t="s">
        <v>115</v>
      </c>
      <c r="C26" s="27">
        <v>0.1</v>
      </c>
      <c r="E26">
        <v>21390</v>
      </c>
      <c r="F26" s="32">
        <f t="shared" si="0"/>
        <v>2139</v>
      </c>
      <c r="G26" s="32">
        <f>IF(E26=0,"",IF(D26="nd",E26/2,E26))</f>
        <v>21390</v>
      </c>
      <c r="H26" s="32">
        <f t="shared" si="0"/>
        <v>2139</v>
      </c>
      <c r="I26"/>
      <c r="J26">
        <v>27000</v>
      </c>
      <c r="K26" s="31">
        <f t="shared" si="2"/>
        <v>2700</v>
      </c>
      <c r="L26" s="32">
        <f t="shared" si="4"/>
        <v>27000</v>
      </c>
      <c r="M26" s="31">
        <f t="shared" si="2"/>
        <v>2700</v>
      </c>
      <c r="O26">
        <v>27150</v>
      </c>
      <c r="P26" s="32">
        <f t="shared" si="3"/>
        <v>2715</v>
      </c>
      <c r="Q26" s="32">
        <f t="shared" si="5"/>
        <v>27150</v>
      </c>
      <c r="R26" s="32">
        <f t="shared" si="3"/>
        <v>2715</v>
      </c>
    </row>
    <row r="27" spans="1:18" ht="12.75">
      <c r="A27" s="17"/>
      <c r="B27" s="17" t="s">
        <v>116</v>
      </c>
      <c r="C27" s="27">
        <v>0.1</v>
      </c>
      <c r="E27">
        <v>12840</v>
      </c>
      <c r="F27" s="32">
        <f t="shared" si="0"/>
        <v>1284</v>
      </c>
      <c r="G27" s="32">
        <f>IF(E27=0,"",IF(D27="nd",E27/2,E27))</f>
        <v>12840</v>
      </c>
      <c r="H27" s="32">
        <f t="shared" si="0"/>
        <v>1284</v>
      </c>
      <c r="I27"/>
      <c r="J27">
        <v>15390</v>
      </c>
      <c r="K27" s="31">
        <f t="shared" si="2"/>
        <v>1539</v>
      </c>
      <c r="L27" s="32">
        <f t="shared" si="4"/>
        <v>15390</v>
      </c>
      <c r="M27" s="31">
        <f t="shared" si="2"/>
        <v>1539</v>
      </c>
      <c r="O27">
        <v>15180</v>
      </c>
      <c r="P27" s="32">
        <f t="shared" si="3"/>
        <v>1518</v>
      </c>
      <c r="Q27" s="32">
        <f t="shared" si="5"/>
        <v>15180</v>
      </c>
      <c r="R27" s="32">
        <f t="shared" si="3"/>
        <v>1518</v>
      </c>
    </row>
    <row r="28" spans="1:18" ht="12.75">
      <c r="A28" s="17"/>
      <c r="B28" s="17" t="s">
        <v>117</v>
      </c>
      <c r="C28" s="27">
        <v>0.1</v>
      </c>
      <c r="E28">
        <v>5100</v>
      </c>
      <c r="F28" s="32">
        <f t="shared" si="0"/>
        <v>510</v>
      </c>
      <c r="G28" s="32">
        <f>IF(E28=0,"",IF(D28="nd",E28/2,E28))</f>
        <v>5100</v>
      </c>
      <c r="H28" s="32">
        <f t="shared" si="0"/>
        <v>510</v>
      </c>
      <c r="I28"/>
      <c r="J28">
        <v>6160</v>
      </c>
      <c r="K28" s="31">
        <f t="shared" si="2"/>
        <v>616</v>
      </c>
      <c r="L28" s="32">
        <f t="shared" si="4"/>
        <v>6160</v>
      </c>
      <c r="M28" s="31">
        <f t="shared" si="2"/>
        <v>616</v>
      </c>
      <c r="O28">
        <v>5970</v>
      </c>
      <c r="P28" s="32">
        <f t="shared" si="3"/>
        <v>597</v>
      </c>
      <c r="Q28" s="32">
        <f t="shared" si="5"/>
        <v>5970</v>
      </c>
      <c r="R28" s="32">
        <f t="shared" si="3"/>
        <v>597</v>
      </c>
    </row>
    <row r="29" spans="1:18" ht="12.75">
      <c r="A29" s="17"/>
      <c r="B29" s="17" t="s">
        <v>119</v>
      </c>
      <c r="C29" s="27">
        <v>0.01</v>
      </c>
      <c r="E29">
        <v>163200</v>
      </c>
      <c r="F29" s="32">
        <f t="shared" si="0"/>
        <v>1632</v>
      </c>
      <c r="G29" s="32">
        <f>IF(E29=0,"",IF(D29="nd",E29/2,E29))</f>
        <v>163200</v>
      </c>
      <c r="H29" s="32">
        <f t="shared" si="0"/>
        <v>1632</v>
      </c>
      <c r="I29"/>
      <c r="J29">
        <v>194200</v>
      </c>
      <c r="K29" s="31">
        <f t="shared" si="2"/>
        <v>1942</v>
      </c>
      <c r="L29" s="32">
        <f t="shared" si="4"/>
        <v>194200</v>
      </c>
      <c r="M29" s="31">
        <f t="shared" si="2"/>
        <v>1942</v>
      </c>
      <c r="O29">
        <v>216800</v>
      </c>
      <c r="P29" s="32">
        <f t="shared" si="3"/>
        <v>2168</v>
      </c>
      <c r="Q29" s="32">
        <f t="shared" si="5"/>
        <v>216800</v>
      </c>
      <c r="R29" s="32">
        <f t="shared" si="3"/>
        <v>2168</v>
      </c>
    </row>
    <row r="30" spans="1:18" ht="12.75">
      <c r="A30" s="17"/>
      <c r="B30" s="17" t="s">
        <v>120</v>
      </c>
      <c r="C30" s="27">
        <v>0.01</v>
      </c>
      <c r="E30">
        <v>36470</v>
      </c>
      <c r="F30" s="32">
        <f t="shared" si="0"/>
        <v>364.7</v>
      </c>
      <c r="G30" s="32">
        <f>IF(E30=0,"",IF(D30="nd",E30/2,E30))</f>
        <v>36470</v>
      </c>
      <c r="H30" s="32">
        <f t="shared" si="0"/>
        <v>364.7</v>
      </c>
      <c r="I30"/>
      <c r="J30">
        <v>35600</v>
      </c>
      <c r="K30" s="31">
        <f t="shared" si="2"/>
        <v>356</v>
      </c>
      <c r="L30" s="32">
        <f t="shared" si="4"/>
        <v>35600</v>
      </c>
      <c r="M30" s="31">
        <f t="shared" si="2"/>
        <v>356</v>
      </c>
      <c r="O30">
        <v>42600</v>
      </c>
      <c r="P30" s="32">
        <f t="shared" si="3"/>
        <v>426</v>
      </c>
      <c r="Q30" s="32">
        <f t="shared" si="5"/>
        <v>42600</v>
      </c>
      <c r="R30" s="32">
        <f t="shared" si="3"/>
        <v>426</v>
      </c>
    </row>
    <row r="31" spans="1:18" ht="12.75">
      <c r="A31" s="17"/>
      <c r="B31" s="17" t="s">
        <v>122</v>
      </c>
      <c r="C31" s="27">
        <v>0.001</v>
      </c>
      <c r="E31">
        <v>322300</v>
      </c>
      <c r="F31" s="32">
        <f t="shared" si="0"/>
        <v>322.3</v>
      </c>
      <c r="G31" s="32">
        <f t="shared" si="1"/>
        <v>322300</v>
      </c>
      <c r="H31" s="32">
        <f t="shared" si="0"/>
        <v>322.3</v>
      </c>
      <c r="I31"/>
      <c r="J31">
        <v>306000</v>
      </c>
      <c r="K31" s="31">
        <f t="shared" si="2"/>
        <v>306</v>
      </c>
      <c r="L31" s="32">
        <f t="shared" si="4"/>
        <v>306000</v>
      </c>
      <c r="M31" s="31">
        <f t="shared" si="2"/>
        <v>306</v>
      </c>
      <c r="O31">
        <v>417000</v>
      </c>
      <c r="P31" s="32">
        <f t="shared" si="3"/>
        <v>417</v>
      </c>
      <c r="Q31" s="32">
        <f t="shared" si="5"/>
        <v>417000</v>
      </c>
      <c r="R31" s="32">
        <f t="shared" si="3"/>
        <v>417</v>
      </c>
    </row>
    <row r="32" spans="1:18" ht="12.75">
      <c r="A32" s="17"/>
      <c r="B32" s="17" t="s">
        <v>110</v>
      </c>
      <c r="C32" s="27">
        <v>0</v>
      </c>
      <c r="E32">
        <v>14000</v>
      </c>
      <c r="F32" s="32">
        <f>IF(E32="","",E32*$C32)</f>
        <v>0</v>
      </c>
      <c r="G32" s="32">
        <f>IF(E32=0,"",IF(D32="nd",E32/2,E32))</f>
        <v>14000</v>
      </c>
      <c r="H32" s="32">
        <f>IF(G32="","",G32*$C32)</f>
        <v>0</v>
      </c>
      <c r="I32"/>
      <c r="J32">
        <v>11553</v>
      </c>
      <c r="K32" s="31">
        <f>IF(J32="","",J32*$C32)</f>
        <v>0</v>
      </c>
      <c r="L32" s="32">
        <f>IF(J32=0,"",IF(I32="nd",J32/2,J32))</f>
        <v>11553</v>
      </c>
      <c r="M32" s="31">
        <f>IF(L32="","",L32*$C32)</f>
        <v>0</v>
      </c>
      <c r="O32">
        <v>12874</v>
      </c>
      <c r="P32" s="32">
        <f>IF(O32="","",O32*$C32)</f>
        <v>0</v>
      </c>
      <c r="Q32" s="32">
        <f>IF(O32=0,"",IF(N32="nd",O32/2,O32))</f>
        <v>12874</v>
      </c>
      <c r="R32" s="32">
        <f>IF(Q32="","",Q32*$C32)</f>
        <v>0</v>
      </c>
    </row>
    <row r="33" spans="1:18" ht="12.75">
      <c r="A33" s="17"/>
      <c r="B33" s="17" t="s">
        <v>113</v>
      </c>
      <c r="C33" s="27">
        <v>0</v>
      </c>
      <c r="E33">
        <v>4300</v>
      </c>
      <c r="F33" s="32">
        <f>IF(E33="","",E33*$C33)</f>
        <v>0</v>
      </c>
      <c r="G33" s="32">
        <f>IF(E33=0,"",IF(D33="nd",E33/2,E33))</f>
        <v>4300</v>
      </c>
      <c r="H33" s="32">
        <f>IF(G33="","",G33*$C33)</f>
        <v>0</v>
      </c>
      <c r="I33"/>
      <c r="J33">
        <v>50920</v>
      </c>
      <c r="K33" s="31">
        <f>IF(J33="","",J33*$C33)</f>
        <v>0</v>
      </c>
      <c r="L33" s="32">
        <f>IF(J33=0,"",IF(I33="nd",J33/2,J33))</f>
        <v>50920</v>
      </c>
      <c r="M33" s="31">
        <f>IF(L33="","",L33*$C33)</f>
        <v>0</v>
      </c>
      <c r="O33">
        <v>53660</v>
      </c>
      <c r="P33" s="32">
        <f>IF(O33="","",O33*$C33)</f>
        <v>0</v>
      </c>
      <c r="Q33" s="32">
        <f>IF(O33=0,"",IF(N33="nd",O33/2,O33))</f>
        <v>53660</v>
      </c>
      <c r="R33" s="32">
        <f>IF(Q33="","",Q33*$C33)</f>
        <v>0</v>
      </c>
    </row>
    <row r="34" spans="1:18" ht="12.75">
      <c r="A34" s="17"/>
      <c r="B34" s="17" t="s">
        <v>118</v>
      </c>
      <c r="C34" s="27">
        <v>0</v>
      </c>
      <c r="E34">
        <v>630</v>
      </c>
      <c r="F34" s="32">
        <f>IF(E34="","",E34*$C34)</f>
        <v>0</v>
      </c>
      <c r="G34" s="32">
        <f>IF(E34=0,"",IF(D34="nd",E34/2,E34))</f>
        <v>630</v>
      </c>
      <c r="H34" s="32">
        <f>IF(G34="","",G34*$C34)</f>
        <v>0</v>
      </c>
      <c r="I34"/>
      <c r="J34">
        <v>243200</v>
      </c>
      <c r="K34" s="31">
        <f>IF(J34="","",J34*$C34)</f>
        <v>0</v>
      </c>
      <c r="L34" s="32">
        <f>IF(J34=0,"",IF(I34="nd",J34/2,J34))</f>
        <v>243200</v>
      </c>
      <c r="M34" s="31">
        <f>IF(L34="","",L34*$C34)</f>
        <v>0</v>
      </c>
      <c r="O34">
        <v>249900</v>
      </c>
      <c r="P34" s="32">
        <f>IF(O34="","",O34*$C34)</f>
        <v>0</v>
      </c>
      <c r="Q34" s="32">
        <f>IF(O34=0,"",IF(N34="nd",O34/2,O34))</f>
        <v>249900</v>
      </c>
      <c r="R34" s="32">
        <f>IF(Q34="","",Q34*$C34)</f>
        <v>0</v>
      </c>
    </row>
    <row r="35" spans="1:18" ht="12.75">
      <c r="A35" s="17"/>
      <c r="B35" s="17" t="s">
        <v>121</v>
      </c>
      <c r="C35" s="27">
        <v>0</v>
      </c>
      <c r="E35">
        <v>51</v>
      </c>
      <c r="F35" s="32">
        <f>IF(E35="","",E35*$C35)</f>
        <v>0</v>
      </c>
      <c r="G35" s="32">
        <f>IF(E35=0,"",IF(D35="nd",E35/2,E35))</f>
        <v>51</v>
      </c>
      <c r="H35" s="32">
        <f>IF(G35="","",G35*$C35)</f>
        <v>0</v>
      </c>
      <c r="I35"/>
      <c r="J35">
        <v>355900</v>
      </c>
      <c r="K35" s="31">
        <f>IF(J35="","",J35*$C35)</f>
        <v>0</v>
      </c>
      <c r="L35" s="32">
        <f>IF(J35=0,"",IF(I35="nd",J35/2,J35))</f>
        <v>355900</v>
      </c>
      <c r="M35" s="31">
        <f>IF(L35="","",L35*$C35)</f>
        <v>0</v>
      </c>
      <c r="O35">
        <v>397000</v>
      </c>
      <c r="P35" s="32">
        <f>IF(O35="","",O35*$C35)</f>
        <v>0</v>
      </c>
      <c r="Q35" s="32">
        <f>IF(O35=0,"",IF(N35="nd",O35/2,O35))</f>
        <v>397000</v>
      </c>
      <c r="R35" s="32">
        <f>IF(Q35="","",Q35*$C35)</f>
        <v>0</v>
      </c>
    </row>
    <row r="36" spans="1:19" ht="12.75">
      <c r="A36" s="17"/>
      <c r="B36" s="17"/>
      <c r="C36" s="17"/>
      <c r="D36" s="17"/>
      <c r="E36" s="31"/>
      <c r="F36" s="19"/>
      <c r="G36" s="31"/>
      <c r="H36" s="19"/>
      <c r="I36" s="33"/>
      <c r="J36" s="25"/>
      <c r="K36" s="30"/>
      <c r="L36" s="30"/>
      <c r="M36" s="30"/>
      <c r="N36" s="31"/>
      <c r="O36" s="25"/>
      <c r="P36" s="18"/>
      <c r="Q36" s="31"/>
      <c r="R36" s="18"/>
      <c r="S36" s="31"/>
    </row>
    <row r="37" spans="1:19" ht="12.75">
      <c r="A37" s="17"/>
      <c r="B37" s="17" t="s">
        <v>123</v>
      </c>
      <c r="C37" s="17"/>
      <c r="D37" s="17"/>
      <c r="F37" s="31">
        <v>108.813</v>
      </c>
      <c r="G37" s="31">
        <v>108.813</v>
      </c>
      <c r="H37" s="31">
        <v>108.813</v>
      </c>
      <c r="I37"/>
      <c r="J37" s="25"/>
      <c r="K37" s="25">
        <v>110.106</v>
      </c>
      <c r="L37" s="25">
        <v>110.106</v>
      </c>
      <c r="M37" s="25">
        <v>110.106</v>
      </c>
      <c r="P37">
        <v>110.284</v>
      </c>
      <c r="Q37">
        <v>110.284</v>
      </c>
      <c r="R37">
        <v>110.284</v>
      </c>
      <c r="S37" s="31"/>
    </row>
    <row r="38" spans="1:19" ht="12.75">
      <c r="A38" s="17"/>
      <c r="B38" s="17" t="s">
        <v>124</v>
      </c>
      <c r="C38" s="17"/>
      <c r="D38" s="17"/>
      <c r="F38" s="31">
        <v>10.8</v>
      </c>
      <c r="G38" s="31">
        <v>10.8</v>
      </c>
      <c r="H38" s="31">
        <v>10.8</v>
      </c>
      <c r="I38"/>
      <c r="K38">
        <v>11</v>
      </c>
      <c r="L38">
        <v>11</v>
      </c>
      <c r="M38">
        <v>11</v>
      </c>
      <c r="P38">
        <v>12</v>
      </c>
      <c r="Q38">
        <v>12</v>
      </c>
      <c r="R38">
        <v>12</v>
      </c>
      <c r="S38" s="31"/>
    </row>
    <row r="39" spans="1:19" ht="12.75">
      <c r="A39" s="17"/>
      <c r="B39" s="17"/>
      <c r="C39" s="17"/>
      <c r="D39" s="17"/>
      <c r="E39" s="31"/>
      <c r="F39" s="25"/>
      <c r="G39" s="31"/>
      <c r="H39" s="25"/>
      <c r="I39" s="26"/>
      <c r="J39" s="31"/>
      <c r="K39" s="34"/>
      <c r="L39" s="30"/>
      <c r="M39" s="34"/>
      <c r="N39" s="31"/>
      <c r="O39" s="31"/>
      <c r="P39" s="31"/>
      <c r="Q39" s="31"/>
      <c r="R39" s="31"/>
      <c r="S39" s="31"/>
    </row>
    <row r="40" spans="1:19" ht="12.75">
      <c r="A40" s="17"/>
      <c r="B40" s="17" t="s">
        <v>125</v>
      </c>
      <c r="C40" s="19"/>
      <c r="D40" s="19"/>
      <c r="E40" s="30"/>
      <c r="F40" s="35">
        <f>SUM(F11:F31)/1000</f>
        <v>10.24999</v>
      </c>
      <c r="G40" s="30">
        <f>SUM(G31,G35,G34,G33,G32,G17,G21,G20,G19,G18)/1000</f>
        <v>428.583</v>
      </c>
      <c r="H40" s="35">
        <f>SUM(H11:H31)/1000</f>
        <v>10.24999</v>
      </c>
      <c r="I40" s="24"/>
      <c r="J40" s="30"/>
      <c r="K40" s="35">
        <f>SUM(K11:K31)/1000</f>
        <v>12.46116</v>
      </c>
      <c r="L40" s="30">
        <f>SUM(L31,L35,L34,L33,L32,L17,L21,L20,L19,L18)/1000</f>
        <v>1056.505</v>
      </c>
      <c r="M40" s="35">
        <f>SUM(M11:M31)/1000</f>
        <v>12.46116</v>
      </c>
      <c r="N40" s="19"/>
      <c r="O40" s="31"/>
      <c r="P40" s="31">
        <f>SUM(P11:P31)/1000</f>
        <v>12.85917</v>
      </c>
      <c r="Q40" s="30">
        <f>SUM(Q31,Q35,Q34,Q33,Q32,Q17,Q21,Q20,Q19,Q18)/1000</f>
        <v>1259.603</v>
      </c>
      <c r="R40" s="31">
        <f>SUM(R11:R31)/1000</f>
        <v>12.85917</v>
      </c>
      <c r="S40" s="19"/>
    </row>
    <row r="41" spans="1:19" ht="12.75">
      <c r="A41" s="17"/>
      <c r="B41" s="17" t="s">
        <v>126</v>
      </c>
      <c r="C41" s="19"/>
      <c r="D41" s="30">
        <f>(F41-H41)*2/F41*100</f>
        <v>0</v>
      </c>
      <c r="E41" s="31"/>
      <c r="F41" s="35">
        <f>(F40/F37/0.0283*(21-7)/(21-F38))</f>
        <v>4.568609999828277</v>
      </c>
      <c r="G41" s="35">
        <f>(G40/G37/0.0283*(21-7)/(21-G38))</f>
        <v>191.02736486146844</v>
      </c>
      <c r="H41" s="35">
        <f>(H40/H37/0.0283*(21-7)/(21-H38))</f>
        <v>4.568609999828277</v>
      </c>
      <c r="I41" s="30">
        <f>(K41-M41)*2/K41*100</f>
        <v>0</v>
      </c>
      <c r="J41" s="31"/>
      <c r="K41" s="31">
        <f>K40/K37/0.0283*(21-7)/(21-K38)</f>
        <v>5.598724364488085</v>
      </c>
      <c r="L41" s="31">
        <f>(L40/L37/0.0283*(21-7)/(21-L38))</f>
        <v>474.6813526753116</v>
      </c>
      <c r="M41" s="31">
        <f>M40/M37/0.0283*(21-7)/(21-M38)</f>
        <v>5.598724364488085</v>
      </c>
      <c r="N41" s="30">
        <f>(P41-R41)*2/P41*100</f>
        <v>0</v>
      </c>
      <c r="O41" s="31"/>
      <c r="P41" s="31">
        <f>P40/P37/0.0283*(21-7)/(21-P38)</f>
        <v>6.409136466983904</v>
      </c>
      <c r="Q41" s="31">
        <f>(Q40/Q37/0.0283*(21-7)/(21-Q38))</f>
        <v>627.7984909774367</v>
      </c>
      <c r="R41" s="31">
        <f>R40/R37/0.0283*(21-7)/(21-R38)</f>
        <v>6.409136466983904</v>
      </c>
      <c r="S41" s="19"/>
    </row>
    <row r="42" spans="1:19" ht="12.75">
      <c r="A42" s="17"/>
      <c r="B42" s="17"/>
      <c r="C42" s="17"/>
      <c r="D42" s="17"/>
      <c r="E42" s="35"/>
      <c r="F42" s="19"/>
      <c r="G42" s="35"/>
      <c r="H42" s="19"/>
      <c r="I42" s="36"/>
      <c r="J42" s="35"/>
      <c r="K42" s="35"/>
      <c r="L42" s="35"/>
      <c r="M42" s="35"/>
      <c r="N42" s="35"/>
      <c r="O42" s="35"/>
      <c r="P42" s="18"/>
      <c r="Q42" s="35"/>
      <c r="R42" s="18"/>
      <c r="S42" s="35"/>
    </row>
    <row r="43" spans="1:19" ht="12.75">
      <c r="A43" s="31"/>
      <c r="B43" s="17" t="s">
        <v>127</v>
      </c>
      <c r="C43" s="31">
        <f>AVERAGE(H41,M41,R41)</f>
        <v>5.525490277100089</v>
      </c>
      <c r="D43" s="31"/>
      <c r="E43" s="31"/>
      <c r="F43" s="19"/>
      <c r="G43" s="31"/>
      <c r="H43" s="19"/>
      <c r="I43" s="33"/>
      <c r="J43" s="31"/>
      <c r="K43" s="31"/>
      <c r="L43" s="31"/>
      <c r="M43" s="31"/>
      <c r="N43" s="31"/>
      <c r="O43" s="31"/>
      <c r="P43" s="18"/>
      <c r="Q43" s="31"/>
      <c r="R43" s="18"/>
      <c r="S43" s="31"/>
    </row>
    <row r="44" spans="1:19" ht="12.75">
      <c r="A44" s="17"/>
      <c r="B44" s="17" t="s">
        <v>128</v>
      </c>
      <c r="C44" s="30">
        <f>AVERAGE(G41,L41,Q41)</f>
        <v>431.1690695047389</v>
      </c>
      <c r="D44" s="17"/>
      <c r="E44" s="18"/>
      <c r="F44" s="19"/>
      <c r="G44" s="18"/>
      <c r="H44" s="19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</sheetData>
  <printOptions headings="1" horizontalCentered="1"/>
  <pageMargins left="0.25" right="0.25" top="0.5" bottom="0.5" header="0.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2004-02-25T21:47:16Z</cp:lastPrinted>
  <dcterms:created xsi:type="dcterms:W3CDTF">2002-05-23T22:22:29Z</dcterms:created>
  <dcterms:modified xsi:type="dcterms:W3CDTF">2004-02-25T21:52:39Z</dcterms:modified>
  <cp:category/>
  <cp:version/>
  <cp:contentType/>
  <cp:contentStatus/>
</cp:coreProperties>
</file>