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660" windowWidth="10620" windowHeight="5700" activeTab="3"/>
  </bookViews>
  <sheets>
    <sheet name="list" sheetId="1" r:id="rId1"/>
    <sheet name="source" sheetId="2" r:id="rId2"/>
    <sheet name="cond" sheetId="3" r:id="rId3"/>
    <sheet name="emiss 2" sheetId="4" r:id="rId4"/>
    <sheet name="feed 2" sheetId="5" r:id="rId5"/>
    <sheet name="process 2" sheetId="6" r:id="rId6"/>
    <sheet name="df c1" sheetId="7" r:id="rId7"/>
  </sheets>
  <definedNames>
    <definedName name="_xlnm.Print_Titles" localSheetId="4">'feed 2'!$B:$B</definedName>
  </definedNames>
  <calcPr fullCalcOnLoad="1"/>
</workbook>
</file>

<file path=xl/sharedStrings.xml><?xml version="1.0" encoding="utf-8"?>
<sst xmlns="http://schemas.openxmlformats.org/spreadsheetml/2006/main" count="395" uniqueCount="172">
  <si>
    <t>612C1</t>
  </si>
  <si>
    <t>R1</t>
  </si>
  <si>
    <t>Chlorine</t>
  </si>
  <si>
    <t>Ash</t>
  </si>
  <si>
    <t>Heating value</t>
  </si>
  <si>
    <t>R2</t>
  </si>
  <si>
    <t>R3</t>
  </si>
  <si>
    <t>PM</t>
  </si>
  <si>
    <t>gr/dscf</t>
  </si>
  <si>
    <t>y</t>
  </si>
  <si>
    <t/>
  </si>
  <si>
    <t>ppmv</t>
  </si>
  <si>
    <t>HCl</t>
  </si>
  <si>
    <t>Cl2</t>
  </si>
  <si>
    <t>Dioxin &amp; Furan</t>
  </si>
  <si>
    <t>Oxygen</t>
  </si>
  <si>
    <t>lb/hr</t>
  </si>
  <si>
    <t>Btu/lb</t>
  </si>
  <si>
    <t>wt %</t>
  </si>
  <si>
    <t>ppmw</t>
  </si>
  <si>
    <t>Solid</t>
  </si>
  <si>
    <t>Liquid</t>
  </si>
  <si>
    <t>Aqueous</t>
  </si>
  <si>
    <t>Sludge</t>
  </si>
  <si>
    <t>Sampling Train</t>
  </si>
  <si>
    <t>PM/HCl</t>
  </si>
  <si>
    <t>Stack Gas Flowrate</t>
  </si>
  <si>
    <t>dscfm</t>
  </si>
  <si>
    <t>%</t>
  </si>
  <si>
    <t>mg/dscm</t>
  </si>
  <si>
    <t>ug/dscm</t>
  </si>
  <si>
    <t>Cond Avg</t>
  </si>
  <si>
    <t>Total</t>
  </si>
  <si>
    <t>I-TEF</t>
  </si>
  <si>
    <t>TEQ</t>
  </si>
  <si>
    <t>Wt Fact</t>
  </si>
  <si>
    <t>Full ND</t>
  </si>
  <si>
    <t>1/2 ND</t>
  </si>
  <si>
    <t>4D 2378</t>
  </si>
  <si>
    <t>4D Other</t>
  </si>
  <si>
    <t>4D Total</t>
  </si>
  <si>
    <t>5D 12378</t>
  </si>
  <si>
    <t>5D Other</t>
  </si>
  <si>
    <t>5D Total</t>
  </si>
  <si>
    <t>6D 123478</t>
  </si>
  <si>
    <t>6D 123678</t>
  </si>
  <si>
    <t>6D 123789</t>
  </si>
  <si>
    <t>6D Other</t>
  </si>
  <si>
    <t>6D Total</t>
  </si>
  <si>
    <t>7D 1234678</t>
  </si>
  <si>
    <t>7D Other</t>
  </si>
  <si>
    <t>7D Total</t>
  </si>
  <si>
    <t>8D</t>
  </si>
  <si>
    <t>4F 2378</t>
  </si>
  <si>
    <t>4F Other</t>
  </si>
  <si>
    <t>4F Total</t>
  </si>
  <si>
    <t>5F 12378</t>
  </si>
  <si>
    <t>5F 23478</t>
  </si>
  <si>
    <t>5F Other</t>
  </si>
  <si>
    <t>5F Total</t>
  </si>
  <si>
    <t>6F 123478</t>
  </si>
  <si>
    <t>6F 123678</t>
  </si>
  <si>
    <t>6F 123789</t>
  </si>
  <si>
    <t>6F 234678</t>
  </si>
  <si>
    <t>6F Other</t>
  </si>
  <si>
    <t>6F Total</t>
  </si>
  <si>
    <t>7F 1234678</t>
  </si>
  <si>
    <t>7F 1234789</t>
  </si>
  <si>
    <t>7F Other</t>
  </si>
  <si>
    <t>7F Total</t>
  </si>
  <si>
    <t>8F</t>
  </si>
  <si>
    <t>Total PCDD/PCDF</t>
  </si>
  <si>
    <t>November 6-8, 1996</t>
  </si>
  <si>
    <t>Cond Descr</t>
  </si>
  <si>
    <t>Report Name/Date</t>
  </si>
  <si>
    <t>Report Prepare</t>
  </si>
  <si>
    <t xml:space="preserve">MRI </t>
  </si>
  <si>
    <t>Testing Firm</t>
  </si>
  <si>
    <t>Test Report for the RCRA Trial Burn on the Unit 3 Incinerator, Trade Waste Incineration, Sauget, Illinois, ILD 098642424, Prepared by MRI, Project # 4341-02, January 21, 1997</t>
  </si>
  <si>
    <t>1,2,3-Trichlorobenzene</t>
  </si>
  <si>
    <t>Carbon Tetrachloride</t>
  </si>
  <si>
    <t>Tetrachloroethene</t>
  </si>
  <si>
    <t>Condition Description</t>
  </si>
  <si>
    <t>612</t>
  </si>
  <si>
    <t>ILD098642424</t>
  </si>
  <si>
    <t>IL</t>
  </si>
  <si>
    <t>SD/FF</t>
  </si>
  <si>
    <t>Phase I ID No.</t>
  </si>
  <si>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</si>
  <si>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</si>
  <si>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</si>
  <si>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</si>
  <si>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</si>
  <si>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</si>
  <si>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</si>
  <si>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Combustor Class</t>
  </si>
  <si>
    <t>Combustor Type</t>
  </si>
  <si>
    <t>Combustor Characteristics</t>
  </si>
  <si>
    <t>Capacity (MMBtu/hr)</t>
  </si>
  <si>
    <t>Soot Blowing</t>
  </si>
  <si>
    <t>APCS Characteristics</t>
  </si>
  <si>
    <t>Hazardous Wastes</t>
  </si>
  <si>
    <t>Haz Waste Description</t>
  </si>
  <si>
    <t>Supplemental Fuel</t>
  </si>
  <si>
    <t>Stack Characteristics</t>
  </si>
  <si>
    <t xml:space="preserve">    Diameter (ft)</t>
  </si>
  <si>
    <t xml:space="preserve">    Height (ft)</t>
  </si>
  <si>
    <t xml:space="preserve">    Gas Velocity (ft/sec)</t>
  </si>
  <si>
    <t xml:space="preserve">    Gas Temperature (°F)</t>
  </si>
  <si>
    <t>Permitting Status</t>
  </si>
  <si>
    <t>HWC Burn Status (Date if Terminated)</t>
  </si>
  <si>
    <t>Source Description</t>
  </si>
  <si>
    <t>Fixed hearth</t>
  </si>
  <si>
    <t>Made by North American</t>
  </si>
  <si>
    <t>Stack Gas Emissions 1</t>
  </si>
  <si>
    <t>Feedstream 2</t>
  </si>
  <si>
    <t>ng/dscm</t>
  </si>
  <si>
    <t>61210</t>
  </si>
  <si>
    <t>F</t>
  </si>
  <si>
    <t>61211</t>
  </si>
  <si>
    <t>Afterburner Temperature</t>
  </si>
  <si>
    <t>Process Information 2</t>
  </si>
  <si>
    <t>Hearth Temperature</t>
  </si>
  <si>
    <t>FF Temperature</t>
  </si>
  <si>
    <t>Spray dryer, fabric filter (Pulseflo, pulse jet, fiberglass bags), lime spray dryer</t>
  </si>
  <si>
    <t>Trade Waste Incineration</t>
  </si>
  <si>
    <t>Sauget</t>
  </si>
  <si>
    <t>Unit No. 3</t>
  </si>
  <si>
    <t>Number of Sister Facilities</t>
  </si>
  <si>
    <t>APCS Detailed Acronym</t>
  </si>
  <si>
    <t>solid,liq,sludge</t>
  </si>
  <si>
    <t>Natural Gas, oil</t>
  </si>
  <si>
    <t>Fuel oil</t>
  </si>
  <si>
    <t>Trial burn, Worst case operating conditions</t>
  </si>
  <si>
    <t>Testing Dates</t>
  </si>
  <si>
    <t>Cond Dates</t>
  </si>
  <si>
    <t>E1</t>
  </si>
  <si>
    <t>°F</t>
  </si>
  <si>
    <t>Total Chlorine</t>
  </si>
  <si>
    <t>E2</t>
  </si>
  <si>
    <t>source</t>
  </si>
  <si>
    <t>cond</t>
  </si>
  <si>
    <t>emiss 2</t>
  </si>
  <si>
    <t>feed 2</t>
  </si>
  <si>
    <t>process 2</t>
  </si>
  <si>
    <t>df c1</t>
  </si>
  <si>
    <t>Commercial incinerator</t>
  </si>
  <si>
    <t>CO (RA)</t>
  </si>
  <si>
    <t>HC (RA)</t>
  </si>
  <si>
    <t xml:space="preserve">   Stack Gas Flowrate</t>
  </si>
  <si>
    <t xml:space="preserve">   O2</t>
  </si>
  <si>
    <t xml:space="preserve">   Moisture</t>
  </si>
  <si>
    <t xml:space="preserve">   Temperature</t>
  </si>
  <si>
    <t>APCS General Class</t>
  </si>
  <si>
    <t>SD, FF</t>
  </si>
  <si>
    <t>Feedstream Description</t>
  </si>
  <si>
    <t>Feedstream Number</t>
  </si>
  <si>
    <t>Feed Class</t>
  </si>
  <si>
    <t>F1</t>
  </si>
  <si>
    <t>Solid HW</t>
  </si>
  <si>
    <t>F2</t>
  </si>
  <si>
    <t>F3</t>
  </si>
  <si>
    <t>Liq HW</t>
  </si>
  <si>
    <t>F4</t>
  </si>
  <si>
    <t>Sludge HW</t>
  </si>
  <si>
    <t>F5</t>
  </si>
  <si>
    <t>Feed Class 2</t>
  </si>
  <si>
    <t>HW</t>
  </si>
  <si>
    <t>MMBtu/hr</t>
  </si>
  <si>
    <t>Feed Rate</t>
  </si>
  <si>
    <t>Estimated Firing Rate</t>
  </si>
  <si>
    <t>DRE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</si>
</sst>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"/>
    <numFmt numFmtId="167" formatCode="0.00000"/>
    <numFmt numFmtId="168" formatCode="mm/dd/yy"/>
    <numFmt numFmtId="169" formatCode="0.00000000"/>
    <numFmt numFmtId="170" formatCode="0.0000000"/>
    <numFmt numFmtId="171" formatCode="0.000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0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17" fontId="0" fillId="0" borderId="0" xfId="0" applyNumberFormat="1" applyAlignment="1">
      <alignment horizontal="left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Alignment="1">
      <alignment horizontal="centerContinuous"/>
    </xf>
    <xf numFmtId="166" fontId="0" fillId="0" borderId="0" xfId="0" applyNumberFormat="1" applyAlignment="1">
      <alignment horizontal="centerContinuous"/>
    </xf>
    <xf numFmtId="166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7" sqref="A7"/>
    </sheetView>
  </sheetViews>
  <sheetFormatPr defaultColWidth="9.140625" defaultRowHeight="12.75"/>
  <sheetData>
    <row r="1" ht="12.75">
      <c r="A1" t="s">
        <v>140</v>
      </c>
    </row>
    <row r="2" ht="12.75">
      <c r="A2" t="s">
        <v>141</v>
      </c>
    </row>
    <row r="3" ht="12.75">
      <c r="A3" t="s">
        <v>142</v>
      </c>
    </row>
    <row r="4" ht="12.75">
      <c r="A4" t="s">
        <v>143</v>
      </c>
    </row>
    <row r="5" ht="12.75">
      <c r="A5" t="s">
        <v>144</v>
      </c>
    </row>
    <row r="6" ht="12.75">
      <c r="A6" t="s">
        <v>145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31"/>
  <sheetViews>
    <sheetView workbookViewId="0" topLeftCell="B1">
      <selection activeCell="B2" sqref="B2"/>
    </sheetView>
  </sheetViews>
  <sheetFormatPr defaultColWidth="9.140625" defaultRowHeight="12.75"/>
  <cols>
    <col min="1" max="1" width="1.57421875" style="0" hidden="1" customWidth="1"/>
    <col min="2" max="2" width="27.00390625" style="0" customWidth="1"/>
    <col min="3" max="3" width="55.57421875" style="0" customWidth="1"/>
  </cols>
  <sheetData>
    <row r="1" ht="12.75">
      <c r="B1" s="7" t="s">
        <v>111</v>
      </c>
    </row>
    <row r="3" spans="2:3" ht="12.75">
      <c r="B3" t="s">
        <v>87</v>
      </c>
      <c r="C3" t="s">
        <v>83</v>
      </c>
    </row>
    <row r="4" spans="2:3" ht="12.75">
      <c r="B4" t="s">
        <v>88</v>
      </c>
      <c r="C4" t="s">
        <v>84</v>
      </c>
    </row>
    <row r="5" spans="2:3" ht="12.75">
      <c r="B5" t="s">
        <v>89</v>
      </c>
      <c r="C5" t="s">
        <v>125</v>
      </c>
    </row>
    <row r="6" ht="12.75">
      <c r="B6" t="s">
        <v>90</v>
      </c>
    </row>
    <row r="7" spans="2:3" ht="12.75">
      <c r="B7" t="s">
        <v>91</v>
      </c>
      <c r="C7" t="s">
        <v>126</v>
      </c>
    </row>
    <row r="8" spans="2:3" ht="12.75">
      <c r="B8" t="s">
        <v>92</v>
      </c>
      <c r="C8" t="s">
        <v>85</v>
      </c>
    </row>
    <row r="9" spans="2:3" ht="12.75">
      <c r="B9" t="s">
        <v>93</v>
      </c>
      <c r="C9" t="s">
        <v>127</v>
      </c>
    </row>
    <row r="10" ht="12.75">
      <c r="B10" t="s">
        <v>94</v>
      </c>
    </row>
    <row r="11" spans="2:3" ht="12.75">
      <c r="B11" t="s">
        <v>128</v>
      </c>
      <c r="C11" s="14">
        <v>0</v>
      </c>
    </row>
    <row r="12" spans="2:3" ht="12.75">
      <c r="B12" t="s">
        <v>95</v>
      </c>
      <c r="C12" t="s">
        <v>146</v>
      </c>
    </row>
    <row r="13" spans="2:3" ht="12.75">
      <c r="B13" t="s">
        <v>96</v>
      </c>
      <c r="C13" t="s">
        <v>112</v>
      </c>
    </row>
    <row r="14" spans="2:3" ht="12.75">
      <c r="B14" t="s">
        <v>97</v>
      </c>
      <c r="C14" t="s">
        <v>113</v>
      </c>
    </row>
    <row r="15" ht="12.75">
      <c r="B15" t="s">
        <v>98</v>
      </c>
    </row>
    <row r="16" ht="12.75">
      <c r="B16" t="s">
        <v>99</v>
      </c>
    </row>
    <row r="17" spans="2:3" ht="12.75">
      <c r="B17" t="s">
        <v>129</v>
      </c>
      <c r="C17" t="s">
        <v>86</v>
      </c>
    </row>
    <row r="18" spans="2:3" ht="12.75">
      <c r="B18" t="s">
        <v>153</v>
      </c>
      <c r="C18" t="s">
        <v>154</v>
      </c>
    </row>
    <row r="19" spans="2:3" ht="25.5">
      <c r="B19" s="15" t="s">
        <v>100</v>
      </c>
      <c r="C19" s="15" t="s">
        <v>124</v>
      </c>
    </row>
    <row r="20" spans="2:3" ht="12.75">
      <c r="B20" t="s">
        <v>101</v>
      </c>
      <c r="C20" t="s">
        <v>130</v>
      </c>
    </row>
    <row r="21" ht="12.75">
      <c r="B21" t="s">
        <v>102</v>
      </c>
    </row>
    <row r="22" spans="2:3" ht="12.75">
      <c r="B22" t="s">
        <v>103</v>
      </c>
      <c r="C22" t="s">
        <v>131</v>
      </c>
    </row>
    <row r="23" ht="12.75">
      <c r="C23" t="s">
        <v>132</v>
      </c>
    </row>
    <row r="24" ht="12.75">
      <c r="B24" t="s">
        <v>104</v>
      </c>
    </row>
    <row r="25" spans="2:3" ht="12.75">
      <c r="B25" t="s">
        <v>105</v>
      </c>
      <c r="C25" s="17">
        <v>3.9998048095144356</v>
      </c>
    </row>
    <row r="26" spans="2:3" ht="12.75">
      <c r="B26" t="s">
        <v>106</v>
      </c>
      <c r="C26" s="17">
        <v>100.9950714406168</v>
      </c>
    </row>
    <row r="27" spans="2:3" ht="12.75">
      <c r="B27" t="s">
        <v>107</v>
      </c>
      <c r="C27" s="17">
        <v>6.848333509282512</v>
      </c>
    </row>
    <row r="28" spans="2:3" ht="12.75">
      <c r="B28" t="s">
        <v>108</v>
      </c>
      <c r="C28" s="17">
        <v>348.5</v>
      </c>
    </row>
    <row r="30" ht="12.75">
      <c r="B30" t="s">
        <v>109</v>
      </c>
    </row>
    <row r="31" ht="12.75">
      <c r="B31" t="s">
        <v>110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B1">
      <selection activeCell="C3" sqref="C3"/>
    </sheetView>
  </sheetViews>
  <sheetFormatPr defaultColWidth="9.140625" defaultRowHeight="12.75"/>
  <cols>
    <col min="1" max="1" width="2.140625" style="0" hidden="1" customWidth="1"/>
    <col min="2" max="2" width="17.8515625" style="0" customWidth="1"/>
    <col min="3" max="3" width="64.8515625" style="14" customWidth="1"/>
  </cols>
  <sheetData>
    <row r="1" ht="12.75">
      <c r="B1" s="7" t="s">
        <v>82</v>
      </c>
    </row>
    <row r="3" ht="12.75">
      <c r="B3" s="7" t="s">
        <v>0</v>
      </c>
    </row>
    <row r="4" ht="12.75">
      <c r="B4" s="7"/>
    </row>
    <row r="5" spans="2:3" ht="38.25">
      <c r="B5" s="15" t="s">
        <v>74</v>
      </c>
      <c r="C5" s="16" t="s">
        <v>78</v>
      </c>
    </row>
    <row r="6" spans="2:3" ht="12.75">
      <c r="B6" t="s">
        <v>75</v>
      </c>
      <c r="C6" s="14" t="s">
        <v>76</v>
      </c>
    </row>
    <row r="7" spans="2:3" ht="12.75">
      <c r="B7" t="s">
        <v>77</v>
      </c>
      <c r="C7" s="14" t="s">
        <v>76</v>
      </c>
    </row>
    <row r="8" spans="2:3" ht="12.75">
      <c r="B8" t="s">
        <v>73</v>
      </c>
      <c r="C8" s="14" t="s">
        <v>133</v>
      </c>
    </row>
    <row r="9" spans="1:3" ht="12.75">
      <c r="A9" t="s">
        <v>0</v>
      </c>
      <c r="B9" t="s">
        <v>134</v>
      </c>
      <c r="C9" s="14" t="s">
        <v>72</v>
      </c>
    </row>
    <row r="10" spans="1:3" ht="12.75">
      <c r="A10" t="s">
        <v>0</v>
      </c>
      <c r="B10" t="s">
        <v>135</v>
      </c>
      <c r="C10" s="20">
        <v>35451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K27"/>
  <sheetViews>
    <sheetView tabSelected="1" workbookViewId="0" topLeftCell="B1">
      <selection activeCell="Z9" sqref="Z9"/>
    </sheetView>
  </sheetViews>
  <sheetFormatPr defaultColWidth="9.140625" defaultRowHeight="12.75"/>
  <cols>
    <col min="1" max="1" width="1.7109375" style="0" hidden="1" customWidth="1"/>
    <col min="2" max="2" width="19.140625" style="0" customWidth="1"/>
    <col min="3" max="3" width="13.7109375" style="0" customWidth="1"/>
    <col min="5" max="5" width="3.00390625" style="0" customWidth="1"/>
    <col min="6" max="6" width="2.00390625" style="0" customWidth="1"/>
    <col min="7" max="7" width="9.8515625" style="0" customWidth="1"/>
    <col min="8" max="8" width="2.57421875" style="0" customWidth="1"/>
    <col min="9" max="9" width="10.00390625" style="0" customWidth="1"/>
    <col min="10" max="10" width="2.28125" style="0" customWidth="1"/>
    <col min="11" max="11" width="10.421875" style="0" customWidth="1"/>
    <col min="12" max="12" width="3.00390625" style="0" customWidth="1"/>
    <col min="13" max="13" width="9.8515625" style="0" customWidth="1"/>
    <col min="14" max="14" width="2.57421875" style="0" hidden="1" customWidth="1"/>
    <col min="15" max="15" width="7.140625" style="0" hidden="1" customWidth="1"/>
    <col min="16" max="21" width="0" style="0" hidden="1" customWidth="1"/>
    <col min="22" max="23" width="9.140625" style="0" hidden="1" customWidth="1"/>
    <col min="24" max="24" width="0" style="0" hidden="1" customWidth="1"/>
  </cols>
  <sheetData>
    <row r="1" ht="12.75">
      <c r="B1" s="7" t="s">
        <v>114</v>
      </c>
    </row>
    <row r="2" ht="12.75">
      <c r="B2" s="7"/>
    </row>
    <row r="4" spans="2:13" ht="12.75">
      <c r="B4" s="7" t="s">
        <v>0</v>
      </c>
      <c r="G4" s="18" t="s">
        <v>1</v>
      </c>
      <c r="H4" s="18"/>
      <c r="I4" s="18" t="s">
        <v>5</v>
      </c>
      <c r="J4" s="18"/>
      <c r="K4" s="18" t="s">
        <v>6</v>
      </c>
      <c r="L4" s="18"/>
      <c r="M4" s="18" t="s">
        <v>31</v>
      </c>
    </row>
    <row r="6" spans="1:24" s="1" customFormat="1" ht="12.75">
      <c r="A6" s="1" t="s">
        <v>0</v>
      </c>
      <c r="B6" s="1" t="s">
        <v>7</v>
      </c>
      <c r="C6" s="5" t="s">
        <v>139</v>
      </c>
      <c r="D6" s="1" t="s">
        <v>8</v>
      </c>
      <c r="E6" s="1" t="s">
        <v>9</v>
      </c>
      <c r="F6" s="2" t="s">
        <v>10</v>
      </c>
      <c r="G6" s="3">
        <v>0.001700016864</v>
      </c>
      <c r="H6" s="3" t="s">
        <v>10</v>
      </c>
      <c r="I6" s="3">
        <v>0.000400003968</v>
      </c>
      <c r="J6" s="3" t="s">
        <v>10</v>
      </c>
      <c r="K6" s="3">
        <v>0.000900008928</v>
      </c>
      <c r="L6" s="3" t="s">
        <v>10</v>
      </c>
      <c r="M6" s="3">
        <f aca="true" t="shared" si="0" ref="M6:M11">AVERAGE(G6,I6,K6)</f>
        <v>0.00100000992</v>
      </c>
      <c r="N6" s="3" t="s">
        <v>10</v>
      </c>
      <c r="O6" s="3"/>
      <c r="P6" s="3" t="s">
        <v>10</v>
      </c>
      <c r="Q6" s="3"/>
      <c r="R6" s="3" t="s">
        <v>10</v>
      </c>
      <c r="S6" s="3"/>
      <c r="T6" s="3" t="s">
        <v>10</v>
      </c>
      <c r="U6" s="3"/>
      <c r="V6" s="2" t="s">
        <v>10</v>
      </c>
      <c r="W6" s="2"/>
      <c r="X6" s="1">
        <v>0.00100000992</v>
      </c>
    </row>
    <row r="7" spans="1:24" s="1" customFormat="1" ht="12.75">
      <c r="A7" s="1" t="s">
        <v>0</v>
      </c>
      <c r="B7" s="1" t="s">
        <v>147</v>
      </c>
      <c r="C7" s="5" t="s">
        <v>139</v>
      </c>
      <c r="D7" s="1" t="s">
        <v>11</v>
      </c>
      <c r="E7" s="1" t="s">
        <v>9</v>
      </c>
      <c r="F7" s="2" t="s">
        <v>10</v>
      </c>
      <c r="G7" s="4">
        <v>0.7777777777777779</v>
      </c>
      <c r="H7" s="4" t="s">
        <v>10</v>
      </c>
      <c r="I7" s="4">
        <v>2.0695652173913</v>
      </c>
      <c r="J7" s="4" t="s">
        <v>10</v>
      </c>
      <c r="K7" s="4">
        <v>1.0566037735849</v>
      </c>
      <c r="L7" s="2" t="s">
        <v>10</v>
      </c>
      <c r="M7" s="4">
        <f t="shared" si="0"/>
        <v>1.3013155895846593</v>
      </c>
      <c r="N7" s="2" t="s">
        <v>10</v>
      </c>
      <c r="O7" s="2"/>
      <c r="P7" s="2" t="s">
        <v>10</v>
      </c>
      <c r="Q7" s="2"/>
      <c r="R7" s="2" t="s">
        <v>10</v>
      </c>
      <c r="S7" s="2"/>
      <c r="T7" s="2" t="s">
        <v>10</v>
      </c>
      <c r="U7" s="2"/>
      <c r="V7" s="2" t="s">
        <v>10</v>
      </c>
      <c r="W7" s="2"/>
      <c r="X7" s="1">
        <v>1.3013155895846593</v>
      </c>
    </row>
    <row r="8" spans="1:24" s="1" customFormat="1" ht="12.75">
      <c r="A8" s="1" t="s">
        <v>0</v>
      </c>
      <c r="B8" s="1" t="s">
        <v>148</v>
      </c>
      <c r="C8" s="5" t="s">
        <v>139</v>
      </c>
      <c r="D8" s="1" t="s">
        <v>11</v>
      </c>
      <c r="E8" s="1" t="s">
        <v>9</v>
      </c>
      <c r="F8" s="2" t="s">
        <v>10</v>
      </c>
      <c r="G8" s="4">
        <v>0</v>
      </c>
      <c r="H8" s="4" t="s">
        <v>10</v>
      </c>
      <c r="I8" s="4">
        <v>0</v>
      </c>
      <c r="J8" s="4" t="s">
        <v>10</v>
      </c>
      <c r="K8" s="4">
        <v>0.5283018867924529</v>
      </c>
      <c r="L8" s="2" t="s">
        <v>10</v>
      </c>
      <c r="M8" s="4">
        <f t="shared" si="0"/>
        <v>0.17610062893081765</v>
      </c>
      <c r="N8" s="2" t="s">
        <v>10</v>
      </c>
      <c r="O8" s="2"/>
      <c r="P8" s="2" t="s">
        <v>10</v>
      </c>
      <c r="Q8" s="2"/>
      <c r="R8" s="2" t="s">
        <v>10</v>
      </c>
      <c r="S8" s="2"/>
      <c r="T8" s="2" t="s">
        <v>10</v>
      </c>
      <c r="U8" s="2"/>
      <c r="V8" s="2" t="s">
        <v>10</v>
      </c>
      <c r="W8" s="2"/>
      <c r="X8" s="1">
        <v>0.17610062893081765</v>
      </c>
    </row>
    <row r="9" spans="1:24" s="1" customFormat="1" ht="12.75">
      <c r="A9" s="1" t="s">
        <v>0</v>
      </c>
      <c r="B9" s="1" t="s">
        <v>12</v>
      </c>
      <c r="C9" s="5" t="s">
        <v>139</v>
      </c>
      <c r="D9" s="1" t="s">
        <v>11</v>
      </c>
      <c r="E9" s="1" t="s">
        <v>9</v>
      </c>
      <c r="F9" s="2" t="s">
        <v>10</v>
      </c>
      <c r="G9" s="4">
        <v>17.815335897696894</v>
      </c>
      <c r="H9" s="4" t="s">
        <v>10</v>
      </c>
      <c r="I9" s="4">
        <v>18.79459484569951</v>
      </c>
      <c r="J9" s="4" t="s">
        <v>10</v>
      </c>
      <c r="K9" s="4">
        <v>9.701585623721718</v>
      </c>
      <c r="L9" s="2" t="s">
        <v>10</v>
      </c>
      <c r="M9" s="4">
        <f t="shared" si="0"/>
        <v>15.437172122372708</v>
      </c>
      <c r="N9" s="2" t="s">
        <v>10</v>
      </c>
      <c r="O9" s="2"/>
      <c r="P9" s="2" t="s">
        <v>10</v>
      </c>
      <c r="Q9" s="2"/>
      <c r="R9" s="2" t="s">
        <v>10</v>
      </c>
      <c r="S9" s="2"/>
      <c r="T9" s="2" t="s">
        <v>10</v>
      </c>
      <c r="U9" s="2"/>
      <c r="V9" s="2" t="s">
        <v>10</v>
      </c>
      <c r="W9" s="2"/>
      <c r="X9" s="1">
        <v>15.437172122372706</v>
      </c>
    </row>
    <row r="10" spans="1:24" s="1" customFormat="1" ht="12.75">
      <c r="A10" s="1" t="s">
        <v>0</v>
      </c>
      <c r="B10" s="1" t="s">
        <v>13</v>
      </c>
      <c r="C10" s="5" t="s">
        <v>139</v>
      </c>
      <c r="D10" s="1" t="s">
        <v>11</v>
      </c>
      <c r="E10" s="1" t="s">
        <v>9</v>
      </c>
      <c r="F10" s="2" t="s">
        <v>10</v>
      </c>
      <c r="G10" s="4">
        <v>0.12633023558602247</v>
      </c>
      <c r="H10" s="4" t="s">
        <v>10</v>
      </c>
      <c r="I10" s="4">
        <v>0.14951463654658337</v>
      </c>
      <c r="J10" s="4" t="s">
        <v>10</v>
      </c>
      <c r="K10" s="4">
        <v>0.127421142757487</v>
      </c>
      <c r="L10" s="2" t="s">
        <v>10</v>
      </c>
      <c r="M10" s="4">
        <f t="shared" si="0"/>
        <v>0.1344220049633643</v>
      </c>
      <c r="N10" s="2" t="s">
        <v>10</v>
      </c>
      <c r="O10" s="2"/>
      <c r="P10" s="2" t="s">
        <v>10</v>
      </c>
      <c r="Q10" s="2"/>
      <c r="R10" s="2" t="s">
        <v>10</v>
      </c>
      <c r="S10" s="2"/>
      <c r="T10" s="2" t="s">
        <v>10</v>
      </c>
      <c r="U10" s="2"/>
      <c r="V10" s="2" t="s">
        <v>10</v>
      </c>
      <c r="W10" s="2"/>
      <c r="X10" s="1">
        <v>0.1344220049633643</v>
      </c>
    </row>
    <row r="11" spans="2:23" s="1" customFormat="1" ht="12.75">
      <c r="B11" s="1" t="s">
        <v>138</v>
      </c>
      <c r="C11" s="5" t="s">
        <v>139</v>
      </c>
      <c r="D11" s="1" t="s">
        <v>11</v>
      </c>
      <c r="E11" s="1" t="s">
        <v>9</v>
      </c>
      <c r="F11" s="2"/>
      <c r="G11" s="4">
        <f>G9+2*G10</f>
        <v>18.06799636886894</v>
      </c>
      <c r="H11" s="4"/>
      <c r="I11" s="4">
        <f>I9+2*I10</f>
        <v>19.093624118792675</v>
      </c>
      <c r="J11" s="4"/>
      <c r="K11" s="4">
        <f>K9+2*K10</f>
        <v>9.956427909236691</v>
      </c>
      <c r="L11" s="2"/>
      <c r="M11" s="4">
        <f t="shared" si="0"/>
        <v>15.706016132299434</v>
      </c>
      <c r="N11" s="2"/>
      <c r="O11" s="2"/>
      <c r="P11" s="2"/>
      <c r="Q11" s="2"/>
      <c r="R11" s="2"/>
      <c r="S11" s="2"/>
      <c r="T11" s="2"/>
      <c r="U11" s="2"/>
      <c r="V11" s="2"/>
      <c r="W11" s="2"/>
    </row>
    <row r="13" spans="2:4" ht="12.75">
      <c r="B13" t="s">
        <v>24</v>
      </c>
      <c r="C13" s="1" t="s">
        <v>14</v>
      </c>
      <c r="D13" t="s">
        <v>136</v>
      </c>
    </row>
    <row r="14" spans="2:63" s="1" customFormat="1" ht="12.75">
      <c r="B14" s="21" t="s">
        <v>149</v>
      </c>
      <c r="C14" s="21"/>
      <c r="D14" s="21" t="s">
        <v>27</v>
      </c>
      <c r="G14" s="4">
        <v>5454</v>
      </c>
      <c r="H14" s="4"/>
      <c r="I14" s="4">
        <v>5706</v>
      </c>
      <c r="J14" s="4"/>
      <c r="K14" s="4">
        <v>5971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</row>
    <row r="15" spans="2:63" s="1" customFormat="1" ht="12.75">
      <c r="B15" s="21" t="s">
        <v>150</v>
      </c>
      <c r="C15" s="21"/>
      <c r="D15" s="21" t="s">
        <v>28</v>
      </c>
      <c r="G15" s="4">
        <v>10.2</v>
      </c>
      <c r="H15" s="4"/>
      <c r="I15" s="4">
        <v>9.4</v>
      </c>
      <c r="J15" s="4"/>
      <c r="K15" s="4">
        <v>10.8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</row>
    <row r="16" spans="1:63" s="1" customFormat="1" ht="12.75">
      <c r="A16" s="1" t="s">
        <v>0</v>
      </c>
      <c r="B16" s="21" t="s">
        <v>151</v>
      </c>
      <c r="C16" s="21"/>
      <c r="D16" s="21" t="s">
        <v>28</v>
      </c>
      <c r="G16" s="4">
        <v>47.2</v>
      </c>
      <c r="H16" s="4"/>
      <c r="I16" s="4">
        <v>48.8</v>
      </c>
      <c r="J16" s="4"/>
      <c r="K16" s="4">
        <v>46.1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</row>
    <row r="17" spans="2:63" s="1" customFormat="1" ht="12.75">
      <c r="B17" s="21" t="s">
        <v>152</v>
      </c>
      <c r="C17" s="21"/>
      <c r="D17" s="21" t="s">
        <v>137</v>
      </c>
      <c r="G17" s="4">
        <v>352</v>
      </c>
      <c r="H17" s="4"/>
      <c r="I17" s="4">
        <v>347</v>
      </c>
      <c r="J17" s="4"/>
      <c r="K17" s="4">
        <v>346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</row>
    <row r="18" spans="7:63" s="1" customFormat="1" ht="12.75"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</row>
    <row r="19" spans="2:63" s="1" customFormat="1" ht="12.75">
      <c r="B19" s="1" t="s">
        <v>24</v>
      </c>
      <c r="C19" s="1" t="s">
        <v>25</v>
      </c>
      <c r="D19" s="5" t="s">
        <v>139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</row>
    <row r="20" spans="2:63" s="1" customFormat="1" ht="12.75">
      <c r="B20" s="21" t="s">
        <v>149</v>
      </c>
      <c r="C20" s="21"/>
      <c r="D20" s="21" t="s">
        <v>27</v>
      </c>
      <c r="G20" s="4">
        <v>5588</v>
      </c>
      <c r="H20" s="4"/>
      <c r="I20" s="4">
        <v>5964</v>
      </c>
      <c r="J20" s="4"/>
      <c r="K20" s="4">
        <v>6346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</row>
    <row r="21" spans="2:63" s="1" customFormat="1" ht="12.75">
      <c r="B21" s="21" t="s">
        <v>150</v>
      </c>
      <c r="C21" s="21"/>
      <c r="D21" s="21" t="s">
        <v>28</v>
      </c>
      <c r="G21" s="4">
        <v>10.2</v>
      </c>
      <c r="H21" s="4"/>
      <c r="I21" s="4">
        <v>9.6</v>
      </c>
      <c r="J21" s="4"/>
      <c r="K21" s="4">
        <v>10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</row>
    <row r="22" spans="2:63" s="1" customFormat="1" ht="12.75">
      <c r="B22" s="21" t="s">
        <v>151</v>
      </c>
      <c r="C22" s="21"/>
      <c r="D22" s="21" t="s">
        <v>28</v>
      </c>
      <c r="G22" s="4">
        <v>47.1</v>
      </c>
      <c r="H22" s="4"/>
      <c r="I22" s="4">
        <v>48.3</v>
      </c>
      <c r="J22" s="4"/>
      <c r="K22" s="4">
        <v>45.9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</row>
    <row r="23" spans="2:63" s="1" customFormat="1" ht="12.75">
      <c r="B23" s="21" t="s">
        <v>152</v>
      </c>
      <c r="C23" s="21"/>
      <c r="D23" s="21" t="s">
        <v>137</v>
      </c>
      <c r="G23" s="4">
        <v>352</v>
      </c>
      <c r="H23" s="4"/>
      <c r="I23" s="4">
        <v>348</v>
      </c>
      <c r="J23" s="4"/>
      <c r="K23" s="4">
        <v>346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</row>
    <row r="25" spans="1:57" s="5" customFormat="1" ht="12.75">
      <c r="A25" s="5" t="s">
        <v>0</v>
      </c>
      <c r="B25" s="5" t="s">
        <v>79</v>
      </c>
      <c r="C25" s="5" t="s">
        <v>171</v>
      </c>
      <c r="D25" s="5" t="s">
        <v>28</v>
      </c>
      <c r="G25" s="6">
        <v>99.99985</v>
      </c>
      <c r="H25" s="6"/>
      <c r="I25" s="6">
        <v>99.99984</v>
      </c>
      <c r="J25" s="6"/>
      <c r="K25" s="6">
        <v>99.99983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s="5" customFormat="1" ht="12.75">
      <c r="A26" s="5" t="s">
        <v>0</v>
      </c>
      <c r="B26" s="5" t="s">
        <v>80</v>
      </c>
      <c r="C26" s="5" t="s">
        <v>171</v>
      </c>
      <c r="D26" s="5" t="s">
        <v>28</v>
      </c>
      <c r="G26" s="6">
        <v>99.99991</v>
      </c>
      <c r="H26" s="6"/>
      <c r="I26" s="6">
        <v>99.99997</v>
      </c>
      <c r="J26" s="6"/>
      <c r="K26" s="6">
        <v>99.99997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s="5" customFormat="1" ht="12.75">
      <c r="A27" s="5" t="s">
        <v>0</v>
      </c>
      <c r="B27" s="5" t="s">
        <v>81</v>
      </c>
      <c r="C27" s="5" t="s">
        <v>171</v>
      </c>
      <c r="D27" s="5" t="s">
        <v>28</v>
      </c>
      <c r="G27" s="6">
        <v>99.99993</v>
      </c>
      <c r="H27" s="6"/>
      <c r="I27" s="6">
        <v>99.99997</v>
      </c>
      <c r="J27" s="6"/>
      <c r="K27" s="6">
        <v>99.99998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R21"/>
  <sheetViews>
    <sheetView workbookViewId="0" topLeftCell="B1">
      <selection activeCell="J25" sqref="J25"/>
    </sheetView>
  </sheetViews>
  <sheetFormatPr defaultColWidth="9.140625" defaultRowHeight="12.75"/>
  <cols>
    <col min="1" max="1" width="9.140625" style="5" hidden="1" customWidth="1"/>
    <col min="2" max="2" width="20.28125" style="5" customWidth="1"/>
    <col min="3" max="3" width="4.28125" style="5" customWidth="1"/>
    <col min="4" max="4" width="10.421875" style="5" customWidth="1"/>
    <col min="5" max="5" width="3.140625" style="5" customWidth="1"/>
    <col min="6" max="6" width="10.00390625" style="5" customWidth="1"/>
    <col min="7" max="7" width="2.421875" style="5" customWidth="1"/>
    <col min="8" max="8" width="10.140625" style="5" customWidth="1"/>
    <col min="9" max="9" width="2.7109375" style="5" customWidth="1"/>
    <col min="10" max="10" width="9.421875" style="5" customWidth="1"/>
    <col min="11" max="11" width="2.421875" style="5" customWidth="1"/>
    <col min="12" max="12" width="12.00390625" style="5" bestFit="1" customWidth="1"/>
    <col min="13" max="13" width="3.00390625" style="5" customWidth="1"/>
    <col min="14" max="14" width="12.00390625" style="5" bestFit="1" customWidth="1"/>
    <col min="15" max="15" width="2.421875" style="5" customWidth="1"/>
    <col min="16" max="16" width="12.00390625" style="5" bestFit="1" customWidth="1"/>
    <col min="17" max="17" width="1.7109375" style="5" customWidth="1"/>
    <col min="18" max="18" width="13.8515625" style="5" customWidth="1"/>
    <col min="19" max="19" width="2.28125" style="5" customWidth="1"/>
    <col min="20" max="20" width="13.00390625" style="5" customWidth="1"/>
    <col min="21" max="21" width="2.28125" style="5" customWidth="1"/>
    <col min="22" max="22" width="12.140625" style="5" customWidth="1"/>
    <col min="23" max="23" width="2.421875" style="5" customWidth="1"/>
    <col min="24" max="24" width="12.421875" style="5" customWidth="1"/>
    <col min="25" max="25" width="1.7109375" style="5" customWidth="1"/>
    <col min="26" max="26" width="12.00390625" style="5" bestFit="1" customWidth="1"/>
    <col min="27" max="27" width="2.57421875" style="5" customWidth="1"/>
    <col min="28" max="28" width="12.00390625" style="5" bestFit="1" customWidth="1"/>
    <col min="29" max="29" width="1.8515625" style="5" customWidth="1"/>
    <col min="30" max="30" width="11.140625" style="5" customWidth="1"/>
    <col min="31" max="31" width="1.57421875" style="5" customWidth="1"/>
    <col min="32" max="32" width="9.7109375" style="5" customWidth="1"/>
    <col min="33" max="33" width="1.28515625" style="5" customWidth="1"/>
    <col min="34" max="34" width="10.00390625" style="5" customWidth="1"/>
    <col min="35" max="35" width="1.421875" style="5" customWidth="1"/>
    <col min="36" max="36" width="9.8515625" style="5" customWidth="1"/>
    <col min="37" max="37" width="1.421875" style="5" customWidth="1"/>
    <col min="38" max="38" width="10.00390625" style="5" customWidth="1"/>
    <col min="39" max="39" width="1.421875" style="5" customWidth="1"/>
    <col min="40" max="40" width="9.8515625" style="5" customWidth="1"/>
    <col min="41" max="41" width="1.421875" style="5" customWidth="1"/>
    <col min="42" max="42" width="10.140625" style="5" customWidth="1"/>
    <col min="43" max="43" width="1.421875" style="5" customWidth="1"/>
    <col min="44" max="44" width="10.00390625" style="5" customWidth="1"/>
    <col min="45" max="16384" width="9.140625" style="5" customWidth="1"/>
  </cols>
  <sheetData>
    <row r="1" ht="12.75">
      <c r="B1" s="8" t="s">
        <v>115</v>
      </c>
    </row>
    <row r="4" spans="2:44" ht="12.75">
      <c r="B4" s="8" t="s">
        <v>0</v>
      </c>
      <c r="F4" s="19" t="s">
        <v>1</v>
      </c>
      <c r="G4" s="19"/>
      <c r="H4" s="19" t="s">
        <v>5</v>
      </c>
      <c r="I4" s="19"/>
      <c r="J4" s="19" t="s">
        <v>6</v>
      </c>
      <c r="K4" s="19"/>
      <c r="L4" s="19" t="s">
        <v>1</v>
      </c>
      <c r="M4" s="19"/>
      <c r="N4" s="19" t="s">
        <v>5</v>
      </c>
      <c r="O4" s="19"/>
      <c r="P4" s="19" t="s">
        <v>6</v>
      </c>
      <c r="Q4" s="19"/>
      <c r="R4" s="19" t="s">
        <v>1</v>
      </c>
      <c r="S4" s="19"/>
      <c r="T4" s="19" t="s">
        <v>5</v>
      </c>
      <c r="U4" s="19"/>
      <c r="V4" s="19" t="s">
        <v>6</v>
      </c>
      <c r="W4" s="19"/>
      <c r="X4" s="19" t="s">
        <v>1</v>
      </c>
      <c r="Y4" s="19"/>
      <c r="Z4" s="19" t="s">
        <v>5</v>
      </c>
      <c r="AA4" s="19"/>
      <c r="AB4" s="19" t="s">
        <v>6</v>
      </c>
      <c r="AC4" s="19"/>
      <c r="AD4" s="19" t="s">
        <v>1</v>
      </c>
      <c r="AE4" s="19"/>
      <c r="AF4" s="19" t="s">
        <v>5</v>
      </c>
      <c r="AG4" s="19"/>
      <c r="AH4" s="19" t="s">
        <v>6</v>
      </c>
      <c r="AI4" s="19"/>
      <c r="AJ4" s="19" t="s">
        <v>31</v>
      </c>
      <c r="AK4" s="19"/>
      <c r="AL4" s="19" t="s">
        <v>1</v>
      </c>
      <c r="AM4" s="19"/>
      <c r="AN4" s="19" t="s">
        <v>5</v>
      </c>
      <c r="AO4" s="19"/>
      <c r="AP4" s="19" t="s">
        <v>6</v>
      </c>
      <c r="AQ4" s="19"/>
      <c r="AR4" s="19" t="s">
        <v>31</v>
      </c>
    </row>
    <row r="6" spans="2:36" ht="12.75">
      <c r="B6" s="5" t="s">
        <v>156</v>
      </c>
      <c r="F6" s="5" t="s">
        <v>158</v>
      </c>
      <c r="H6" s="5" t="s">
        <v>158</v>
      </c>
      <c r="J6" s="5" t="s">
        <v>158</v>
      </c>
      <c r="L6" s="5" t="s">
        <v>160</v>
      </c>
      <c r="N6" s="5" t="s">
        <v>160</v>
      </c>
      <c r="P6" s="5" t="s">
        <v>160</v>
      </c>
      <c r="R6" s="5" t="s">
        <v>161</v>
      </c>
      <c r="T6" s="5" t="s">
        <v>161</v>
      </c>
      <c r="V6" s="5" t="s">
        <v>161</v>
      </c>
      <c r="X6" s="5" t="s">
        <v>163</v>
      </c>
      <c r="Z6" s="5" t="s">
        <v>163</v>
      </c>
      <c r="AB6" s="5" t="s">
        <v>163</v>
      </c>
      <c r="AD6" s="5" t="s">
        <v>165</v>
      </c>
      <c r="AF6" s="5" t="s">
        <v>165</v>
      </c>
      <c r="AH6" s="5" t="s">
        <v>165</v>
      </c>
      <c r="AJ6" s="5" t="s">
        <v>165</v>
      </c>
    </row>
    <row r="7" spans="2:44" ht="12.75">
      <c r="B7" s="21" t="s">
        <v>166</v>
      </c>
      <c r="AD7" s="5" t="s">
        <v>32</v>
      </c>
      <c r="AF7" s="5" t="s">
        <v>32</v>
      </c>
      <c r="AH7" s="5" t="s">
        <v>32</v>
      </c>
      <c r="AJ7" s="5" t="s">
        <v>32</v>
      </c>
      <c r="AL7" s="5" t="s">
        <v>167</v>
      </c>
      <c r="AN7" s="5" t="s">
        <v>167</v>
      </c>
      <c r="AP7" s="5" t="s">
        <v>167</v>
      </c>
      <c r="AR7" s="5" t="s">
        <v>167</v>
      </c>
    </row>
    <row r="8" spans="2:36" ht="12.75">
      <c r="B8" s="5" t="s">
        <v>157</v>
      </c>
      <c r="F8" s="5" t="s">
        <v>159</v>
      </c>
      <c r="H8" s="5" t="s">
        <v>159</v>
      </c>
      <c r="J8" s="5" t="s">
        <v>159</v>
      </c>
      <c r="L8" s="5" t="s">
        <v>162</v>
      </c>
      <c r="N8" s="5" t="s">
        <v>162</v>
      </c>
      <c r="P8" s="5" t="s">
        <v>162</v>
      </c>
      <c r="R8" s="5" t="s">
        <v>162</v>
      </c>
      <c r="T8" s="5" t="s">
        <v>162</v>
      </c>
      <c r="V8" s="5" t="s">
        <v>162</v>
      </c>
      <c r="X8" s="5" t="s">
        <v>164</v>
      </c>
      <c r="Z8" s="5" t="s">
        <v>164</v>
      </c>
      <c r="AB8" s="5" t="s">
        <v>164</v>
      </c>
      <c r="AD8" s="5" t="s">
        <v>32</v>
      </c>
      <c r="AF8" s="5" t="s">
        <v>32</v>
      </c>
      <c r="AH8" s="5" t="s">
        <v>32</v>
      </c>
      <c r="AJ8" s="5" t="s">
        <v>32</v>
      </c>
    </row>
    <row r="9" spans="2:36" ht="12.75">
      <c r="B9" s="5" t="s">
        <v>155</v>
      </c>
      <c r="F9" s="5" t="s">
        <v>20</v>
      </c>
      <c r="H9" s="5" t="s">
        <v>20</v>
      </c>
      <c r="J9" s="5" t="s">
        <v>20</v>
      </c>
      <c r="L9" s="5" t="s">
        <v>21</v>
      </c>
      <c r="N9" s="5" t="s">
        <v>21</v>
      </c>
      <c r="P9" s="5" t="s">
        <v>21</v>
      </c>
      <c r="R9" s="5" t="s">
        <v>22</v>
      </c>
      <c r="T9" s="5" t="s">
        <v>22</v>
      </c>
      <c r="V9" s="5" t="s">
        <v>22</v>
      </c>
      <c r="X9" s="5" t="s">
        <v>23</v>
      </c>
      <c r="Z9" s="5" t="s">
        <v>23</v>
      </c>
      <c r="AB9" s="5" t="s">
        <v>23</v>
      </c>
      <c r="AD9" s="5" t="s">
        <v>32</v>
      </c>
      <c r="AF9" s="5" t="s">
        <v>32</v>
      </c>
      <c r="AH9" s="5" t="s">
        <v>32</v>
      </c>
      <c r="AJ9" s="5" t="s">
        <v>32</v>
      </c>
    </row>
    <row r="10" spans="1:28" ht="12.75">
      <c r="A10" s="5" t="s">
        <v>0</v>
      </c>
      <c r="B10" s="5" t="s">
        <v>169</v>
      </c>
      <c r="D10" s="5" t="s">
        <v>16</v>
      </c>
      <c r="F10" s="6">
        <v>1088</v>
      </c>
      <c r="G10" s="6"/>
      <c r="H10" s="6">
        <v>1084</v>
      </c>
      <c r="I10" s="6"/>
      <c r="J10" s="6">
        <v>987</v>
      </c>
      <c r="K10" s="6"/>
      <c r="L10" s="6">
        <v>1804</v>
      </c>
      <c r="M10" s="6"/>
      <c r="N10" s="6">
        <v>2130</v>
      </c>
      <c r="O10" s="6"/>
      <c r="P10" s="6">
        <v>2101</v>
      </c>
      <c r="Q10" s="6"/>
      <c r="R10" s="6">
        <v>1842</v>
      </c>
      <c r="S10" s="6"/>
      <c r="T10" s="6">
        <v>2165</v>
      </c>
      <c r="U10" s="6"/>
      <c r="V10" s="6">
        <v>1971</v>
      </c>
      <c r="W10" s="6"/>
      <c r="X10" s="6">
        <v>706.6</v>
      </c>
      <c r="Y10" s="6"/>
      <c r="Z10" s="6">
        <v>756</v>
      </c>
      <c r="AA10" s="6"/>
      <c r="AB10" s="6">
        <v>709.6</v>
      </c>
    </row>
    <row r="11" spans="1:28" ht="12.75">
      <c r="A11" s="5" t="s">
        <v>0</v>
      </c>
      <c r="B11" s="5" t="s">
        <v>4</v>
      </c>
      <c r="D11" s="5" t="s">
        <v>17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1:28" ht="12.75">
      <c r="A12" s="5" t="s">
        <v>0</v>
      </c>
      <c r="B12" s="5" t="s">
        <v>3</v>
      </c>
      <c r="D12" s="5" t="s">
        <v>18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ht="12.75">
      <c r="A13" s="5" t="s">
        <v>0</v>
      </c>
      <c r="B13" s="5" t="s">
        <v>2</v>
      </c>
      <c r="D13" s="5" t="s">
        <v>19</v>
      </c>
      <c r="F13" s="23">
        <v>85202.205882353</v>
      </c>
      <c r="G13" s="23"/>
      <c r="H13" s="23">
        <v>85055.35055350553</v>
      </c>
      <c r="I13" s="23"/>
      <c r="J13" s="23">
        <v>91590.67882472138</v>
      </c>
      <c r="K13" s="6"/>
      <c r="L13" s="24">
        <v>28824.833702882483</v>
      </c>
      <c r="M13" s="24"/>
      <c r="N13" s="24">
        <v>24835.68075117371</v>
      </c>
      <c r="O13" s="24"/>
      <c r="P13" s="24">
        <v>24940.504521656356</v>
      </c>
      <c r="Q13" s="24"/>
      <c r="R13" s="24">
        <v>760.043431053203</v>
      </c>
      <c r="S13" s="24"/>
      <c r="T13" s="24">
        <v>16212.471131639722</v>
      </c>
      <c r="U13" s="24"/>
      <c r="V13" s="24">
        <v>4921.359715880264</v>
      </c>
      <c r="W13" s="24"/>
      <c r="X13" s="24">
        <v>103311.63317294</v>
      </c>
      <c r="Y13" s="24"/>
      <c r="Z13" s="24">
        <v>95899.47089947089</v>
      </c>
      <c r="AA13" s="24"/>
      <c r="AB13" s="24">
        <v>102874.85907553551</v>
      </c>
    </row>
    <row r="15" spans="2:36" ht="12.75">
      <c r="B15" s="5" t="s">
        <v>26</v>
      </c>
      <c r="D15" s="5" t="s">
        <v>27</v>
      </c>
      <c r="F15" s="5">
        <f>'emiss 2'!$G$20</f>
        <v>5588</v>
      </c>
      <c r="H15" s="5">
        <f>'emiss 2'!$I$20</f>
        <v>5964</v>
      </c>
      <c r="J15" s="5">
        <f>'emiss 2'!$K$20</f>
        <v>6346</v>
      </c>
      <c r="L15" s="5">
        <f>'emiss 2'!$G$20</f>
        <v>5588</v>
      </c>
      <c r="N15" s="5">
        <f>'emiss 2'!$I$20</f>
        <v>5964</v>
      </c>
      <c r="P15" s="5">
        <f>'emiss 2'!$K$20</f>
        <v>6346</v>
      </c>
      <c r="R15" s="5">
        <f>'emiss 2'!$G$20</f>
        <v>5588</v>
      </c>
      <c r="T15" s="5">
        <f>'emiss 2'!$I$20</f>
        <v>5964</v>
      </c>
      <c r="V15" s="5">
        <f>'emiss 2'!$K$20</f>
        <v>6346</v>
      </c>
      <c r="X15" s="5">
        <f>'emiss 2'!$G$20</f>
        <v>5588</v>
      </c>
      <c r="Z15" s="5">
        <f>'emiss 2'!$I$20</f>
        <v>5964</v>
      </c>
      <c r="AB15" s="5">
        <f>'emiss 2'!$K$20</f>
        <v>6346</v>
      </c>
      <c r="AD15" s="5">
        <f>F15</f>
        <v>5588</v>
      </c>
      <c r="AF15" s="5">
        <f>H15</f>
        <v>5964</v>
      </c>
      <c r="AH15" s="5">
        <f>J15</f>
        <v>6346</v>
      </c>
      <c r="AJ15" s="5">
        <f>AVERAGE(AD15,AF15,AH15)</f>
        <v>5966</v>
      </c>
    </row>
    <row r="16" spans="2:36" ht="12.75">
      <c r="B16" s="5" t="s">
        <v>15</v>
      </c>
      <c r="D16" s="5" t="s">
        <v>28</v>
      </c>
      <c r="F16" s="5">
        <f>'emiss 2'!$G$21</f>
        <v>10.2</v>
      </c>
      <c r="H16" s="5">
        <f>'emiss 2'!$I$21</f>
        <v>9.6</v>
      </c>
      <c r="J16" s="5">
        <f>'emiss 2'!$K$21</f>
        <v>10</v>
      </c>
      <c r="L16" s="5">
        <f>'emiss 2'!$G$21</f>
        <v>10.2</v>
      </c>
      <c r="N16" s="5">
        <f>'emiss 2'!$I$21</f>
        <v>9.6</v>
      </c>
      <c r="P16" s="5">
        <f>'emiss 2'!$K$21</f>
        <v>10</v>
      </c>
      <c r="R16" s="5">
        <f>'emiss 2'!$G$21</f>
        <v>10.2</v>
      </c>
      <c r="T16" s="5">
        <f>'emiss 2'!$I$21</f>
        <v>9.6</v>
      </c>
      <c r="V16" s="5">
        <f>'emiss 2'!$K$21</f>
        <v>10</v>
      </c>
      <c r="X16" s="5">
        <f>'emiss 2'!$G$21</f>
        <v>10.2</v>
      </c>
      <c r="Z16" s="5">
        <f>'emiss 2'!$I$21</f>
        <v>9.6</v>
      </c>
      <c r="AB16" s="5">
        <f>'emiss 2'!$K$21</f>
        <v>10</v>
      </c>
      <c r="AD16" s="5">
        <f>F16</f>
        <v>10.2</v>
      </c>
      <c r="AF16" s="5">
        <f>H16</f>
        <v>9.6</v>
      </c>
      <c r="AH16" s="5">
        <f>J16</f>
        <v>10</v>
      </c>
      <c r="AJ16" s="23">
        <f>AVERAGE(AD16,AF16,AH16)</f>
        <v>9.933333333333332</v>
      </c>
    </row>
    <row r="18" spans="2:36" ht="12.75">
      <c r="B18" s="21" t="s">
        <v>170</v>
      </c>
      <c r="D18" s="21" t="s">
        <v>168</v>
      </c>
      <c r="AD18" s="22">
        <f>AD15/9000*60*(21-AD16)/21</f>
        <v>19.158857142857148</v>
      </c>
      <c r="AF18" s="22">
        <f>AF15/9000*60*(21-AF16)/21</f>
        <v>21.584</v>
      </c>
      <c r="AH18" s="22">
        <f>AH15/9000*60*(21-AH16)/21</f>
        <v>22.16063492063492</v>
      </c>
      <c r="AJ18" s="22">
        <f>AJ15/9000*60*(21-AJ16)/21</f>
        <v>20.959915343915345</v>
      </c>
    </row>
    <row r="20" spans="2:4" ht="12.75">
      <c r="B20" s="5" t="s">
        <v>3</v>
      </c>
      <c r="D20" s="5" t="s">
        <v>29</v>
      </c>
    </row>
    <row r="21" spans="2:44" ht="12.75">
      <c r="B21" s="5" t="s">
        <v>2</v>
      </c>
      <c r="D21" s="5" t="s">
        <v>30</v>
      </c>
      <c r="F21" s="5">
        <f>F13/1000000*F10*454/60/0.0283/F15*(21-7)/(21-F16)*1000000</f>
        <v>5749707.924800441</v>
      </c>
      <c r="H21" s="5">
        <f>H13/1000000*H10*454/60/0.0283/H15*(21-7)/(21-H16)*1000000</f>
        <v>5076152.227425125</v>
      </c>
      <c r="J21" s="5">
        <f>J13/1000000*J10*454/60/0.0283/J15*(21-7)/(21-J16)*1000000</f>
        <v>4847545.344160447</v>
      </c>
      <c r="L21" s="24">
        <f>L13/1000000*L10*454/60/0.0283/L15*(21-7)/(21-L16)*1000000</f>
        <v>3225294.6287985193</v>
      </c>
      <c r="M21" s="24"/>
      <c r="N21" s="24">
        <f>N13/1000000*N10*454/60/0.0283/N15*(21-7)/(21-N16)*1000000</f>
        <v>2912456.104455413</v>
      </c>
      <c r="O21" s="24"/>
      <c r="P21" s="24">
        <f>P13/1000000*P10*454/60/0.0283/P15*(21-7)/(21-P16)*1000000</f>
        <v>2809860.3543584887</v>
      </c>
      <c r="Q21" s="24"/>
      <c r="R21" s="24">
        <f>R13/1000000*R10*454/60/0.0283/R15*(21-7)/(21-R16)*1000000</f>
        <v>86834.85539072937</v>
      </c>
      <c r="S21" s="24"/>
      <c r="T21" s="24">
        <f>T13/1000000*T10*454/60/0.0283/T15*(21-7)/(21-T16)*1000000</f>
        <v>1932461.4228050094</v>
      </c>
      <c r="U21" s="24"/>
      <c r="V21" s="24">
        <f>V13/1000000*V10*454/60/0.0283/V15*(21-7)/(21-V16)*1000000</f>
        <v>520145.90529155236</v>
      </c>
      <c r="W21" s="24"/>
      <c r="X21" s="24">
        <f>X13/1000000*X10*454/60/0.0283/X15*(21-7)/(21-X16)*1000000</f>
        <v>4527817.459659423</v>
      </c>
      <c r="Y21" s="24"/>
      <c r="Z21" s="24">
        <f>Z13/1000000*Z10*454/60/0.0283/Z15*(21-7)/(21-Z16)*1000000</f>
        <v>3991551.3718906883</v>
      </c>
      <c r="AA21" s="24"/>
      <c r="AB21" s="24">
        <f>AB13/1000000*AB10*454/60/0.0283/AB15*(21-7)/(21-AB16)*1000000</f>
        <v>3914500.1119879712</v>
      </c>
      <c r="AC21" s="24"/>
      <c r="AD21" s="24">
        <f>SUM(X21,R21,L21,F21)</f>
        <v>13589654.868649112</v>
      </c>
      <c r="AE21" s="24"/>
      <c r="AF21" s="24">
        <f>SUM(Z21,T21,N21,H21)</f>
        <v>13912621.126576237</v>
      </c>
      <c r="AG21" s="24"/>
      <c r="AH21" s="24">
        <f>SUM(AB21,V21,P21,J21)</f>
        <v>12092051.71579846</v>
      </c>
      <c r="AI21" s="24"/>
      <c r="AJ21" s="24">
        <f>AVERAGE(AH21,AF21,AD21)</f>
        <v>13198109.237007936</v>
      </c>
      <c r="AK21" s="24"/>
      <c r="AL21" s="24">
        <f>F21+L21+R21+X21</f>
        <v>13589654.86864911</v>
      </c>
      <c r="AM21" s="24"/>
      <c r="AN21" s="24">
        <f>H21+N21+T21+Z21</f>
        <v>13912621.126576236</v>
      </c>
      <c r="AO21" s="24"/>
      <c r="AP21" s="24">
        <f>J21+P21+V21+AB21</f>
        <v>12092051.71579846</v>
      </c>
      <c r="AQ21" s="24"/>
      <c r="AR21" s="24">
        <f>AVERAGE(AP21,AN21,AL21)</f>
        <v>13198109.237007936</v>
      </c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E7"/>
  <sheetViews>
    <sheetView workbookViewId="0" topLeftCell="C1">
      <selection activeCell="H13" sqref="G13:H13"/>
    </sheetView>
  </sheetViews>
  <sheetFormatPr defaultColWidth="9.140625" defaultRowHeight="12.75"/>
  <cols>
    <col min="1" max="1" width="9.140625" style="0" hidden="1" customWidth="1"/>
    <col min="2" max="2" width="0" style="0" hidden="1" customWidth="1"/>
    <col min="3" max="3" width="25.00390625" style="0" customWidth="1"/>
    <col min="4" max="4" width="6.28125" style="0" customWidth="1"/>
  </cols>
  <sheetData>
    <row r="1" ht="12.75">
      <c r="C1" s="7" t="s">
        <v>121</v>
      </c>
    </row>
    <row r="3" spans="3:7" ht="12.75">
      <c r="C3" s="8" t="s">
        <v>0</v>
      </c>
      <c r="E3" s="18" t="s">
        <v>1</v>
      </c>
      <c r="F3" s="18" t="s">
        <v>5</v>
      </c>
      <c r="G3" s="18" t="s">
        <v>6</v>
      </c>
    </row>
    <row r="5" spans="1:31" s="5" customFormat="1" ht="12.75">
      <c r="A5" s="5" t="s">
        <v>0</v>
      </c>
      <c r="B5" s="5" t="s">
        <v>117</v>
      </c>
      <c r="C5" s="5" t="s">
        <v>122</v>
      </c>
      <c r="D5" s="5" t="s">
        <v>118</v>
      </c>
      <c r="E5" s="6">
        <v>1608</v>
      </c>
      <c r="F5" s="6">
        <v>1638</v>
      </c>
      <c r="G5" s="6">
        <v>1635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 s="5" customFormat="1" ht="12.75">
      <c r="A6" s="5" t="s">
        <v>0</v>
      </c>
      <c r="B6" s="5" t="s">
        <v>119</v>
      </c>
      <c r="C6" s="5" t="s">
        <v>120</v>
      </c>
      <c r="D6" s="5" t="s">
        <v>118</v>
      </c>
      <c r="E6" s="6">
        <v>1870</v>
      </c>
      <c r="F6" s="6">
        <v>1827</v>
      </c>
      <c r="G6" s="6">
        <v>1838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22" s="5" customFormat="1" ht="12.75">
      <c r="A7" s="5" t="s">
        <v>0</v>
      </c>
      <c r="B7" s="5" t="s">
        <v>117</v>
      </c>
      <c r="C7" s="5" t="s">
        <v>123</v>
      </c>
      <c r="D7" s="5" t="s">
        <v>118</v>
      </c>
      <c r="E7" s="6">
        <v>386</v>
      </c>
      <c r="F7" s="6">
        <v>386</v>
      </c>
      <c r="G7" s="6">
        <v>386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P39"/>
  <sheetViews>
    <sheetView workbookViewId="0" topLeftCell="C1">
      <selection activeCell="R12" sqref="R12"/>
    </sheetView>
  </sheetViews>
  <sheetFormatPr defaultColWidth="9.140625" defaultRowHeight="12.75"/>
  <cols>
    <col min="1" max="1" width="9.140625" style="0" hidden="1" customWidth="1"/>
    <col min="2" max="2" width="3.421875" style="0" hidden="1" customWidth="1"/>
    <col min="3" max="3" width="19.140625" style="0" customWidth="1"/>
    <col min="4" max="4" width="7.00390625" style="9" customWidth="1"/>
    <col min="5" max="5" width="5.00390625" style="0" customWidth="1"/>
    <col min="7" max="7" width="7.7109375" style="10" customWidth="1"/>
    <col min="8" max="8" width="8.28125" style="10" customWidth="1"/>
    <col min="9" max="9" width="6.00390625" style="0" customWidth="1"/>
    <col min="11" max="11" width="7.7109375" style="10" customWidth="1"/>
    <col min="12" max="12" width="8.28125" style="10" customWidth="1"/>
    <col min="13" max="13" width="5.140625" style="0" customWidth="1"/>
    <col min="15" max="15" width="7.7109375" style="10" customWidth="1"/>
    <col min="16" max="16" width="8.28125" style="10" customWidth="1"/>
    <col min="17" max="17" width="2.57421875" style="0" customWidth="1"/>
  </cols>
  <sheetData>
    <row r="1" spans="3:16" ht="12.75">
      <c r="C1" s="7" t="s">
        <v>0</v>
      </c>
      <c r="F1" s="25" t="s">
        <v>1</v>
      </c>
      <c r="G1" s="26"/>
      <c r="H1" s="26"/>
      <c r="J1" s="25" t="s">
        <v>5</v>
      </c>
      <c r="K1" s="26"/>
      <c r="L1" s="26"/>
      <c r="N1" s="25" t="s">
        <v>6</v>
      </c>
      <c r="O1" s="26"/>
      <c r="P1" s="26"/>
    </row>
    <row r="2" spans="4:16" ht="12.75">
      <c r="D2" s="9" t="s">
        <v>33</v>
      </c>
      <c r="F2" s="18" t="s">
        <v>32</v>
      </c>
      <c r="G2" s="27" t="s">
        <v>32</v>
      </c>
      <c r="H2" s="27" t="s">
        <v>34</v>
      </c>
      <c r="I2" s="18"/>
      <c r="J2" s="18" t="s">
        <v>32</v>
      </c>
      <c r="K2" s="27" t="s">
        <v>32</v>
      </c>
      <c r="L2" s="27" t="s">
        <v>34</v>
      </c>
      <c r="M2" s="18"/>
      <c r="N2" s="18" t="s">
        <v>32</v>
      </c>
      <c r="O2" s="27" t="s">
        <v>32</v>
      </c>
      <c r="P2" s="27" t="s">
        <v>34</v>
      </c>
    </row>
    <row r="3" spans="3:16" ht="12.75">
      <c r="C3" t="s">
        <v>116</v>
      </c>
      <c r="D3" s="9" t="s">
        <v>35</v>
      </c>
      <c r="F3" s="18" t="s">
        <v>36</v>
      </c>
      <c r="G3" s="27" t="s">
        <v>37</v>
      </c>
      <c r="H3" s="27" t="s">
        <v>37</v>
      </c>
      <c r="I3" s="18"/>
      <c r="J3" s="18" t="s">
        <v>36</v>
      </c>
      <c r="K3" s="27" t="s">
        <v>37</v>
      </c>
      <c r="L3" s="27" t="s">
        <v>37</v>
      </c>
      <c r="M3" s="18"/>
      <c r="N3" s="18" t="s">
        <v>36</v>
      </c>
      <c r="O3" s="27" t="s">
        <v>37</v>
      </c>
      <c r="P3" s="27" t="s">
        <v>37</v>
      </c>
    </row>
    <row r="5" spans="1:42" s="5" customFormat="1" ht="12.75">
      <c r="A5" s="5" t="s">
        <v>0</v>
      </c>
      <c r="B5" s="5">
        <v>1</v>
      </c>
      <c r="C5" s="5" t="s">
        <v>38</v>
      </c>
      <c r="D5" s="11">
        <v>1</v>
      </c>
      <c r="E5" s="6">
        <v>1</v>
      </c>
      <c r="F5" s="12">
        <v>0.012410287536894223</v>
      </c>
      <c r="G5" s="12">
        <f>IF(E5=1,F5/2,F5)</f>
        <v>0.006205143768447111</v>
      </c>
      <c r="H5" s="12">
        <f>G5*$D5</f>
        <v>0.006205143768447111</v>
      </c>
      <c r="I5" s="6"/>
      <c r="J5" s="12">
        <v>0.00972311485945882</v>
      </c>
      <c r="K5" s="12">
        <f>IF(I5=1,J5/2,J5)</f>
        <v>0.00972311485945882</v>
      </c>
      <c r="L5" s="12">
        <f>K5*$D5</f>
        <v>0.00972311485945882</v>
      </c>
      <c r="M5" s="6">
        <v>1</v>
      </c>
      <c r="N5" s="12">
        <v>0.01089835677201472</v>
      </c>
      <c r="O5" s="12">
        <f>IF(M5=1,N5/2,N5)</f>
        <v>0.00544917838600736</v>
      </c>
      <c r="P5" s="12">
        <f>O5*$D5</f>
        <v>0.00544917838600736</v>
      </c>
      <c r="Q5" s="6"/>
      <c r="R5" s="12"/>
      <c r="S5" s="6"/>
      <c r="T5" s="12"/>
      <c r="U5" s="6"/>
      <c r="V5" s="12"/>
      <c r="W5" s="6"/>
      <c r="X5" s="12"/>
      <c r="Y5" s="6"/>
      <c r="Z5" s="12"/>
      <c r="AA5" s="6"/>
      <c r="AB5" s="13"/>
      <c r="AC5" s="6"/>
      <c r="AD5" s="13"/>
      <c r="AE5" s="6"/>
      <c r="AF5" s="13"/>
      <c r="AG5" s="6"/>
      <c r="AH5" s="13"/>
      <c r="AI5" s="6"/>
      <c r="AJ5" s="13"/>
      <c r="AK5" s="6"/>
      <c r="AL5" s="13"/>
      <c r="AM5" s="6"/>
      <c r="AN5" s="13"/>
      <c r="AO5" s="6"/>
      <c r="AP5" s="13"/>
    </row>
    <row r="6" spans="1:42" s="5" customFormat="1" ht="12.75">
      <c r="A6" s="5" t="s">
        <v>0</v>
      </c>
      <c r="B6" s="5">
        <v>2</v>
      </c>
      <c r="C6" s="5" t="s">
        <v>39</v>
      </c>
      <c r="D6" s="11">
        <v>0</v>
      </c>
      <c r="E6" s="6"/>
      <c r="F6" s="12">
        <v>0.17991976102066</v>
      </c>
      <c r="G6" s="12">
        <f aca="true" t="shared" si="0" ref="G6:G37">IF(E6=1,F6/2,F6)</f>
        <v>0.17991976102066</v>
      </c>
      <c r="H6" s="12">
        <f aca="true" t="shared" si="1" ref="H6:H37">G6*$D6</f>
        <v>0</v>
      </c>
      <c r="I6" s="6"/>
      <c r="J6" s="12">
        <v>0.14638689593963</v>
      </c>
      <c r="K6" s="12">
        <f aca="true" t="shared" si="2" ref="K6:K37">IF(I6=1,J6/2,J6)</f>
        <v>0.14638689593963</v>
      </c>
      <c r="L6" s="12">
        <f aca="true" t="shared" si="3" ref="L6:L37">K6*$D6</f>
        <v>0</v>
      </c>
      <c r="M6" s="6"/>
      <c r="N6" s="12"/>
      <c r="O6" s="12">
        <f aca="true" t="shared" si="4" ref="O6:O37">IF(M6=1,N6/2,N6)</f>
        <v>0</v>
      </c>
      <c r="P6" s="12">
        <f aca="true" t="shared" si="5" ref="P6:P37">O6*$D6</f>
        <v>0</v>
      </c>
      <c r="Q6" s="6"/>
      <c r="R6" s="12"/>
      <c r="S6" s="6"/>
      <c r="T6" s="12"/>
      <c r="U6" s="6"/>
      <c r="V6" s="12"/>
      <c r="W6" s="6"/>
      <c r="X6" s="12"/>
      <c r="Y6" s="6"/>
      <c r="Z6" s="12"/>
      <c r="AA6" s="6"/>
      <c r="AB6" s="13"/>
      <c r="AC6" s="6"/>
      <c r="AD6" s="13"/>
      <c r="AE6" s="6"/>
      <c r="AF6" s="13"/>
      <c r="AG6" s="6"/>
      <c r="AH6" s="13"/>
      <c r="AI6" s="6"/>
      <c r="AJ6" s="13"/>
      <c r="AK6" s="6"/>
      <c r="AL6" s="13"/>
      <c r="AM6" s="6"/>
      <c r="AN6" s="13"/>
      <c r="AO6" s="6"/>
      <c r="AP6" s="13"/>
    </row>
    <row r="7" spans="1:42" s="5" customFormat="1" ht="12.75">
      <c r="A7" s="5" t="s">
        <v>0</v>
      </c>
      <c r="B7" s="5">
        <v>3</v>
      </c>
      <c r="C7" s="5" t="s">
        <v>40</v>
      </c>
      <c r="D7" s="11">
        <v>0</v>
      </c>
      <c r="E7" s="6"/>
      <c r="F7" s="12">
        <v>0.192330048557555</v>
      </c>
      <c r="G7" s="12">
        <f t="shared" si="0"/>
        <v>0.192330048557555</v>
      </c>
      <c r="H7" s="12">
        <f t="shared" si="1"/>
        <v>0</v>
      </c>
      <c r="I7" s="6"/>
      <c r="J7" s="12">
        <v>0.15611001079908884</v>
      </c>
      <c r="K7" s="12">
        <f t="shared" si="2"/>
        <v>0.15611001079908884</v>
      </c>
      <c r="L7" s="12">
        <f t="shared" si="3"/>
        <v>0</v>
      </c>
      <c r="M7" s="6"/>
      <c r="N7" s="12">
        <v>0.10836080447603205</v>
      </c>
      <c r="O7" s="12">
        <f t="shared" si="4"/>
        <v>0.10836080447603205</v>
      </c>
      <c r="P7" s="12">
        <f t="shared" si="5"/>
        <v>0</v>
      </c>
      <c r="Q7" s="6"/>
      <c r="R7" s="12"/>
      <c r="S7" s="6"/>
      <c r="T7" s="12"/>
      <c r="U7" s="6"/>
      <c r="V7" s="12"/>
      <c r="W7" s="6"/>
      <c r="X7" s="12"/>
      <c r="Y7" s="6"/>
      <c r="Z7" s="12"/>
      <c r="AA7" s="6"/>
      <c r="AB7" s="13"/>
      <c r="AC7" s="6"/>
      <c r="AD7" s="13"/>
      <c r="AE7" s="6"/>
      <c r="AF7" s="13"/>
      <c r="AG7" s="6"/>
      <c r="AH7" s="13"/>
      <c r="AI7" s="6"/>
      <c r="AJ7" s="13"/>
      <c r="AK7" s="6"/>
      <c r="AL7" s="13"/>
      <c r="AM7" s="6"/>
      <c r="AN7" s="13"/>
      <c r="AO7" s="6"/>
      <c r="AP7" s="13"/>
    </row>
    <row r="8" spans="1:42" s="5" customFormat="1" ht="12.75">
      <c r="A8" s="5" t="s">
        <v>0</v>
      </c>
      <c r="B8" s="5">
        <v>4</v>
      </c>
      <c r="C8" s="5" t="s">
        <v>41</v>
      </c>
      <c r="D8" s="11">
        <v>0.5</v>
      </c>
      <c r="E8" s="6">
        <v>1</v>
      </c>
      <c r="F8" s="12">
        <v>0.04146565267066552</v>
      </c>
      <c r="G8" s="12">
        <f t="shared" si="0"/>
        <v>0.02073282633533276</v>
      </c>
      <c r="H8" s="12">
        <f t="shared" si="1"/>
        <v>0.01036641316766638</v>
      </c>
      <c r="I8" s="6"/>
      <c r="J8" s="12">
        <v>0.026900617777836</v>
      </c>
      <c r="K8" s="12">
        <f t="shared" si="2"/>
        <v>0.026900617777836</v>
      </c>
      <c r="L8" s="12">
        <f t="shared" si="3"/>
        <v>0.013450308888918</v>
      </c>
      <c r="M8" s="6"/>
      <c r="N8" s="12">
        <v>0.027588411714300116</v>
      </c>
      <c r="O8" s="12">
        <f t="shared" si="4"/>
        <v>0.027588411714300116</v>
      </c>
      <c r="P8" s="12">
        <f t="shared" si="5"/>
        <v>0.013794205857150058</v>
      </c>
      <c r="Q8" s="6"/>
      <c r="R8" s="12"/>
      <c r="S8" s="6"/>
      <c r="T8" s="12"/>
      <c r="U8" s="6"/>
      <c r="V8" s="12"/>
      <c r="W8" s="6"/>
      <c r="X8" s="12"/>
      <c r="Y8" s="6"/>
      <c r="Z8" s="12"/>
      <c r="AA8" s="6"/>
      <c r="AB8" s="13"/>
      <c r="AC8" s="6"/>
      <c r="AD8" s="13"/>
      <c r="AE8" s="6"/>
      <c r="AF8" s="13"/>
      <c r="AG8" s="6"/>
      <c r="AH8" s="13"/>
      <c r="AI8" s="6"/>
      <c r="AJ8" s="13"/>
      <c r="AK8" s="6"/>
      <c r="AL8" s="13"/>
      <c r="AM8" s="6"/>
      <c r="AN8" s="13"/>
      <c r="AO8" s="6"/>
      <c r="AP8" s="13"/>
    </row>
    <row r="9" spans="1:42" s="5" customFormat="1" ht="12.75">
      <c r="A9" s="5" t="s">
        <v>0</v>
      </c>
      <c r="B9" s="5">
        <v>5</v>
      </c>
      <c r="C9" s="5" t="s">
        <v>42</v>
      </c>
      <c r="D9" s="11">
        <v>0</v>
      </c>
      <c r="E9" s="6"/>
      <c r="F9" s="12">
        <v>0.5702262448824146</v>
      </c>
      <c r="G9" s="12">
        <f t="shared" si="0"/>
        <v>0.5702262448824146</v>
      </c>
      <c r="H9" s="12">
        <f t="shared" si="1"/>
        <v>0</v>
      </c>
      <c r="I9" s="6"/>
      <c r="J9" s="12">
        <v>0.31718961363745657</v>
      </c>
      <c r="K9" s="12">
        <f t="shared" si="2"/>
        <v>0.31718961363745657</v>
      </c>
      <c r="L9" s="12">
        <f t="shared" si="3"/>
        <v>0</v>
      </c>
      <c r="M9" s="6"/>
      <c r="N9" s="12">
        <v>0.44944823327788697</v>
      </c>
      <c r="O9" s="12">
        <f t="shared" si="4"/>
        <v>0.44944823327788697</v>
      </c>
      <c r="P9" s="12">
        <f t="shared" si="5"/>
        <v>0</v>
      </c>
      <c r="Q9" s="6"/>
      <c r="R9" s="12"/>
      <c r="S9" s="6"/>
      <c r="T9" s="12"/>
      <c r="U9" s="6"/>
      <c r="V9" s="12"/>
      <c r="W9" s="6"/>
      <c r="X9" s="12"/>
      <c r="Y9" s="6"/>
      <c r="Z9" s="12"/>
      <c r="AA9" s="6"/>
      <c r="AB9" s="13"/>
      <c r="AC9" s="6"/>
      <c r="AD9" s="13"/>
      <c r="AE9" s="6"/>
      <c r="AF9" s="13"/>
      <c r="AG9" s="6"/>
      <c r="AH9" s="13"/>
      <c r="AI9" s="6"/>
      <c r="AJ9" s="13"/>
      <c r="AK9" s="6"/>
      <c r="AL9" s="13"/>
      <c r="AM9" s="6"/>
      <c r="AN9" s="13"/>
      <c r="AO9" s="6"/>
      <c r="AP9" s="13"/>
    </row>
    <row r="10" spans="1:42" s="5" customFormat="1" ht="12.75">
      <c r="A10" s="5" t="s">
        <v>0</v>
      </c>
      <c r="B10" s="5">
        <v>6</v>
      </c>
      <c r="C10" s="5" t="s">
        <v>43</v>
      </c>
      <c r="D10" s="11">
        <v>0</v>
      </c>
      <c r="E10" s="6"/>
      <c r="F10" s="12">
        <v>0.61169189755308</v>
      </c>
      <c r="G10" s="12">
        <f t="shared" si="0"/>
        <v>0.61169189755308</v>
      </c>
      <c r="H10" s="12">
        <f t="shared" si="1"/>
        <v>0</v>
      </c>
      <c r="I10" s="6"/>
      <c r="J10" s="12">
        <v>0.34409023141529266</v>
      </c>
      <c r="K10" s="12">
        <f t="shared" si="2"/>
        <v>0.34409023141529266</v>
      </c>
      <c r="L10" s="12">
        <f t="shared" si="3"/>
        <v>0</v>
      </c>
      <c r="M10" s="6"/>
      <c r="N10" s="12">
        <v>0.47703664499218706</v>
      </c>
      <c r="O10" s="12">
        <f t="shared" si="4"/>
        <v>0.47703664499218706</v>
      </c>
      <c r="P10" s="12">
        <f t="shared" si="5"/>
        <v>0</v>
      </c>
      <c r="Q10" s="6"/>
      <c r="R10" s="12"/>
      <c r="S10" s="6"/>
      <c r="T10" s="12"/>
      <c r="U10" s="6"/>
      <c r="V10" s="12"/>
      <c r="W10" s="6"/>
      <c r="X10" s="12"/>
      <c r="Y10" s="6"/>
      <c r="Z10" s="12"/>
      <c r="AA10" s="6"/>
      <c r="AB10" s="13"/>
      <c r="AC10" s="6"/>
      <c r="AD10" s="13"/>
      <c r="AE10" s="6"/>
      <c r="AF10" s="13"/>
      <c r="AG10" s="6"/>
      <c r="AH10" s="13"/>
      <c r="AI10" s="6"/>
      <c r="AJ10" s="13"/>
      <c r="AK10" s="6"/>
      <c r="AL10" s="13"/>
      <c r="AM10" s="6"/>
      <c r="AN10" s="13"/>
      <c r="AO10" s="6"/>
      <c r="AP10" s="13"/>
    </row>
    <row r="11" spans="1:42" s="5" customFormat="1" ht="12.75">
      <c r="A11" s="5" t="s">
        <v>0</v>
      </c>
      <c r="B11" s="5">
        <v>7</v>
      </c>
      <c r="C11" s="5" t="s">
        <v>44</v>
      </c>
      <c r="D11" s="11">
        <v>0.1</v>
      </c>
      <c r="E11" s="6">
        <v>1</v>
      </c>
      <c r="F11" s="12">
        <v>0.03117276016376273</v>
      </c>
      <c r="G11" s="12">
        <f t="shared" si="0"/>
        <v>0.015586380081881365</v>
      </c>
      <c r="H11" s="12">
        <f t="shared" si="1"/>
        <v>0.0015586380081881366</v>
      </c>
      <c r="I11" s="6"/>
      <c r="J11" s="12">
        <v>0.014098516546215288</v>
      </c>
      <c r="K11" s="12">
        <f t="shared" si="2"/>
        <v>0.014098516546215288</v>
      </c>
      <c r="L11" s="12">
        <f t="shared" si="3"/>
        <v>0.001409851654621529</v>
      </c>
      <c r="M11" s="6"/>
      <c r="N11" s="12">
        <v>0.022668582085790614</v>
      </c>
      <c r="O11" s="12">
        <f t="shared" si="4"/>
        <v>0.022668582085790614</v>
      </c>
      <c r="P11" s="12">
        <f t="shared" si="5"/>
        <v>0.0022668582085790616</v>
      </c>
      <c r="Q11" s="6"/>
      <c r="R11" s="12"/>
      <c r="S11" s="6"/>
      <c r="T11" s="12"/>
      <c r="U11" s="6"/>
      <c r="V11" s="12"/>
      <c r="W11" s="6"/>
      <c r="X11" s="12"/>
      <c r="Y11" s="6"/>
      <c r="Z11" s="12"/>
      <c r="AA11" s="6"/>
      <c r="AB11" s="13"/>
      <c r="AC11" s="6"/>
      <c r="AD11" s="13"/>
      <c r="AE11" s="6"/>
      <c r="AF11" s="13"/>
      <c r="AG11" s="6"/>
      <c r="AH11" s="13"/>
      <c r="AI11" s="6"/>
      <c r="AJ11" s="13"/>
      <c r="AK11" s="6"/>
      <c r="AL11" s="13"/>
      <c r="AM11" s="6"/>
      <c r="AN11" s="13"/>
      <c r="AO11" s="6"/>
      <c r="AP11" s="13"/>
    </row>
    <row r="12" spans="1:42" s="5" customFormat="1" ht="12.75">
      <c r="A12" s="5" t="s">
        <v>0</v>
      </c>
      <c r="B12" s="5">
        <v>8</v>
      </c>
      <c r="C12" s="5" t="s">
        <v>45</v>
      </c>
      <c r="D12" s="11">
        <v>0.1</v>
      </c>
      <c r="E12" s="6"/>
      <c r="F12" s="12">
        <v>0.047935470817861564</v>
      </c>
      <c r="G12" s="12">
        <f t="shared" si="0"/>
        <v>0.047935470817861564</v>
      </c>
      <c r="H12" s="12">
        <f t="shared" si="1"/>
        <v>0.004793547081786156</v>
      </c>
      <c r="I12" s="6"/>
      <c r="J12" s="12">
        <v>0.022957354529277767</v>
      </c>
      <c r="K12" s="12">
        <f t="shared" si="2"/>
        <v>0.022957354529277767</v>
      </c>
      <c r="L12" s="12">
        <f t="shared" si="3"/>
        <v>0.0022957354529277766</v>
      </c>
      <c r="M12" s="6"/>
      <c r="N12" s="12">
        <v>0.0382999395130803</v>
      </c>
      <c r="O12" s="12">
        <f t="shared" si="4"/>
        <v>0.0382999395130803</v>
      </c>
      <c r="P12" s="12">
        <f t="shared" si="5"/>
        <v>0.00382999395130803</v>
      </c>
      <c r="Q12" s="6"/>
      <c r="R12" s="12"/>
      <c r="S12" s="6"/>
      <c r="T12" s="12"/>
      <c r="U12" s="6"/>
      <c r="V12" s="12"/>
      <c r="W12" s="6"/>
      <c r="X12" s="12"/>
      <c r="Y12" s="6"/>
      <c r="Z12" s="12"/>
      <c r="AA12" s="6"/>
      <c r="AB12" s="13"/>
      <c r="AC12" s="6"/>
      <c r="AD12" s="13"/>
      <c r="AE12" s="6"/>
      <c r="AF12" s="13"/>
      <c r="AG12" s="6"/>
      <c r="AH12" s="13"/>
      <c r="AI12" s="6"/>
      <c r="AJ12" s="13"/>
      <c r="AK12" s="6"/>
      <c r="AL12" s="13"/>
      <c r="AM12" s="6"/>
      <c r="AN12" s="13"/>
      <c r="AO12" s="6"/>
      <c r="AP12" s="13"/>
    </row>
    <row r="13" spans="1:42" s="5" customFormat="1" ht="12.75">
      <c r="A13" s="5" t="s">
        <v>0</v>
      </c>
      <c r="B13" s="5">
        <v>9</v>
      </c>
      <c r="C13" s="5" t="s">
        <v>46</v>
      </c>
      <c r="D13" s="11">
        <v>0.1</v>
      </c>
      <c r="E13" s="6"/>
      <c r="F13" s="12">
        <v>0.04705322288869847</v>
      </c>
      <c r="G13" s="12">
        <f t="shared" si="0"/>
        <v>0.04705322288869847</v>
      </c>
      <c r="H13" s="12">
        <f t="shared" si="1"/>
        <v>0.004705322288869847</v>
      </c>
      <c r="I13" s="6"/>
      <c r="J13" s="12">
        <v>0.031113967550268226</v>
      </c>
      <c r="K13" s="12">
        <f t="shared" si="2"/>
        <v>0.031113967550268226</v>
      </c>
      <c r="L13" s="12">
        <f t="shared" si="3"/>
        <v>0.003111396755026823</v>
      </c>
      <c r="M13" s="6"/>
      <c r="N13" s="12">
        <v>0.036182544483088865</v>
      </c>
      <c r="O13" s="12">
        <f t="shared" si="4"/>
        <v>0.036182544483088865</v>
      </c>
      <c r="P13" s="12">
        <f t="shared" si="5"/>
        <v>0.0036182544483088865</v>
      </c>
      <c r="Q13" s="6"/>
      <c r="R13" s="12"/>
      <c r="S13" s="6"/>
      <c r="T13" s="12"/>
      <c r="U13" s="6"/>
      <c r="V13" s="12"/>
      <c r="W13" s="6"/>
      <c r="X13" s="12"/>
      <c r="Y13" s="6"/>
      <c r="Z13" s="12"/>
      <c r="AA13" s="6"/>
      <c r="AB13" s="13"/>
      <c r="AC13" s="6"/>
      <c r="AD13" s="13"/>
      <c r="AE13" s="6"/>
      <c r="AF13" s="13"/>
      <c r="AG13" s="6"/>
      <c r="AH13" s="13"/>
      <c r="AI13" s="6"/>
      <c r="AJ13" s="13"/>
      <c r="AK13" s="6"/>
      <c r="AL13" s="13"/>
      <c r="AM13" s="6"/>
      <c r="AN13" s="13"/>
      <c r="AO13" s="6"/>
      <c r="AP13" s="13"/>
    </row>
    <row r="14" spans="1:42" s="5" customFormat="1" ht="12.75">
      <c r="A14" s="5" t="s">
        <v>0</v>
      </c>
      <c r="B14" s="5">
        <v>10</v>
      </c>
      <c r="C14" s="5" t="s">
        <v>47</v>
      </c>
      <c r="D14" s="11">
        <v>0</v>
      </c>
      <c r="E14" s="6"/>
      <c r="F14" s="12">
        <v>0.97958928401409</v>
      </c>
      <c r="G14" s="12">
        <f t="shared" si="0"/>
        <v>0.97958928401409</v>
      </c>
      <c r="H14" s="12">
        <f t="shared" si="1"/>
        <v>0</v>
      </c>
      <c r="I14" s="6"/>
      <c r="J14" s="12">
        <v>0.82851742063544</v>
      </c>
      <c r="K14" s="12">
        <f t="shared" si="2"/>
        <v>0.82851742063544</v>
      </c>
      <c r="L14" s="12">
        <f t="shared" si="3"/>
        <v>0</v>
      </c>
      <c r="M14" s="6"/>
      <c r="N14" s="12">
        <v>0.73735168103231</v>
      </c>
      <c r="O14" s="12">
        <f t="shared" si="4"/>
        <v>0.73735168103231</v>
      </c>
      <c r="P14" s="12">
        <f t="shared" si="5"/>
        <v>0</v>
      </c>
      <c r="Q14" s="6"/>
      <c r="R14" s="12"/>
      <c r="S14" s="6"/>
      <c r="T14" s="12"/>
      <c r="U14" s="6"/>
      <c r="V14" s="12"/>
      <c r="W14" s="6"/>
      <c r="X14" s="12"/>
      <c r="Y14" s="6"/>
      <c r="Z14" s="12"/>
      <c r="AA14" s="6"/>
      <c r="AB14" s="13"/>
      <c r="AC14" s="6"/>
      <c r="AD14" s="13"/>
      <c r="AE14" s="6"/>
      <c r="AF14" s="13"/>
      <c r="AG14" s="6"/>
      <c r="AH14" s="13"/>
      <c r="AI14" s="6"/>
      <c r="AJ14" s="13"/>
      <c r="AK14" s="6"/>
      <c r="AL14" s="13"/>
      <c r="AM14" s="6"/>
      <c r="AN14" s="13"/>
      <c r="AO14" s="6"/>
      <c r="AP14" s="13"/>
    </row>
    <row r="15" spans="1:42" s="5" customFormat="1" ht="12.75">
      <c r="A15" s="5" t="s">
        <v>0</v>
      </c>
      <c r="B15" s="5">
        <v>11</v>
      </c>
      <c r="C15" s="5" t="s">
        <v>48</v>
      </c>
      <c r="D15" s="11">
        <v>0</v>
      </c>
      <c r="E15" s="6"/>
      <c r="F15" s="12">
        <v>1.1057507378844138</v>
      </c>
      <c r="G15" s="12">
        <f t="shared" si="0"/>
        <v>1.1057507378844138</v>
      </c>
      <c r="H15" s="12">
        <f t="shared" si="1"/>
        <v>0</v>
      </c>
      <c r="I15" s="6"/>
      <c r="J15" s="12">
        <v>0.8966872592612021</v>
      </c>
      <c r="K15" s="12">
        <f t="shared" si="2"/>
        <v>0.8966872592612021</v>
      </c>
      <c r="L15" s="12">
        <f t="shared" si="3"/>
        <v>0</v>
      </c>
      <c r="M15" s="6"/>
      <c r="N15" s="12">
        <v>0.83450274711427</v>
      </c>
      <c r="O15" s="12">
        <f t="shared" si="4"/>
        <v>0.83450274711427</v>
      </c>
      <c r="P15" s="12">
        <f t="shared" si="5"/>
        <v>0</v>
      </c>
      <c r="Q15" s="6"/>
      <c r="R15" s="12"/>
      <c r="S15" s="6"/>
      <c r="T15" s="12"/>
      <c r="U15" s="6"/>
      <c r="V15" s="12"/>
      <c r="W15" s="6"/>
      <c r="X15" s="12"/>
      <c r="Y15" s="6"/>
      <c r="Z15" s="12"/>
      <c r="AA15" s="6"/>
      <c r="AB15" s="13"/>
      <c r="AC15" s="6"/>
      <c r="AD15" s="13"/>
      <c r="AE15" s="6"/>
      <c r="AF15" s="13"/>
      <c r="AG15" s="6"/>
      <c r="AH15" s="13"/>
      <c r="AI15" s="6"/>
      <c r="AJ15" s="13"/>
      <c r="AK15" s="6"/>
      <c r="AL15" s="13"/>
      <c r="AM15" s="6"/>
      <c r="AN15" s="13"/>
      <c r="AO15" s="6"/>
      <c r="AP15" s="13"/>
    </row>
    <row r="16" spans="1:42" s="5" customFormat="1" ht="12.75">
      <c r="A16" s="5" t="s">
        <v>0</v>
      </c>
      <c r="B16" s="5">
        <v>12</v>
      </c>
      <c r="C16" s="5" t="s">
        <v>49</v>
      </c>
      <c r="D16" s="11">
        <v>0.01</v>
      </c>
      <c r="E16" s="6"/>
      <c r="F16" s="12">
        <v>0.31702108921260597</v>
      </c>
      <c r="G16" s="12">
        <f t="shared" si="0"/>
        <v>0.31702108921260597</v>
      </c>
      <c r="H16" s="12">
        <f t="shared" si="1"/>
        <v>0.00317021089212606</v>
      </c>
      <c r="I16" s="6"/>
      <c r="J16" s="12">
        <v>0.1507082803216117</v>
      </c>
      <c r="K16" s="12">
        <f t="shared" si="2"/>
        <v>0.1507082803216117</v>
      </c>
      <c r="L16" s="12">
        <f t="shared" si="3"/>
        <v>0.0015070828032161172</v>
      </c>
      <c r="M16" s="6"/>
      <c r="N16" s="12">
        <v>0.2634288522606986</v>
      </c>
      <c r="O16" s="12">
        <f t="shared" si="4"/>
        <v>0.2634288522606986</v>
      </c>
      <c r="P16" s="12">
        <f t="shared" si="5"/>
        <v>0.002634288522606986</v>
      </c>
      <c r="Q16" s="6"/>
      <c r="R16" s="12"/>
      <c r="S16" s="6"/>
      <c r="T16" s="12"/>
      <c r="U16" s="6"/>
      <c r="V16" s="12"/>
      <c r="W16" s="6"/>
      <c r="X16" s="12"/>
      <c r="Y16" s="6"/>
      <c r="Z16" s="12"/>
      <c r="AA16" s="6"/>
      <c r="AB16" s="13"/>
      <c r="AC16" s="6"/>
      <c r="AD16" s="13"/>
      <c r="AE16" s="6"/>
      <c r="AF16" s="13"/>
      <c r="AG16" s="6"/>
      <c r="AH16" s="13"/>
      <c r="AI16" s="6"/>
      <c r="AJ16" s="13"/>
      <c r="AK16" s="6"/>
      <c r="AL16" s="13"/>
      <c r="AM16" s="6"/>
      <c r="AN16" s="13"/>
      <c r="AO16" s="6"/>
      <c r="AP16" s="13"/>
    </row>
    <row r="17" spans="1:42" s="5" customFormat="1" ht="12.75">
      <c r="A17" s="5" t="s">
        <v>0</v>
      </c>
      <c r="B17" s="5">
        <v>13</v>
      </c>
      <c r="C17" s="5" t="s">
        <v>50</v>
      </c>
      <c r="D17" s="11">
        <v>0</v>
      </c>
      <c r="E17" s="6"/>
      <c r="F17" s="12">
        <v>0.28878915547938677</v>
      </c>
      <c r="G17" s="12">
        <f t="shared" si="0"/>
        <v>0.28878915547938677</v>
      </c>
      <c r="H17" s="12">
        <f t="shared" si="1"/>
        <v>0</v>
      </c>
      <c r="I17" s="6"/>
      <c r="J17" s="12">
        <v>0.1377441271756667</v>
      </c>
      <c r="K17" s="12">
        <f t="shared" si="2"/>
        <v>0.1377441271756667</v>
      </c>
      <c r="L17" s="12">
        <f t="shared" si="3"/>
        <v>0</v>
      </c>
      <c r="M17" s="6"/>
      <c r="N17" s="12">
        <v>0.2322906900549423</v>
      </c>
      <c r="O17" s="12">
        <f t="shared" si="4"/>
        <v>0.2322906900549423</v>
      </c>
      <c r="P17" s="12">
        <f t="shared" si="5"/>
        <v>0</v>
      </c>
      <c r="Q17" s="6"/>
      <c r="R17" s="12"/>
      <c r="S17" s="6"/>
      <c r="T17" s="12"/>
      <c r="U17" s="6"/>
      <c r="V17" s="12"/>
      <c r="W17" s="6"/>
      <c r="X17" s="12"/>
      <c r="Y17" s="6"/>
      <c r="Z17" s="12"/>
      <c r="AA17" s="6"/>
      <c r="AB17" s="13"/>
      <c r="AC17" s="6"/>
      <c r="AD17" s="13"/>
      <c r="AE17" s="6"/>
      <c r="AF17" s="13"/>
      <c r="AG17" s="6"/>
      <c r="AH17" s="13"/>
      <c r="AI17" s="6"/>
      <c r="AJ17" s="13"/>
      <c r="AK17" s="6"/>
      <c r="AL17" s="13"/>
      <c r="AM17" s="6"/>
      <c r="AN17" s="13"/>
      <c r="AO17" s="6"/>
      <c r="AP17" s="13"/>
    </row>
    <row r="18" spans="1:42" s="5" customFormat="1" ht="12.75">
      <c r="A18" s="5" t="s">
        <v>0</v>
      </c>
      <c r="B18" s="5">
        <v>14</v>
      </c>
      <c r="C18" s="5" t="s">
        <v>51</v>
      </c>
      <c r="D18" s="11">
        <v>0</v>
      </c>
      <c r="E18" s="6"/>
      <c r="F18" s="12">
        <v>0.6058102446919927</v>
      </c>
      <c r="G18" s="12">
        <f t="shared" si="0"/>
        <v>0.6058102446919927</v>
      </c>
      <c r="H18" s="12">
        <f t="shared" si="1"/>
        <v>0</v>
      </c>
      <c r="I18" s="6"/>
      <c r="J18" s="12">
        <v>0.2884524074972784</v>
      </c>
      <c r="K18" s="12">
        <f t="shared" si="2"/>
        <v>0.2884524074972784</v>
      </c>
      <c r="L18" s="12">
        <f t="shared" si="3"/>
        <v>0</v>
      </c>
      <c r="M18" s="6"/>
      <c r="N18" s="12">
        <v>0.49571954231564</v>
      </c>
      <c r="O18" s="12">
        <f t="shared" si="4"/>
        <v>0.49571954231564</v>
      </c>
      <c r="P18" s="12">
        <f t="shared" si="5"/>
        <v>0</v>
      </c>
      <c r="Q18" s="6"/>
      <c r="R18" s="12"/>
      <c r="S18" s="6"/>
      <c r="T18" s="12"/>
      <c r="U18" s="6"/>
      <c r="V18" s="12"/>
      <c r="W18" s="6"/>
      <c r="X18" s="12"/>
      <c r="Y18" s="6"/>
      <c r="Z18" s="12"/>
      <c r="AA18" s="6"/>
      <c r="AB18" s="13"/>
      <c r="AC18" s="6"/>
      <c r="AD18" s="13"/>
      <c r="AE18" s="6"/>
      <c r="AF18" s="13"/>
      <c r="AG18" s="6"/>
      <c r="AH18" s="13"/>
      <c r="AI18" s="6"/>
      <c r="AJ18" s="13"/>
      <c r="AK18" s="6"/>
      <c r="AL18" s="13"/>
      <c r="AM18" s="6"/>
      <c r="AN18" s="13"/>
      <c r="AO18" s="6"/>
      <c r="AP18" s="13"/>
    </row>
    <row r="19" spans="1:42" s="5" customFormat="1" ht="12.75">
      <c r="A19" s="5" t="s">
        <v>0</v>
      </c>
      <c r="B19" s="5">
        <v>15</v>
      </c>
      <c r="C19" s="5" t="s">
        <v>52</v>
      </c>
      <c r="D19" s="11">
        <v>0.001</v>
      </c>
      <c r="E19" s="6"/>
      <c r="F19" s="12">
        <v>0.723443301913739</v>
      </c>
      <c r="G19" s="12">
        <f t="shared" si="0"/>
        <v>0.723443301913739</v>
      </c>
      <c r="H19" s="12">
        <f t="shared" si="1"/>
        <v>0.000723443301913739</v>
      </c>
      <c r="I19" s="6"/>
      <c r="J19" s="12">
        <v>0.23335475662701172</v>
      </c>
      <c r="K19" s="12">
        <f t="shared" si="2"/>
        <v>0.23335475662701172</v>
      </c>
      <c r="L19" s="12">
        <f t="shared" si="3"/>
        <v>0.0002333547566270117</v>
      </c>
      <c r="M19" s="6"/>
      <c r="N19" s="12">
        <v>0.672584303644337</v>
      </c>
      <c r="O19" s="12">
        <f t="shared" si="4"/>
        <v>0.672584303644337</v>
      </c>
      <c r="P19" s="12">
        <f t="shared" si="5"/>
        <v>0.0006725843036443369</v>
      </c>
      <c r="Q19" s="6"/>
      <c r="R19" s="12"/>
      <c r="S19" s="6"/>
      <c r="T19" s="12"/>
      <c r="U19" s="6"/>
      <c r="V19" s="12"/>
      <c r="W19" s="6"/>
      <c r="X19" s="12"/>
      <c r="Y19" s="6"/>
      <c r="Z19" s="12"/>
      <c r="AA19" s="6"/>
      <c r="AB19" s="13"/>
      <c r="AC19" s="6"/>
      <c r="AD19" s="13"/>
      <c r="AE19" s="6"/>
      <c r="AF19" s="13"/>
      <c r="AG19" s="6"/>
      <c r="AH19" s="13"/>
      <c r="AI19" s="6"/>
      <c r="AJ19" s="13"/>
      <c r="AK19" s="6"/>
      <c r="AL19" s="13"/>
      <c r="AM19" s="6"/>
      <c r="AN19" s="13"/>
      <c r="AO19" s="6"/>
      <c r="AP19" s="13"/>
    </row>
    <row r="20" spans="1:42" s="5" customFormat="1" ht="12.75">
      <c r="A20" s="5" t="s">
        <v>0</v>
      </c>
      <c r="B20" s="5">
        <v>16</v>
      </c>
      <c r="C20" s="5" t="s">
        <v>53</v>
      </c>
      <c r="D20" s="11">
        <v>0.1</v>
      </c>
      <c r="E20" s="6"/>
      <c r="F20" s="12">
        <v>0.41759735313719887</v>
      </c>
      <c r="G20" s="12">
        <f t="shared" si="0"/>
        <v>0.41759735313719887</v>
      </c>
      <c r="H20" s="12">
        <f t="shared" si="1"/>
        <v>0.04175973531371989</v>
      </c>
      <c r="I20" s="6"/>
      <c r="J20" s="12">
        <v>0.014692706898737772</v>
      </c>
      <c r="K20" s="12">
        <f t="shared" si="2"/>
        <v>0.014692706898737772</v>
      </c>
      <c r="L20" s="12">
        <f t="shared" si="3"/>
        <v>0.0014692706898737772</v>
      </c>
      <c r="M20" s="6"/>
      <c r="N20" s="12">
        <v>0.024599148142547506</v>
      </c>
      <c r="O20" s="12">
        <f t="shared" si="4"/>
        <v>0.024599148142547506</v>
      </c>
      <c r="P20" s="12">
        <f t="shared" si="5"/>
        <v>0.002459914814254751</v>
      </c>
      <c r="Q20" s="6"/>
      <c r="R20" s="12"/>
      <c r="S20" s="6"/>
      <c r="T20" s="12"/>
      <c r="U20" s="6"/>
      <c r="V20" s="12"/>
      <c r="W20" s="6"/>
      <c r="X20" s="12"/>
      <c r="Y20" s="6"/>
      <c r="Z20" s="12"/>
      <c r="AA20" s="6"/>
      <c r="AB20" s="13"/>
      <c r="AC20" s="6"/>
      <c r="AD20" s="13"/>
      <c r="AE20" s="6"/>
      <c r="AF20" s="13"/>
      <c r="AG20" s="6"/>
      <c r="AH20" s="13"/>
      <c r="AI20" s="6"/>
      <c r="AJ20" s="13"/>
      <c r="AK20" s="6"/>
      <c r="AL20" s="13"/>
      <c r="AM20" s="6"/>
      <c r="AN20" s="13"/>
      <c r="AO20" s="6"/>
      <c r="AP20" s="13"/>
    </row>
    <row r="21" spans="1:42" s="5" customFormat="1" ht="12.75">
      <c r="A21" s="5" t="s">
        <v>0</v>
      </c>
      <c r="B21" s="5">
        <v>17</v>
      </c>
      <c r="C21" s="5" t="s">
        <v>54</v>
      </c>
      <c r="D21" s="11">
        <v>0</v>
      </c>
      <c r="E21" s="6"/>
      <c r="F21" s="12">
        <v>0.6234552032752547</v>
      </c>
      <c r="G21" s="12">
        <f t="shared" si="0"/>
        <v>0.6234552032752547</v>
      </c>
      <c r="H21" s="12">
        <f t="shared" si="1"/>
        <v>0</v>
      </c>
      <c r="I21" s="6"/>
      <c r="J21" s="12">
        <v>0.267277624025568</v>
      </c>
      <c r="K21" s="12">
        <f t="shared" si="2"/>
        <v>0.267277624025568</v>
      </c>
      <c r="L21" s="12">
        <f t="shared" si="3"/>
        <v>0</v>
      </c>
      <c r="M21" s="6"/>
      <c r="N21" s="12">
        <v>0.47049763092897834</v>
      </c>
      <c r="O21" s="12">
        <f t="shared" si="4"/>
        <v>0.47049763092897834</v>
      </c>
      <c r="P21" s="12">
        <f t="shared" si="5"/>
        <v>0</v>
      </c>
      <c r="Q21" s="6"/>
      <c r="R21" s="12"/>
      <c r="S21" s="6"/>
      <c r="T21" s="12"/>
      <c r="U21" s="6"/>
      <c r="V21" s="12"/>
      <c r="W21" s="6"/>
      <c r="X21" s="12"/>
      <c r="Y21" s="6"/>
      <c r="Z21" s="12"/>
      <c r="AA21" s="6"/>
      <c r="AB21" s="13"/>
      <c r="AC21" s="6"/>
      <c r="AD21" s="13"/>
      <c r="AE21" s="6"/>
      <c r="AF21" s="13"/>
      <c r="AG21" s="6"/>
      <c r="AH21" s="13"/>
      <c r="AI21" s="6"/>
      <c r="AJ21" s="13"/>
      <c r="AK21" s="6"/>
      <c r="AL21" s="13"/>
      <c r="AM21" s="6"/>
      <c r="AN21" s="13"/>
      <c r="AO21" s="6"/>
      <c r="AP21" s="13"/>
    </row>
    <row r="22" spans="1:42" s="5" customFormat="1" ht="12.75">
      <c r="A22" s="5" t="s">
        <v>0</v>
      </c>
      <c r="B22" s="5">
        <v>18</v>
      </c>
      <c r="C22" s="5" t="s">
        <v>55</v>
      </c>
      <c r="D22" s="11">
        <v>0</v>
      </c>
      <c r="E22" s="6"/>
      <c r="F22" s="12">
        <v>1.0410525564124535</v>
      </c>
      <c r="G22" s="12">
        <f t="shared" si="0"/>
        <v>1.0410525564124535</v>
      </c>
      <c r="H22" s="12">
        <f t="shared" si="1"/>
        <v>0</v>
      </c>
      <c r="I22" s="6"/>
      <c r="J22" s="12">
        <v>0.2819703309243058</v>
      </c>
      <c r="K22" s="12">
        <f t="shared" si="2"/>
        <v>0.2819703309243058</v>
      </c>
      <c r="L22" s="12">
        <f t="shared" si="3"/>
        <v>0</v>
      </c>
      <c r="M22" s="6"/>
      <c r="N22" s="12">
        <v>0.4950967790715258</v>
      </c>
      <c r="O22" s="12">
        <f t="shared" si="4"/>
        <v>0.4950967790715258</v>
      </c>
      <c r="P22" s="12">
        <f t="shared" si="5"/>
        <v>0</v>
      </c>
      <c r="Q22" s="6"/>
      <c r="R22" s="12"/>
      <c r="S22" s="6"/>
      <c r="T22" s="12"/>
      <c r="U22" s="6"/>
      <c r="V22" s="12"/>
      <c r="W22" s="6"/>
      <c r="X22" s="12"/>
      <c r="Y22" s="6"/>
      <c r="Z22" s="12"/>
      <c r="AA22" s="6"/>
      <c r="AB22" s="13"/>
      <c r="AC22" s="6"/>
      <c r="AD22" s="13"/>
      <c r="AE22" s="6"/>
      <c r="AF22" s="13"/>
      <c r="AG22" s="6"/>
      <c r="AH22" s="13"/>
      <c r="AI22" s="6"/>
      <c r="AJ22" s="13"/>
      <c r="AK22" s="6"/>
      <c r="AL22" s="13"/>
      <c r="AM22" s="6"/>
      <c r="AN22" s="13"/>
      <c r="AO22" s="6"/>
      <c r="AP22" s="13"/>
    </row>
    <row r="23" spans="1:42" s="5" customFormat="1" ht="12.75">
      <c r="A23" s="5" t="s">
        <v>0</v>
      </c>
      <c r="B23" s="5">
        <v>19</v>
      </c>
      <c r="C23" s="5" t="s">
        <v>56</v>
      </c>
      <c r="D23" s="11">
        <v>0.05</v>
      </c>
      <c r="E23" s="6"/>
      <c r="F23" s="12">
        <v>0.05452292202227935</v>
      </c>
      <c r="G23" s="12">
        <f t="shared" si="0"/>
        <v>0.05452292202227935</v>
      </c>
      <c r="H23" s="12">
        <f t="shared" si="1"/>
        <v>0.002726146101113968</v>
      </c>
      <c r="I23" s="6"/>
      <c r="J23" s="12">
        <v>0.018635970147296</v>
      </c>
      <c r="K23" s="12">
        <f t="shared" si="2"/>
        <v>0.018635970147296</v>
      </c>
      <c r="L23" s="12">
        <f t="shared" si="3"/>
        <v>0.0009317985073648001</v>
      </c>
      <c r="M23" s="6"/>
      <c r="N23" s="12">
        <v>0.03281962296486718</v>
      </c>
      <c r="O23" s="12">
        <f t="shared" si="4"/>
        <v>0.03281962296486718</v>
      </c>
      <c r="P23" s="12">
        <f t="shared" si="5"/>
        <v>0.0016409811482433591</v>
      </c>
      <c r="Q23" s="6"/>
      <c r="R23" s="12"/>
      <c r="S23" s="6"/>
      <c r="T23" s="12"/>
      <c r="U23" s="6"/>
      <c r="V23" s="12"/>
      <c r="W23" s="6"/>
      <c r="X23" s="12"/>
      <c r="Y23" s="6"/>
      <c r="Z23" s="12"/>
      <c r="AA23" s="6"/>
      <c r="AB23" s="13"/>
      <c r="AC23" s="6"/>
      <c r="AD23" s="13"/>
      <c r="AE23" s="6"/>
      <c r="AF23" s="13"/>
      <c r="AG23" s="6"/>
      <c r="AH23" s="13"/>
      <c r="AI23" s="6"/>
      <c r="AJ23" s="13"/>
      <c r="AK23" s="6"/>
      <c r="AL23" s="13"/>
      <c r="AM23" s="6"/>
      <c r="AN23" s="13"/>
      <c r="AO23" s="6"/>
      <c r="AP23" s="13"/>
    </row>
    <row r="24" spans="1:42" s="5" customFormat="1" ht="12.75">
      <c r="A24" s="5" t="s">
        <v>0</v>
      </c>
      <c r="B24" s="5">
        <v>20</v>
      </c>
      <c r="C24" s="5" t="s">
        <v>57</v>
      </c>
      <c r="D24" s="11">
        <v>0.5</v>
      </c>
      <c r="E24" s="6"/>
      <c r="F24" s="12">
        <v>0.10998690850233267</v>
      </c>
      <c r="G24" s="12">
        <f t="shared" si="0"/>
        <v>0.10998690850233267</v>
      </c>
      <c r="H24" s="12">
        <f t="shared" si="1"/>
        <v>0.054993454251166335</v>
      </c>
      <c r="I24" s="6"/>
      <c r="J24" s="12">
        <v>0.03154610598846639</v>
      </c>
      <c r="K24" s="12">
        <f t="shared" si="2"/>
        <v>0.03154610598846639</v>
      </c>
      <c r="L24" s="12">
        <f t="shared" si="3"/>
        <v>0.015773052994233195</v>
      </c>
      <c r="M24" s="6"/>
      <c r="N24" s="12">
        <v>0.0069126720096779</v>
      </c>
      <c r="O24" s="12">
        <f t="shared" si="4"/>
        <v>0.0069126720096779</v>
      </c>
      <c r="P24" s="12">
        <f t="shared" si="5"/>
        <v>0.00345633600483895</v>
      </c>
      <c r="Q24" s="6"/>
      <c r="R24" s="12"/>
      <c r="S24" s="6"/>
      <c r="T24" s="12"/>
      <c r="U24" s="6"/>
      <c r="V24" s="12"/>
      <c r="W24" s="6"/>
      <c r="X24" s="12"/>
      <c r="Y24" s="6"/>
      <c r="Z24" s="12"/>
      <c r="AA24" s="6"/>
      <c r="AB24" s="13"/>
      <c r="AC24" s="6"/>
      <c r="AD24" s="13"/>
      <c r="AE24" s="6"/>
      <c r="AF24" s="13"/>
      <c r="AG24" s="6"/>
      <c r="AH24" s="13"/>
      <c r="AI24" s="6"/>
      <c r="AJ24" s="13"/>
      <c r="AK24" s="6"/>
      <c r="AL24" s="13"/>
      <c r="AM24" s="6"/>
      <c r="AN24" s="13"/>
      <c r="AO24" s="6"/>
      <c r="AP24" s="13"/>
    </row>
    <row r="25" spans="1:42" s="5" customFormat="1" ht="12.75">
      <c r="A25" s="5" t="s">
        <v>0</v>
      </c>
      <c r="B25" s="5">
        <v>21</v>
      </c>
      <c r="C25" s="5" t="s">
        <v>58</v>
      </c>
      <c r="D25" s="11">
        <v>0</v>
      </c>
      <c r="E25" s="6"/>
      <c r="F25" s="12">
        <v>0.8294895029991431</v>
      </c>
      <c r="G25" s="12">
        <f t="shared" si="0"/>
        <v>0.8294895029991431</v>
      </c>
      <c r="H25" s="12">
        <f t="shared" si="1"/>
        <v>0</v>
      </c>
      <c r="I25" s="6"/>
      <c r="J25" s="12">
        <v>0.15832472029485448</v>
      </c>
      <c r="K25" s="12">
        <f t="shared" si="2"/>
        <v>0.15832472029485448</v>
      </c>
      <c r="L25" s="12">
        <f t="shared" si="3"/>
        <v>0</v>
      </c>
      <c r="M25" s="6"/>
      <c r="N25" s="12">
        <v>0.333925651494531</v>
      </c>
      <c r="O25" s="12">
        <f t="shared" si="4"/>
        <v>0.333925651494531</v>
      </c>
      <c r="P25" s="12">
        <f t="shared" si="5"/>
        <v>0</v>
      </c>
      <c r="Q25" s="6"/>
      <c r="R25" s="12"/>
      <c r="S25" s="6"/>
      <c r="T25" s="12"/>
      <c r="U25" s="6"/>
      <c r="V25" s="12"/>
      <c r="W25" s="6"/>
      <c r="X25" s="12"/>
      <c r="Y25" s="6"/>
      <c r="Z25" s="12"/>
      <c r="AA25" s="6"/>
      <c r="AB25" s="13"/>
      <c r="AC25" s="6"/>
      <c r="AD25" s="13"/>
      <c r="AE25" s="6"/>
      <c r="AF25" s="13"/>
      <c r="AG25" s="6"/>
      <c r="AH25" s="13"/>
      <c r="AI25" s="6"/>
      <c r="AJ25" s="13"/>
      <c r="AK25" s="6"/>
      <c r="AL25" s="13"/>
      <c r="AM25" s="6"/>
      <c r="AN25" s="13"/>
      <c r="AO25" s="6"/>
      <c r="AP25" s="13"/>
    </row>
    <row r="26" spans="1:42" s="5" customFormat="1" ht="12.75">
      <c r="A26" s="5" t="s">
        <v>0</v>
      </c>
      <c r="B26" s="5">
        <v>22</v>
      </c>
      <c r="C26" s="5" t="s">
        <v>59</v>
      </c>
      <c r="D26" s="11">
        <v>0</v>
      </c>
      <c r="E26" s="6"/>
      <c r="F26" s="12">
        <v>0.9939993335237551</v>
      </c>
      <c r="G26" s="12">
        <f t="shared" si="0"/>
        <v>0.9939993335237551</v>
      </c>
      <c r="H26" s="12">
        <f t="shared" si="1"/>
        <v>0</v>
      </c>
      <c r="I26" s="6"/>
      <c r="J26" s="12">
        <v>0.20850679643061693</v>
      </c>
      <c r="K26" s="12">
        <f t="shared" si="2"/>
        <v>0.20850679643061693</v>
      </c>
      <c r="L26" s="12">
        <f t="shared" si="3"/>
        <v>0</v>
      </c>
      <c r="M26" s="6"/>
      <c r="N26" s="12">
        <v>0.3736579464690761</v>
      </c>
      <c r="O26" s="12">
        <f t="shared" si="4"/>
        <v>0.3736579464690761</v>
      </c>
      <c r="P26" s="12">
        <f t="shared" si="5"/>
        <v>0</v>
      </c>
      <c r="Q26" s="6"/>
      <c r="R26" s="12"/>
      <c r="S26" s="6"/>
      <c r="T26" s="12"/>
      <c r="U26" s="6"/>
      <c r="V26" s="12"/>
      <c r="W26" s="6"/>
      <c r="X26" s="12"/>
      <c r="Y26" s="6"/>
      <c r="Z26" s="12"/>
      <c r="AA26" s="6"/>
      <c r="AB26" s="13"/>
      <c r="AC26" s="6"/>
      <c r="AD26" s="13"/>
      <c r="AE26" s="6"/>
      <c r="AF26" s="13"/>
      <c r="AG26" s="6"/>
      <c r="AH26" s="13"/>
      <c r="AI26" s="6"/>
      <c r="AJ26" s="13"/>
      <c r="AK26" s="6"/>
      <c r="AL26" s="13"/>
      <c r="AM26" s="6"/>
      <c r="AN26" s="13"/>
      <c r="AO26" s="6"/>
      <c r="AP26" s="13"/>
    </row>
    <row r="27" spans="1:42" s="5" customFormat="1" ht="12.75">
      <c r="A27" s="5" t="s">
        <v>0</v>
      </c>
      <c r="B27" s="5">
        <v>23</v>
      </c>
      <c r="C27" s="5" t="s">
        <v>60</v>
      </c>
      <c r="D27" s="11">
        <v>0.1</v>
      </c>
      <c r="E27" s="6"/>
      <c r="F27" s="12">
        <v>0.12469104065505</v>
      </c>
      <c r="G27" s="12">
        <f t="shared" si="0"/>
        <v>0.12469104065505</v>
      </c>
      <c r="H27" s="12">
        <f t="shared" si="1"/>
        <v>0.012469104065505</v>
      </c>
      <c r="I27" s="6">
        <v>1</v>
      </c>
      <c r="J27" s="12">
        <v>0.033760815484232</v>
      </c>
      <c r="K27" s="12">
        <f t="shared" si="2"/>
        <v>0.016880407742116</v>
      </c>
      <c r="L27" s="12">
        <f t="shared" si="3"/>
        <v>0.0016880407742116002</v>
      </c>
      <c r="M27" s="6">
        <v>1</v>
      </c>
      <c r="N27" s="12">
        <v>0.08531856444377237</v>
      </c>
      <c r="O27" s="12">
        <f t="shared" si="4"/>
        <v>0.04265928222188618</v>
      </c>
      <c r="P27" s="12">
        <f t="shared" si="5"/>
        <v>0.004265928222188619</v>
      </c>
      <c r="Q27" s="6"/>
      <c r="R27" s="12"/>
      <c r="S27" s="6"/>
      <c r="T27" s="12"/>
      <c r="U27" s="6"/>
      <c r="V27" s="12"/>
      <c r="W27" s="6"/>
      <c r="X27" s="12"/>
      <c r="Y27" s="6"/>
      <c r="Z27" s="12"/>
      <c r="AA27" s="6"/>
      <c r="AB27" s="13"/>
      <c r="AC27" s="6"/>
      <c r="AD27" s="13"/>
      <c r="AE27" s="6"/>
      <c r="AF27" s="13"/>
      <c r="AG27" s="6"/>
      <c r="AH27" s="13"/>
      <c r="AI27" s="6"/>
      <c r="AJ27" s="13"/>
      <c r="AK27" s="6"/>
      <c r="AL27" s="13"/>
      <c r="AM27" s="6"/>
      <c r="AN27" s="13"/>
      <c r="AO27" s="6"/>
      <c r="AP27" s="13"/>
    </row>
    <row r="28" spans="1:42" s="5" customFormat="1" ht="12.75">
      <c r="A28" s="5" t="s">
        <v>0</v>
      </c>
      <c r="B28" s="5">
        <v>24</v>
      </c>
      <c r="C28" s="5" t="s">
        <v>61</v>
      </c>
      <c r="D28" s="11">
        <v>0.1</v>
      </c>
      <c r="E28" s="6">
        <v>1</v>
      </c>
      <c r="F28" s="12">
        <v>0.11528039607731126</v>
      </c>
      <c r="G28" s="12">
        <f t="shared" si="0"/>
        <v>0.05764019803865563</v>
      </c>
      <c r="H28" s="12">
        <f t="shared" si="1"/>
        <v>0.005764019803865563</v>
      </c>
      <c r="I28" s="6">
        <v>1</v>
      </c>
      <c r="J28" s="12">
        <v>0.03392286739855633</v>
      </c>
      <c r="K28" s="12">
        <f t="shared" si="2"/>
        <v>0.016961433699278165</v>
      </c>
      <c r="L28" s="12">
        <f t="shared" si="3"/>
        <v>0.0016961433699278165</v>
      </c>
      <c r="M28" s="6">
        <v>1</v>
      </c>
      <c r="N28" s="12">
        <v>0.073486062805585</v>
      </c>
      <c r="O28" s="12">
        <f t="shared" si="4"/>
        <v>0.0367430314027925</v>
      </c>
      <c r="P28" s="12">
        <f t="shared" si="5"/>
        <v>0.0036743031402792503</v>
      </c>
      <c r="Q28" s="6"/>
      <c r="R28" s="12"/>
      <c r="S28" s="6"/>
      <c r="T28" s="12"/>
      <c r="U28" s="6"/>
      <c r="V28" s="12"/>
      <c r="W28" s="6"/>
      <c r="X28" s="12"/>
      <c r="Y28" s="6"/>
      <c r="Z28" s="12"/>
      <c r="AA28" s="6"/>
      <c r="AB28" s="13"/>
      <c r="AC28" s="6"/>
      <c r="AD28" s="13"/>
      <c r="AE28" s="6"/>
      <c r="AF28" s="13"/>
      <c r="AG28" s="6"/>
      <c r="AH28" s="13"/>
      <c r="AI28" s="6"/>
      <c r="AJ28" s="13"/>
      <c r="AK28" s="6"/>
      <c r="AL28" s="13"/>
      <c r="AM28" s="6"/>
      <c r="AN28" s="13"/>
      <c r="AO28" s="6"/>
      <c r="AP28" s="13"/>
    </row>
    <row r="29" spans="1:42" s="5" customFormat="1" ht="12.75">
      <c r="A29" s="5" t="s">
        <v>0</v>
      </c>
      <c r="B29" s="5">
        <v>25</v>
      </c>
      <c r="C29" s="5" t="s">
        <v>62</v>
      </c>
      <c r="D29" s="11">
        <v>0.1</v>
      </c>
      <c r="E29" s="6"/>
      <c r="F29" s="12">
        <v>0.07469699133580882</v>
      </c>
      <c r="G29" s="12">
        <f t="shared" si="0"/>
        <v>0.07469699133580882</v>
      </c>
      <c r="H29" s="12">
        <f t="shared" si="1"/>
        <v>0.007469699133580882</v>
      </c>
      <c r="I29" s="6"/>
      <c r="J29" s="12">
        <v>0.04521248409648351</v>
      </c>
      <c r="K29" s="12">
        <f t="shared" si="2"/>
        <v>0.04521248409648351</v>
      </c>
      <c r="L29" s="12">
        <f t="shared" si="3"/>
        <v>0.004521248409648351</v>
      </c>
      <c r="M29" s="6"/>
      <c r="N29" s="12">
        <v>0.052312112505670645</v>
      </c>
      <c r="O29" s="12">
        <f t="shared" si="4"/>
        <v>0.052312112505670645</v>
      </c>
      <c r="P29" s="12">
        <f t="shared" si="5"/>
        <v>0.005231211250567065</v>
      </c>
      <c r="Q29" s="6"/>
      <c r="R29" s="12"/>
      <c r="S29" s="6"/>
      <c r="T29" s="12"/>
      <c r="U29" s="6"/>
      <c r="V29" s="12"/>
      <c r="W29" s="6"/>
      <c r="X29" s="12"/>
      <c r="Y29" s="6"/>
      <c r="Z29" s="12"/>
      <c r="AA29" s="6"/>
      <c r="AB29" s="13"/>
      <c r="AC29" s="6"/>
      <c r="AD29" s="13"/>
      <c r="AE29" s="6"/>
      <c r="AF29" s="13"/>
      <c r="AG29" s="6"/>
      <c r="AH29" s="13"/>
      <c r="AI29" s="6"/>
      <c r="AJ29" s="13"/>
      <c r="AK29" s="6"/>
      <c r="AL29" s="13"/>
      <c r="AM29" s="6"/>
      <c r="AN29" s="13"/>
      <c r="AO29" s="6"/>
      <c r="AP29" s="13"/>
    </row>
    <row r="30" spans="1:42" s="5" customFormat="1" ht="12.75">
      <c r="A30" s="5" t="s">
        <v>0</v>
      </c>
      <c r="B30" s="5">
        <v>26</v>
      </c>
      <c r="C30" s="5" t="s">
        <v>63</v>
      </c>
      <c r="D30" s="11">
        <v>0.1</v>
      </c>
      <c r="E30" s="6">
        <v>1</v>
      </c>
      <c r="F30" s="12">
        <v>0.22879629629629628</v>
      </c>
      <c r="G30" s="12">
        <f t="shared" si="0"/>
        <v>0.11439814814814814</v>
      </c>
      <c r="H30" s="12">
        <f t="shared" si="1"/>
        <v>0.011439814814814814</v>
      </c>
      <c r="I30" s="6"/>
      <c r="J30" s="12">
        <v>0.07238318839819344</v>
      </c>
      <c r="K30" s="12">
        <f t="shared" si="2"/>
        <v>0.07238318839819344</v>
      </c>
      <c r="L30" s="12">
        <f t="shared" si="3"/>
        <v>0.007238318839819344</v>
      </c>
      <c r="M30" s="6"/>
      <c r="N30" s="12">
        <v>0.14074449317001866</v>
      </c>
      <c r="O30" s="12">
        <f t="shared" si="4"/>
        <v>0.14074449317001866</v>
      </c>
      <c r="P30" s="12">
        <f t="shared" si="5"/>
        <v>0.014074449317001867</v>
      </c>
      <c r="Q30" s="6"/>
      <c r="R30" s="12"/>
      <c r="S30" s="6"/>
      <c r="T30" s="12"/>
      <c r="U30" s="6"/>
      <c r="V30" s="12"/>
      <c r="W30" s="6"/>
      <c r="X30" s="12"/>
      <c r="Y30" s="6"/>
      <c r="Z30" s="12"/>
      <c r="AA30" s="6"/>
      <c r="AB30" s="13"/>
      <c r="AC30" s="6"/>
      <c r="AD30" s="13"/>
      <c r="AE30" s="6"/>
      <c r="AF30" s="13"/>
      <c r="AG30" s="6"/>
      <c r="AH30" s="13"/>
      <c r="AI30" s="6"/>
      <c r="AJ30" s="13"/>
      <c r="AK30" s="6"/>
      <c r="AL30" s="13"/>
      <c r="AM30" s="6"/>
      <c r="AN30" s="13"/>
      <c r="AO30" s="6"/>
      <c r="AP30" s="13"/>
    </row>
    <row r="31" spans="1:42" s="5" customFormat="1" ht="12.75">
      <c r="A31" s="5" t="s">
        <v>0</v>
      </c>
      <c r="B31" s="5">
        <v>27</v>
      </c>
      <c r="C31" s="5" t="s">
        <v>64</v>
      </c>
      <c r="D31" s="11">
        <v>0</v>
      </c>
      <c r="E31" s="6"/>
      <c r="F31" s="12">
        <v>0.28584832904884316</v>
      </c>
      <c r="G31" s="12">
        <f t="shared" si="0"/>
        <v>0.28584832904884316</v>
      </c>
      <c r="H31" s="12">
        <f t="shared" si="1"/>
        <v>0</v>
      </c>
      <c r="I31" s="6"/>
      <c r="J31" s="12">
        <v>0.05563782391801437</v>
      </c>
      <c r="K31" s="12">
        <f t="shared" si="2"/>
        <v>0.05563782391801437</v>
      </c>
      <c r="L31" s="12">
        <f t="shared" si="3"/>
        <v>0</v>
      </c>
      <c r="M31" s="6"/>
      <c r="N31" s="12">
        <v>0.34563360048389535</v>
      </c>
      <c r="O31" s="12">
        <f t="shared" si="4"/>
        <v>0.34563360048389535</v>
      </c>
      <c r="P31" s="12">
        <f t="shared" si="5"/>
        <v>0</v>
      </c>
      <c r="Q31" s="6"/>
      <c r="R31" s="12"/>
      <c r="S31" s="6"/>
      <c r="T31" s="12"/>
      <c r="U31" s="6"/>
      <c r="V31" s="12"/>
      <c r="W31" s="6"/>
      <c r="X31" s="12"/>
      <c r="Y31" s="6"/>
      <c r="Z31" s="12"/>
      <c r="AA31" s="6"/>
      <c r="AB31" s="13"/>
      <c r="AC31" s="6"/>
      <c r="AD31" s="13"/>
      <c r="AE31" s="6"/>
      <c r="AF31" s="13"/>
      <c r="AG31" s="6"/>
      <c r="AH31" s="13"/>
      <c r="AI31" s="6"/>
      <c r="AJ31" s="13"/>
      <c r="AK31" s="6"/>
      <c r="AL31" s="13"/>
      <c r="AM31" s="6"/>
      <c r="AN31" s="13"/>
      <c r="AO31" s="6"/>
      <c r="AP31" s="13"/>
    </row>
    <row r="32" spans="1:42" s="5" customFormat="1" ht="12.75">
      <c r="A32" s="5" t="s">
        <v>0</v>
      </c>
      <c r="B32" s="5">
        <v>28</v>
      </c>
      <c r="C32" s="5" t="s">
        <v>65</v>
      </c>
      <c r="D32" s="11">
        <v>0</v>
      </c>
      <c r="E32" s="6"/>
      <c r="F32" s="12">
        <v>0.82931305341331</v>
      </c>
      <c r="G32" s="12">
        <f t="shared" si="0"/>
        <v>0.82931305341331</v>
      </c>
      <c r="H32" s="12">
        <f t="shared" si="1"/>
        <v>0</v>
      </c>
      <c r="I32" s="6"/>
      <c r="J32" s="12">
        <v>0.24091717929548</v>
      </c>
      <c r="K32" s="12">
        <f t="shared" si="2"/>
        <v>0.24091717929548</v>
      </c>
      <c r="L32" s="12">
        <f t="shared" si="3"/>
        <v>0</v>
      </c>
      <c r="M32" s="6"/>
      <c r="N32" s="12">
        <v>0.697494833408942</v>
      </c>
      <c r="O32" s="12">
        <f t="shared" si="4"/>
        <v>0.697494833408942</v>
      </c>
      <c r="P32" s="12">
        <f t="shared" si="5"/>
        <v>0</v>
      </c>
      <c r="Q32" s="6"/>
      <c r="R32" s="12"/>
      <c r="S32" s="6"/>
      <c r="T32" s="12"/>
      <c r="U32" s="6"/>
      <c r="V32" s="12"/>
      <c r="W32" s="6"/>
      <c r="X32" s="12"/>
      <c r="Y32" s="6"/>
      <c r="Z32" s="12"/>
      <c r="AA32" s="6"/>
      <c r="AB32" s="13"/>
      <c r="AC32" s="6"/>
      <c r="AD32" s="13"/>
      <c r="AE32" s="6"/>
      <c r="AF32" s="13"/>
      <c r="AG32" s="6"/>
      <c r="AH32" s="13"/>
      <c r="AI32" s="6"/>
      <c r="AJ32" s="13"/>
      <c r="AK32" s="6"/>
      <c r="AL32" s="13"/>
      <c r="AM32" s="6"/>
      <c r="AN32" s="13"/>
      <c r="AO32" s="6"/>
      <c r="AP32" s="13"/>
    </row>
    <row r="33" spans="1:42" s="5" customFormat="1" ht="12.75">
      <c r="A33" s="5" t="s">
        <v>0</v>
      </c>
      <c r="B33" s="5">
        <v>29</v>
      </c>
      <c r="C33" s="5" t="s">
        <v>66</v>
      </c>
      <c r="D33" s="11">
        <v>0.01</v>
      </c>
      <c r="E33" s="6"/>
      <c r="F33" s="12">
        <v>0.46053341902313616</v>
      </c>
      <c r="G33" s="12">
        <f t="shared" si="0"/>
        <v>0.46053341902313616</v>
      </c>
      <c r="H33" s="12">
        <f t="shared" si="1"/>
        <v>0.004605334190231362</v>
      </c>
      <c r="I33" s="6"/>
      <c r="J33" s="12">
        <v>0.097771321642336</v>
      </c>
      <c r="K33" s="12">
        <f t="shared" si="2"/>
        <v>0.097771321642336</v>
      </c>
      <c r="L33" s="12">
        <f t="shared" si="3"/>
        <v>0.00097771321642336</v>
      </c>
      <c r="M33" s="6"/>
      <c r="N33" s="12">
        <v>0.32445965018398104</v>
      </c>
      <c r="O33" s="12">
        <f t="shared" si="4"/>
        <v>0.32445965018398104</v>
      </c>
      <c r="P33" s="12">
        <f t="shared" si="5"/>
        <v>0.0032445965018398104</v>
      </c>
      <c r="Q33" s="6"/>
      <c r="R33" s="12"/>
      <c r="S33" s="6"/>
      <c r="T33" s="12"/>
      <c r="U33" s="6"/>
      <c r="V33" s="12"/>
      <c r="W33" s="6"/>
      <c r="X33" s="12"/>
      <c r="Y33" s="6"/>
      <c r="Z33" s="12"/>
      <c r="AA33" s="6"/>
      <c r="AB33" s="13"/>
      <c r="AC33" s="6"/>
      <c r="AD33" s="13"/>
      <c r="AE33" s="6"/>
      <c r="AF33" s="13"/>
      <c r="AG33" s="6"/>
      <c r="AH33" s="13"/>
      <c r="AI33" s="6"/>
      <c r="AJ33" s="13"/>
      <c r="AK33" s="6"/>
      <c r="AL33" s="13"/>
      <c r="AM33" s="6"/>
      <c r="AN33" s="13"/>
      <c r="AO33" s="6"/>
      <c r="AP33" s="13"/>
    </row>
    <row r="34" spans="1:42" s="5" customFormat="1" ht="12.75">
      <c r="A34" s="5" t="s">
        <v>0</v>
      </c>
      <c r="B34" s="5">
        <v>30</v>
      </c>
      <c r="C34" s="5" t="s">
        <v>67</v>
      </c>
      <c r="D34" s="11">
        <v>0.01</v>
      </c>
      <c r="E34" s="6">
        <v>1</v>
      </c>
      <c r="F34" s="12">
        <v>0.09351828049128823</v>
      </c>
      <c r="G34" s="12">
        <f t="shared" si="0"/>
        <v>0.046759140245644114</v>
      </c>
      <c r="H34" s="12">
        <f t="shared" si="1"/>
        <v>0.00046759140245644117</v>
      </c>
      <c r="I34" s="6"/>
      <c r="J34" s="12">
        <v>0.029223361883151236</v>
      </c>
      <c r="K34" s="12">
        <f t="shared" si="2"/>
        <v>0.029223361883151236</v>
      </c>
      <c r="L34" s="12">
        <f t="shared" si="3"/>
        <v>0.0002922336188315124</v>
      </c>
      <c r="M34" s="6"/>
      <c r="N34" s="12">
        <v>0.059411613488583</v>
      </c>
      <c r="O34" s="12">
        <f t="shared" si="4"/>
        <v>0.059411613488583</v>
      </c>
      <c r="P34" s="12">
        <f t="shared" si="5"/>
        <v>0.00059411613488583</v>
      </c>
      <c r="Q34" s="6"/>
      <c r="R34" s="12"/>
      <c r="S34" s="6"/>
      <c r="T34" s="12"/>
      <c r="U34" s="6"/>
      <c r="V34" s="12"/>
      <c r="W34" s="6"/>
      <c r="X34" s="12"/>
      <c r="Y34" s="6"/>
      <c r="Z34" s="12"/>
      <c r="AA34" s="6"/>
      <c r="AB34" s="13"/>
      <c r="AC34" s="6"/>
      <c r="AD34" s="13"/>
      <c r="AE34" s="6"/>
      <c r="AF34" s="13"/>
      <c r="AG34" s="6"/>
      <c r="AH34" s="13"/>
      <c r="AI34" s="6"/>
      <c r="AJ34" s="13"/>
      <c r="AK34" s="6"/>
      <c r="AL34" s="13"/>
      <c r="AM34" s="6"/>
      <c r="AN34" s="13"/>
      <c r="AO34" s="6"/>
      <c r="AP34" s="13"/>
    </row>
    <row r="35" spans="1:42" s="5" customFormat="1" ht="12.75">
      <c r="A35" s="5" t="s">
        <v>0</v>
      </c>
      <c r="B35" s="5">
        <v>31</v>
      </c>
      <c r="C35" s="5" t="s">
        <v>68</v>
      </c>
      <c r="D35" s="11">
        <v>0</v>
      </c>
      <c r="E35" s="6"/>
      <c r="F35" s="12">
        <v>0.15174664381605274</v>
      </c>
      <c r="G35" s="12">
        <f t="shared" si="0"/>
        <v>0.15174664381605274</v>
      </c>
      <c r="H35" s="12">
        <f t="shared" si="1"/>
        <v>0</v>
      </c>
      <c r="I35" s="6"/>
      <c r="J35" s="12">
        <v>0.08259245900062526</v>
      </c>
      <c r="K35" s="12">
        <f t="shared" si="2"/>
        <v>0.08259245900062526</v>
      </c>
      <c r="L35" s="12">
        <f t="shared" si="3"/>
        <v>0</v>
      </c>
      <c r="M35" s="6"/>
      <c r="N35" s="12">
        <v>0.22643671556026</v>
      </c>
      <c r="O35" s="12">
        <f t="shared" si="4"/>
        <v>0.22643671556026</v>
      </c>
      <c r="P35" s="12">
        <f t="shared" si="5"/>
        <v>0</v>
      </c>
      <c r="Q35" s="6"/>
      <c r="R35" s="12"/>
      <c r="S35" s="6"/>
      <c r="T35" s="12"/>
      <c r="U35" s="6"/>
      <c r="V35" s="12"/>
      <c r="W35" s="6"/>
      <c r="X35" s="12"/>
      <c r="Y35" s="6"/>
      <c r="Z35" s="12"/>
      <c r="AA35" s="6"/>
      <c r="AB35" s="13"/>
      <c r="AC35" s="6"/>
      <c r="AD35" s="13"/>
      <c r="AE35" s="6"/>
      <c r="AF35" s="13"/>
      <c r="AG35" s="6"/>
      <c r="AH35" s="13"/>
      <c r="AI35" s="6"/>
      <c r="AJ35" s="13"/>
      <c r="AK35" s="6"/>
      <c r="AL35" s="13"/>
      <c r="AM35" s="6"/>
      <c r="AN35" s="13"/>
      <c r="AO35" s="6"/>
      <c r="AP35" s="13"/>
    </row>
    <row r="36" spans="1:42" s="5" customFormat="1" ht="12.75">
      <c r="A36" s="5" t="s">
        <v>0</v>
      </c>
      <c r="B36" s="5">
        <v>32</v>
      </c>
      <c r="C36" s="5" t="s">
        <v>69</v>
      </c>
      <c r="D36" s="11">
        <v>0</v>
      </c>
      <c r="E36" s="6"/>
      <c r="F36" s="12">
        <v>0.7057983433304771</v>
      </c>
      <c r="G36" s="12">
        <f t="shared" si="0"/>
        <v>0.7057983433304771</v>
      </c>
      <c r="H36" s="12">
        <f t="shared" si="1"/>
        <v>0</v>
      </c>
      <c r="I36" s="6"/>
      <c r="J36" s="12">
        <v>0.20958714252611238</v>
      </c>
      <c r="K36" s="12">
        <f t="shared" si="2"/>
        <v>0.20958714252611238</v>
      </c>
      <c r="L36" s="12">
        <f t="shared" si="3"/>
        <v>0</v>
      </c>
      <c r="M36" s="6"/>
      <c r="N36" s="12">
        <v>0.6103079792328243</v>
      </c>
      <c r="O36" s="12">
        <f t="shared" si="4"/>
        <v>0.6103079792328243</v>
      </c>
      <c r="P36" s="12">
        <f t="shared" si="5"/>
        <v>0</v>
      </c>
      <c r="Q36" s="6"/>
      <c r="R36" s="12"/>
      <c r="S36" s="6"/>
      <c r="T36" s="12"/>
      <c r="U36" s="6"/>
      <c r="V36" s="12"/>
      <c r="W36" s="6"/>
      <c r="X36" s="12"/>
      <c r="Y36" s="6"/>
      <c r="Z36" s="12"/>
      <c r="AA36" s="6"/>
      <c r="AB36" s="13"/>
      <c r="AC36" s="6"/>
      <c r="AD36" s="13"/>
      <c r="AE36" s="6"/>
      <c r="AF36" s="13"/>
      <c r="AG36" s="6"/>
      <c r="AH36" s="13"/>
      <c r="AI36" s="6"/>
      <c r="AJ36" s="13"/>
      <c r="AK36" s="6"/>
      <c r="AL36" s="13"/>
      <c r="AM36" s="6"/>
      <c r="AN36" s="13"/>
      <c r="AO36" s="6"/>
      <c r="AP36" s="13"/>
    </row>
    <row r="37" spans="1:42" s="5" customFormat="1" ht="12.75">
      <c r="A37" s="5" t="s">
        <v>0</v>
      </c>
      <c r="B37" s="5">
        <v>33</v>
      </c>
      <c r="C37" s="5" t="s">
        <v>70</v>
      </c>
      <c r="D37" s="11">
        <v>0.001</v>
      </c>
      <c r="E37" s="6"/>
      <c r="F37" s="12">
        <v>0.31466842806817</v>
      </c>
      <c r="G37" s="12">
        <f t="shared" si="0"/>
        <v>0.31466842806817</v>
      </c>
      <c r="H37" s="12">
        <f t="shared" si="1"/>
        <v>0.00031466842806817004</v>
      </c>
      <c r="I37" s="6"/>
      <c r="J37" s="12">
        <v>0.06590111182522089</v>
      </c>
      <c r="K37" s="12">
        <f t="shared" si="2"/>
        <v>0.06590111182522089</v>
      </c>
      <c r="L37" s="12">
        <f t="shared" si="3"/>
        <v>6.59011118252209E-05</v>
      </c>
      <c r="M37" s="6"/>
      <c r="N37" s="12">
        <v>0.32321412369575</v>
      </c>
      <c r="O37" s="12">
        <f t="shared" si="4"/>
        <v>0.32321412369575</v>
      </c>
      <c r="P37" s="12">
        <f t="shared" si="5"/>
        <v>0.00032321412369575</v>
      </c>
      <c r="Q37" s="6"/>
      <c r="R37" s="12"/>
      <c r="S37" s="6"/>
      <c r="T37" s="12"/>
      <c r="U37" s="6"/>
      <c r="V37" s="12"/>
      <c r="W37" s="6"/>
      <c r="X37" s="12"/>
      <c r="Y37" s="6"/>
      <c r="Z37" s="12"/>
      <c r="AA37" s="6"/>
      <c r="AB37" s="13"/>
      <c r="AC37" s="6"/>
      <c r="AD37" s="13"/>
      <c r="AE37" s="6"/>
      <c r="AF37" s="13"/>
      <c r="AG37" s="6"/>
      <c r="AH37" s="13"/>
      <c r="AI37" s="6"/>
      <c r="AJ37" s="13"/>
      <c r="AK37" s="6"/>
      <c r="AL37" s="13"/>
      <c r="AM37" s="6"/>
      <c r="AN37" s="13"/>
      <c r="AO37" s="6"/>
      <c r="AP37" s="13"/>
    </row>
    <row r="38" spans="1:42" s="5" customFormat="1" ht="12.75">
      <c r="A38" s="5" t="s">
        <v>0</v>
      </c>
      <c r="B38" s="5">
        <v>34</v>
      </c>
      <c r="C38" s="5" t="s">
        <v>71</v>
      </c>
      <c r="D38" s="11"/>
      <c r="E38" s="6"/>
      <c r="F38" s="12">
        <v>7.123857945348949</v>
      </c>
      <c r="G38" s="12">
        <f>SUM(G37,G36,G32,G26,G22,G19,G18,G15,G10,G7)</f>
        <v>7.123857945348947</v>
      </c>
      <c r="H38" s="12"/>
      <c r="I38" s="6"/>
      <c r="J38" s="12">
        <v>2.92557722660161</v>
      </c>
      <c r="K38" s="12">
        <f>SUM(K37,K36,K32,K26,K22,K19,K18,K15,K10,K7)</f>
        <v>2.92557722660161</v>
      </c>
      <c r="L38" s="12"/>
      <c r="M38" s="6"/>
      <c r="N38" s="12">
        <v>5.087975704420586</v>
      </c>
      <c r="O38" s="12">
        <f>SUM(O37,O36,O32,O26,O22,O19,O18,O15,O10,O7)</f>
        <v>5.087975704420583</v>
      </c>
      <c r="P38" s="12"/>
      <c r="Q38" s="6"/>
      <c r="R38" s="12"/>
      <c r="S38" s="6"/>
      <c r="T38" s="12"/>
      <c r="U38" s="6"/>
      <c r="V38" s="12"/>
      <c r="W38" s="6"/>
      <c r="X38" s="12"/>
      <c r="Y38" s="6"/>
      <c r="Z38" s="12"/>
      <c r="AA38" s="6"/>
      <c r="AB38" s="13"/>
      <c r="AC38" s="6"/>
      <c r="AD38" s="13"/>
      <c r="AE38" s="6"/>
      <c r="AF38" s="13"/>
      <c r="AG38" s="6"/>
      <c r="AH38" s="13"/>
      <c r="AI38" s="6"/>
      <c r="AJ38" s="13"/>
      <c r="AK38" s="6"/>
      <c r="AL38" s="13"/>
      <c r="AM38" s="6"/>
      <c r="AN38" s="13"/>
      <c r="AO38" s="6"/>
      <c r="AP38" s="13"/>
    </row>
    <row r="39" spans="1:42" s="5" customFormat="1" ht="12.75">
      <c r="A39" s="5" t="s">
        <v>0</v>
      </c>
      <c r="B39" s="5">
        <v>35</v>
      </c>
      <c r="C39" s="5" t="s">
        <v>34</v>
      </c>
      <c r="D39" s="11"/>
      <c r="E39" s="23">
        <f>(F39-H39)*2/F39*100</f>
        <v>34.205276614874606</v>
      </c>
      <c r="F39" s="12">
        <v>0.2093339069789584</v>
      </c>
      <c r="G39" s="12"/>
      <c r="H39" s="12">
        <f>SUM(H5:H37)</f>
        <v>0.1735322860135199</v>
      </c>
      <c r="I39" s="23">
        <f>(J39-L39)*2/J39*100</f>
        <v>9.701145865593194</v>
      </c>
      <c r="J39" s="12">
        <v>0.06976875084709451</v>
      </c>
      <c r="K39" s="12"/>
      <c r="L39" s="12">
        <f>SUM(L5:L37)</f>
        <v>0.06638456670295505</v>
      </c>
      <c r="M39" s="23">
        <f>(N39-P39)*2/N39*100</f>
        <v>31.64603541412147</v>
      </c>
      <c r="N39" s="12">
        <v>0.0846198240838752</v>
      </c>
      <c r="O39" s="12"/>
      <c r="P39" s="12">
        <f>SUM(P5:P37)</f>
        <v>0.07123041433539998</v>
      </c>
      <c r="Q39" s="6"/>
      <c r="R39" s="12"/>
      <c r="S39" s="6"/>
      <c r="T39" s="12"/>
      <c r="U39" s="6"/>
      <c r="V39" s="12"/>
      <c r="W39" s="6"/>
      <c r="X39" s="12"/>
      <c r="Y39" s="6"/>
      <c r="Z39" s="12"/>
      <c r="AA39" s="6"/>
      <c r="AB39" s="13"/>
      <c r="AC39" s="6"/>
      <c r="AD39" s="13"/>
      <c r="AE39" s="6"/>
      <c r="AF39" s="13"/>
      <c r="AG39" s="6"/>
      <c r="AH39" s="13"/>
      <c r="AI39" s="6"/>
      <c r="AJ39" s="13"/>
      <c r="AK39" s="6"/>
      <c r="AL39" s="13"/>
      <c r="AM39" s="6"/>
      <c r="AN39" s="13"/>
      <c r="AO39" s="6"/>
      <c r="AP39" s="13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EER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Alan Nguyen</cp:lastModifiedBy>
  <cp:lastPrinted>2004-02-24T00:07:18Z</cp:lastPrinted>
  <dcterms:created xsi:type="dcterms:W3CDTF">2002-05-23T18:13:02Z</dcterms:created>
  <dcterms:modified xsi:type="dcterms:W3CDTF">2004-02-24T00:08:05Z</dcterms:modified>
  <cp:category/>
  <cp:version/>
  <cp:contentType/>
  <cp:contentStatus/>
</cp:coreProperties>
</file>