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57" activeTab="4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" sheetId="8" r:id="rId8"/>
    <sheet name="df c13" sheetId="9" r:id="rId9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<sst xmlns="http://schemas.openxmlformats.org/spreadsheetml/2006/main" count="1243" uniqueCount="242">
  <si>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</si>
  <si>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</si>
  <si>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</si>
  <si>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</si>
  <si>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</si>
  <si>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</si>
  <si>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</si>
  <si>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</si>
  <si>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</si>
  <si>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</si>
  <si>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</si>
  <si>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</si>
  <si>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</si>
  <si>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</si>
  <si>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</si>
  <si>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</si>
  <si>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</si>
  <si>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</si>
  <si>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</si>
  <si>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</si>
  <si>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</si>
  <si>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</si>
  <si>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</si>
  <si>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</si>
  <si>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</si>
  <si>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</si>
  <si>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</si>
  <si>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</si>
  <si>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</si>
  <si>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nd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</si>
  <si>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</si>
  <si>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</si>
  <si>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</si>
  <si>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</si>
  <si>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</si>
  <si>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</si>
  <si>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</si>
  <si>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</si>
  <si>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</si>
  <si>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</si>
  <si>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</si>
  <si>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</si>
  <si>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</si>
  <si>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</si>
  <si>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</si>
  <si>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</si>
  <si>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</si>
  <si>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</si>
  <si>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</si>
  <si>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</si>
  <si>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g/hr</t>
  </si>
  <si>
    <t>Heating Value</t>
  </si>
  <si>
    <t>Btu/lb</t>
  </si>
  <si>
    <t>Ash</t>
  </si>
  <si>
    <t>Chlorine</t>
  </si>
  <si>
    <t>HCl</t>
  </si>
  <si>
    <t>Cl2</t>
  </si>
  <si>
    <t>DRE</t>
  </si>
  <si>
    <t>Chlorobenzene</t>
  </si>
  <si>
    <t>lb/hr</t>
  </si>
  <si>
    <t>Density</t>
  </si>
  <si>
    <t>Run 1</t>
  </si>
  <si>
    <t>Run 2</t>
  </si>
  <si>
    <t>Run 3</t>
  </si>
  <si>
    <r>
      <t>o</t>
    </r>
    <r>
      <rPr>
        <sz val="10"/>
        <rFont val="Arial"/>
        <family val="2"/>
      </rPr>
      <t>F</t>
    </r>
  </si>
  <si>
    <t>pH</t>
  </si>
  <si>
    <t>gpm</t>
  </si>
  <si>
    <t>psig</t>
  </si>
  <si>
    <t>MMBtu/hr</t>
  </si>
  <si>
    <t>ug/dscm</t>
  </si>
  <si>
    <t>SVM</t>
  </si>
  <si>
    <t>LVM</t>
  </si>
  <si>
    <t>O2 (%)</t>
  </si>
  <si>
    <t>TEQ Cond Avg</t>
  </si>
  <si>
    <t>Total Cond Avg</t>
  </si>
  <si>
    <t>Stack Gas Flowrate</t>
  </si>
  <si>
    <t>Oxygen</t>
  </si>
  <si>
    <t>mg/dscm</t>
  </si>
  <si>
    <t>HW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</si>
  <si>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</si>
  <si>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</si>
  <si>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</si>
  <si>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</si>
  <si>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</si>
  <si>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</si>
  <si>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</si>
  <si>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POHC DRE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</si>
  <si>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</si>
  <si>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</si>
  <si>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</si>
  <si>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</si>
  <si>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</si>
  <si>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</si>
  <si>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</si>
  <si>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</si>
  <si>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</si>
  <si>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</si>
  <si>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</si>
  <si>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</si>
  <si>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Barium</t>
  </si>
  <si>
    <t>Beryllium</t>
  </si>
  <si>
    <t>Cadmium</t>
  </si>
  <si>
    <t>Mercury</t>
  </si>
  <si>
    <t>Nickel</t>
  </si>
  <si>
    <t>Selenium</t>
  </si>
  <si>
    <t>Silver</t>
  </si>
  <si>
    <t>Thallium</t>
  </si>
  <si>
    <t>Comments</t>
  </si>
  <si>
    <t>Trial Burn</t>
  </si>
  <si>
    <t>PM, HCl/Cl2</t>
  </si>
  <si>
    <t>Risk Burn</t>
  </si>
  <si>
    <t>POHC Feedrate</t>
  </si>
  <si>
    <t>Emission Rate</t>
  </si>
  <si>
    <t xml:space="preserve">   O2</t>
  </si>
  <si>
    <t xml:space="preserve">   Moisture</t>
  </si>
  <si>
    <t>Copper</t>
  </si>
  <si>
    <t>CO (RA)</t>
  </si>
  <si>
    <t>Chromium</t>
  </si>
  <si>
    <t>Total Chlorine</t>
  </si>
  <si>
    <t>Sampling Train</t>
  </si>
  <si>
    <t>Zinc</t>
  </si>
  <si>
    <t>Trial burn</t>
  </si>
  <si>
    <t>Risk burn</t>
  </si>
  <si>
    <t>*</t>
  </si>
  <si>
    <t>Thermal Feedrate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</si>
  <si>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</si>
  <si>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</si>
  <si>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</si>
  <si>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</si>
  <si>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</si>
  <si>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</si>
  <si>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</si>
  <si>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</si>
  <si>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</si>
  <si>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</si>
  <si>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LAD980622104</t>
  </si>
  <si>
    <t>Norco Chemical Plant-West Site Shell Oil Company</t>
  </si>
  <si>
    <t>Norco</t>
  </si>
  <si>
    <t>LA</t>
  </si>
  <si>
    <t>Unit 2</t>
  </si>
  <si>
    <t>Liquid wastes and vent gas</t>
  </si>
  <si>
    <t>Natural gas</t>
  </si>
  <si>
    <t>PM, HCl/Cl2, CO, DREs</t>
  </si>
  <si>
    <t>Tier I for all metals</t>
  </si>
  <si>
    <t>1,2,3-Tricholoropropane</t>
  </si>
  <si>
    <t>1,2,3-Trichloropropane</t>
  </si>
  <si>
    <t>PM, HCl/Cl2, CO, PCDD/Fs</t>
  </si>
  <si>
    <t xml:space="preserve">POHC </t>
  </si>
  <si>
    <t>PCDD/PCDF (ng in sample)</t>
  </si>
  <si>
    <t>Detected in sample volume (ng)</t>
  </si>
  <si>
    <t>Allyl Chloride Heavy Ends (ACHE) which is a waste stream produced on site.</t>
  </si>
  <si>
    <t>Liq waste</t>
  </si>
  <si>
    <t>Combustion Chamber Temp (min)</t>
  </si>
  <si>
    <t>Combustion Pressure</t>
  </si>
  <si>
    <t>in. WC</t>
  </si>
  <si>
    <t>Waste Injection Pressure</t>
  </si>
  <si>
    <t>Atomizing Steam Header</t>
  </si>
  <si>
    <t>Scrubber pH</t>
  </si>
  <si>
    <t>Scrubber Recir Rate</t>
  </si>
  <si>
    <t>Designed and built by Bieglow-Liptak Corp. Equiped with a mason premix pilot with a Hauck spark ignitor. This burner is also equiped with a natural gas firing system and six liquid waste injection guns NCIN-2 is an induced draft organic choloride incinerator consisting of a combustion chamber, flue gas cooler, and scrubbing train. Induced draft blower is 16000 acfm at 90oF and 20 inc W.C. vacuum. Discharge pressure is 2 inc. W.C. Powered by a 150 hp electric motor</t>
  </si>
  <si>
    <t>Source of Emissions Survey of Shell Chemical Company NCIN 2 Stack, February 1998.</t>
  </si>
  <si>
    <t>611C1</t>
  </si>
  <si>
    <t xml:space="preserve">METCO Environmental </t>
  </si>
  <si>
    <t>kg/L</t>
  </si>
  <si>
    <t>February 11-13, 1998</t>
  </si>
  <si>
    <t>Shell Chemical Company</t>
  </si>
  <si>
    <t>Waste heat boiler, water quench, acid absorber, caustic scrubber.  The system was designed by Shell Oil Company and manufactured by various suppliers</t>
  </si>
  <si>
    <t>WHB/QS/AA/CS</t>
  </si>
  <si>
    <t>Water Injection Rate</t>
  </si>
  <si>
    <t>Trial burn, low temp, no water injection, low waste feed</t>
  </si>
  <si>
    <t>Risk burn, reasonable upper bound on normal operation</t>
  </si>
  <si>
    <t>Trial burn, upper oper temp, max waste, max water injection</t>
  </si>
  <si>
    <t>Risk Burn (Partial Retest), March 1998.</t>
  </si>
  <si>
    <t>Risk Burn, February 1998</t>
  </si>
  <si>
    <t>March 10-11, 1998</t>
  </si>
  <si>
    <t>February 17-19, 1998</t>
  </si>
  <si>
    <t>Risk Burn (Partial Retest)</t>
  </si>
  <si>
    <t>Risk burn (Partial Retest)</t>
  </si>
  <si>
    <t>PM, HCl/Cl2, CO</t>
  </si>
  <si>
    <t>611C10</t>
  </si>
  <si>
    <t>611C13</t>
  </si>
  <si>
    <t>611C12</t>
  </si>
  <si>
    <t>611C11</t>
  </si>
  <si>
    <t>611C10 Trial burn</t>
  </si>
  <si>
    <t>611C11 Trial burn</t>
  </si>
  <si>
    <t>611C12 Risk burn</t>
  </si>
  <si>
    <t>611C13 Risk burn</t>
  </si>
  <si>
    <t>Report Name/Date</t>
  </si>
  <si>
    <t>Report Prepare</t>
  </si>
  <si>
    <t>Testing Firm</t>
  </si>
  <si>
    <t>Testing Dates</t>
  </si>
  <si>
    <t>Condition Descr</t>
  </si>
  <si>
    <t>Content</t>
  </si>
  <si>
    <t>Air Emissions Compliance Sampling for Consolidated Air Permit No. 2252, NCIN-2 Incinerator and Biosolids Incinerator, Shell Chemical Co., NORCO West Site, NORCO, LA, July 1994, SwL Project No. 5354-9406-003</t>
  </si>
  <si>
    <t>Huntingdon/Southwestern Lab, Air Emissions Services Division</t>
  </si>
  <si>
    <t>Cond Descr</t>
  </si>
  <si>
    <t>Air emissions compliance sampling</t>
  </si>
  <si>
    <t>R1</t>
  </si>
  <si>
    <t>R2</t>
  </si>
  <si>
    <t>R3</t>
  </si>
  <si>
    <t/>
  </si>
  <si>
    <t>Halogens</t>
  </si>
  <si>
    <t>Manganese</t>
  </si>
  <si>
    <t>Phosphorus</t>
  </si>
  <si>
    <t>No feedrate information available</t>
  </si>
  <si>
    <t>Condition Description</t>
  </si>
  <si>
    <t>Combustor Type</t>
  </si>
  <si>
    <t>Combustor Class</t>
  </si>
  <si>
    <t>Liquid injection</t>
  </si>
  <si>
    <t>Stack Gas Emissions 1</t>
  </si>
  <si>
    <t>Stack Gas Emissions 2</t>
  </si>
  <si>
    <t>Feedstream 1</t>
  </si>
  <si>
    <t>Feedstream 2</t>
  </si>
  <si>
    <t>Phase I ID No.</t>
  </si>
  <si>
    <t>APCS Detailed Acronym</t>
  </si>
  <si>
    <t>APCS General Class</t>
  </si>
  <si>
    <t>WHB, WQ,LEWS</t>
  </si>
  <si>
    <t>Number of Sister Facilities</t>
  </si>
  <si>
    <t>None</t>
  </si>
  <si>
    <t>Cond Dates</t>
  </si>
  <si>
    <t>E1</t>
  </si>
  <si>
    <t>E2</t>
  </si>
  <si>
    <t>n</t>
  </si>
  <si>
    <t>source</t>
  </si>
  <si>
    <t>cond</t>
  </si>
  <si>
    <t>emiss 1</t>
  </si>
  <si>
    <t>emiss 2</t>
  </si>
  <si>
    <t>feed 1</t>
  </si>
  <si>
    <t>feed 2</t>
  </si>
  <si>
    <t>process</t>
  </si>
  <si>
    <t>df c13</t>
  </si>
  <si>
    <t>Onsite incinerator</t>
  </si>
  <si>
    <t>Feedstream Number</t>
  </si>
  <si>
    <t>Feed Class</t>
  </si>
  <si>
    <t>F1</t>
  </si>
  <si>
    <t>Liq HW</t>
  </si>
  <si>
    <t>F2</t>
  </si>
  <si>
    <t>F3</t>
  </si>
  <si>
    <t>Feed Class 2</t>
  </si>
  <si>
    <t>Estimated Firing Rate</t>
  </si>
  <si>
    <t>Full ND</t>
  </si>
  <si>
    <t>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</si>
</sst>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mm/dd/yy"/>
    <numFmt numFmtId="178" formatCode="0.0E+00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7" fontId="0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 horizontal="left"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B26" sqref="B26"/>
    </sheetView>
  </sheetViews>
  <sheetFormatPr defaultColWidth="9.140625" defaultRowHeight="12.75"/>
  <cols>
    <col min="1" max="1" width="9.8515625" style="0" customWidth="1"/>
  </cols>
  <sheetData>
    <row r="1" ht="12.75">
      <c r="A1" t="s">
        <v>223</v>
      </c>
    </row>
    <row r="2" ht="12.75">
      <c r="A2" t="s">
        <v>224</v>
      </c>
    </row>
    <row r="3" ht="12.75">
      <c r="A3" t="s">
        <v>225</v>
      </c>
    </row>
    <row r="4" ht="12.75">
      <c r="A4" t="s">
        <v>226</v>
      </c>
    </row>
    <row r="5" ht="12.75">
      <c r="A5" t="s">
        <v>227</v>
      </c>
    </row>
    <row r="6" ht="12.75">
      <c r="A6" t="s">
        <v>228</v>
      </c>
    </row>
    <row r="7" ht="12.75">
      <c r="A7" t="s">
        <v>229</v>
      </c>
    </row>
    <row r="8" ht="12.75">
      <c r="A8" t="s">
        <v>230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7"/>
  <sheetViews>
    <sheetView workbookViewId="0" topLeftCell="B1">
      <selection activeCell="C2" sqref="C2"/>
    </sheetView>
  </sheetViews>
  <sheetFormatPr defaultColWidth="9.140625" defaultRowHeight="12.75"/>
  <cols>
    <col min="1" max="1" width="2.8515625" style="1" hidden="1" customWidth="1"/>
    <col min="2" max="2" width="23.8515625" style="1" customWidth="1"/>
    <col min="3" max="3" width="60.57421875" style="1" customWidth="1"/>
    <col min="4" max="16384" width="8.8515625" style="1" customWidth="1"/>
  </cols>
  <sheetData>
    <row r="1" spans="2:12" ht="12.75">
      <c r="B1" s="8" t="s">
        <v>91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2.7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12.75">
      <c r="B3" s="19" t="s">
        <v>213</v>
      </c>
      <c r="C3" s="20">
        <v>611</v>
      </c>
      <c r="D3" s="19"/>
      <c r="E3" s="19"/>
      <c r="F3" s="19"/>
      <c r="G3" s="19"/>
      <c r="H3" s="19"/>
      <c r="I3" s="19"/>
      <c r="J3" s="19"/>
      <c r="K3" s="19"/>
      <c r="L3" s="19"/>
    </row>
    <row r="4" spans="2:12" ht="12.75">
      <c r="B4" s="19" t="s">
        <v>0</v>
      </c>
      <c r="C4" s="19" t="s">
        <v>135</v>
      </c>
      <c r="D4" s="19"/>
      <c r="E4" s="19"/>
      <c r="F4" s="19"/>
      <c r="G4" s="19"/>
      <c r="H4" s="19"/>
      <c r="I4" s="19"/>
      <c r="J4" s="19"/>
      <c r="K4" s="19"/>
      <c r="L4" s="19"/>
    </row>
    <row r="5" spans="2:12" ht="12.75">
      <c r="B5" s="19" t="s">
        <v>1</v>
      </c>
      <c r="C5" s="19" t="s">
        <v>136</v>
      </c>
      <c r="D5" s="19"/>
      <c r="E5" s="19"/>
      <c r="F5" s="19"/>
      <c r="G5" s="19"/>
      <c r="H5" s="19"/>
      <c r="I5" s="19"/>
      <c r="J5" s="19"/>
      <c r="K5" s="19"/>
      <c r="L5" s="19"/>
    </row>
    <row r="6" spans="2:12" ht="12.75">
      <c r="B6" s="19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2" ht="12.75">
      <c r="B7" s="19" t="s">
        <v>3</v>
      </c>
      <c r="C7" s="19" t="s">
        <v>137</v>
      </c>
      <c r="D7" s="19"/>
      <c r="E7" s="19"/>
      <c r="F7" s="19"/>
      <c r="G7" s="19"/>
      <c r="H7" s="19"/>
      <c r="I7" s="19"/>
      <c r="J7" s="19"/>
      <c r="K7" s="19"/>
      <c r="L7" s="19"/>
    </row>
    <row r="8" spans="2:12" ht="12.75">
      <c r="B8" s="19" t="s">
        <v>4</v>
      </c>
      <c r="C8" s="19" t="s">
        <v>138</v>
      </c>
      <c r="D8" s="19"/>
      <c r="E8" s="19"/>
      <c r="F8" s="19"/>
      <c r="G8" s="19"/>
      <c r="H8" s="19"/>
      <c r="I8" s="19"/>
      <c r="J8" s="19"/>
      <c r="K8" s="19"/>
      <c r="L8" s="19"/>
    </row>
    <row r="9" spans="2:12" ht="12.75">
      <c r="B9" s="19" t="s">
        <v>5</v>
      </c>
      <c r="C9" s="19" t="s">
        <v>139</v>
      </c>
      <c r="D9" s="19"/>
      <c r="E9" s="19"/>
      <c r="F9" s="19"/>
      <c r="G9" s="19"/>
      <c r="H9" s="19"/>
      <c r="I9" s="19"/>
      <c r="J9" s="19"/>
      <c r="K9" s="19"/>
      <c r="L9" s="19"/>
    </row>
    <row r="10" spans="2:12" ht="12.75">
      <c r="B10" s="19" t="s">
        <v>6</v>
      </c>
      <c r="C10" s="19" t="s">
        <v>218</v>
      </c>
      <c r="D10" s="19"/>
      <c r="E10" s="19"/>
      <c r="F10" s="19"/>
      <c r="G10" s="19"/>
      <c r="H10" s="19"/>
      <c r="I10" s="19"/>
      <c r="J10" s="19"/>
      <c r="K10" s="19"/>
      <c r="L10" s="19"/>
    </row>
    <row r="11" spans="2:12" ht="12.75">
      <c r="B11" s="19" t="s">
        <v>217</v>
      </c>
      <c r="C11" s="20">
        <v>0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2:12" ht="12.75">
      <c r="B12" s="19" t="s">
        <v>207</v>
      </c>
      <c r="C12" s="19" t="s">
        <v>231</v>
      </c>
      <c r="D12" s="19"/>
      <c r="E12" s="19"/>
      <c r="F12" s="19"/>
      <c r="G12" s="19"/>
      <c r="H12" s="19"/>
      <c r="I12" s="19"/>
      <c r="J12" s="19"/>
      <c r="K12" s="19"/>
      <c r="L12" s="19"/>
    </row>
    <row r="13" spans="2:12" ht="12.75">
      <c r="B13" s="19" t="s">
        <v>206</v>
      </c>
      <c r="C13" s="19" t="s">
        <v>208</v>
      </c>
      <c r="D13" s="19"/>
      <c r="E13" s="19"/>
      <c r="F13" s="19"/>
      <c r="G13" s="19"/>
      <c r="H13" s="19"/>
      <c r="I13" s="19"/>
      <c r="J13" s="19"/>
      <c r="K13" s="19"/>
      <c r="L13" s="19"/>
    </row>
    <row r="14" spans="2:12" s="59" customFormat="1" ht="89.25">
      <c r="B14" s="58" t="s">
        <v>79</v>
      </c>
      <c r="C14" s="58" t="s">
        <v>159</v>
      </c>
      <c r="D14" s="58"/>
      <c r="E14" s="58"/>
      <c r="F14" s="58"/>
      <c r="G14" s="58"/>
      <c r="H14" s="58"/>
      <c r="I14" s="58"/>
      <c r="J14" s="58"/>
      <c r="K14" s="58"/>
      <c r="L14" s="58"/>
    </row>
    <row r="15" spans="2:12" s="59" customFormat="1" ht="12.75">
      <c r="B15" s="58" t="s">
        <v>87</v>
      </c>
      <c r="C15" s="60"/>
      <c r="D15" s="58"/>
      <c r="E15" s="58"/>
      <c r="F15" s="58"/>
      <c r="G15" s="58"/>
      <c r="H15" s="58"/>
      <c r="I15" s="58"/>
      <c r="J15" s="58"/>
      <c r="K15" s="58"/>
      <c r="L15" s="58"/>
    </row>
    <row r="16" spans="2:12" s="59" customFormat="1" ht="12.75">
      <c r="B16" s="19" t="s">
        <v>92</v>
      </c>
      <c r="C16" s="58"/>
      <c r="F16" s="58"/>
      <c r="G16" s="58"/>
      <c r="H16" s="58"/>
      <c r="I16" s="58"/>
      <c r="J16" s="58"/>
      <c r="K16" s="58"/>
      <c r="L16" s="58"/>
    </row>
    <row r="17" spans="2:12" s="59" customFormat="1" ht="12.75">
      <c r="B17" s="58" t="s">
        <v>214</v>
      </c>
      <c r="C17" s="58" t="s">
        <v>167</v>
      </c>
      <c r="D17" s="58"/>
      <c r="E17" s="58"/>
      <c r="F17" s="58"/>
      <c r="G17" s="58"/>
      <c r="H17" s="58"/>
      <c r="I17" s="58"/>
      <c r="J17" s="58"/>
      <c r="K17" s="58"/>
      <c r="L17" s="58"/>
    </row>
    <row r="18" spans="2:12" s="59" customFormat="1" ht="12.75">
      <c r="B18" s="58" t="s">
        <v>215</v>
      </c>
      <c r="C18" s="58" t="s">
        <v>216</v>
      </c>
      <c r="D18" s="58"/>
      <c r="E18" s="58"/>
      <c r="F18" s="58"/>
      <c r="G18" s="58"/>
      <c r="H18" s="58"/>
      <c r="I18" s="58"/>
      <c r="J18" s="58"/>
      <c r="K18" s="58"/>
      <c r="L18" s="58"/>
    </row>
    <row r="19" spans="2:12" ht="38.25">
      <c r="B19" s="58" t="s">
        <v>7</v>
      </c>
      <c r="C19" s="58" t="s">
        <v>166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2:12" ht="12.75">
      <c r="B20" s="19" t="s">
        <v>84</v>
      </c>
      <c r="C20" s="19" t="s">
        <v>140</v>
      </c>
      <c r="D20" s="19"/>
      <c r="E20" s="19"/>
      <c r="F20" s="19"/>
      <c r="G20" s="19"/>
      <c r="H20" s="19"/>
      <c r="I20" s="19"/>
      <c r="J20" s="19"/>
      <c r="K20" s="19"/>
      <c r="L20" s="19"/>
    </row>
    <row r="21" spans="2:12" ht="25.5">
      <c r="B21" s="19" t="s">
        <v>93</v>
      </c>
      <c r="C21" s="63" t="s">
        <v>150</v>
      </c>
      <c r="D21" s="19"/>
      <c r="E21" s="19"/>
      <c r="F21" s="19"/>
      <c r="G21" s="19"/>
      <c r="H21" s="19"/>
      <c r="I21" s="19"/>
      <c r="J21" s="19"/>
      <c r="K21" s="19"/>
      <c r="L21" s="19"/>
    </row>
    <row r="22" spans="2:12" ht="12.75">
      <c r="B22" s="19" t="s">
        <v>85</v>
      </c>
      <c r="C22" s="19" t="s">
        <v>141</v>
      </c>
      <c r="D22" s="19"/>
      <c r="E22" s="19"/>
      <c r="F22" s="19"/>
      <c r="G22" s="19"/>
      <c r="H22" s="19"/>
      <c r="I22" s="19"/>
      <c r="J22" s="19"/>
      <c r="K22" s="19"/>
      <c r="L22" s="19"/>
    </row>
    <row r="23" spans="2:12" ht="12.7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 ht="12.75">
      <c r="B24" s="19" t="s">
        <v>8</v>
      </c>
      <c r="C24" s="20"/>
      <c r="D24" s="19"/>
      <c r="E24" s="19"/>
      <c r="F24" s="19"/>
      <c r="G24" s="19"/>
      <c r="H24" s="19"/>
      <c r="I24" s="19"/>
      <c r="J24" s="19"/>
      <c r="K24" s="19"/>
      <c r="L24" s="19"/>
    </row>
    <row r="25" spans="2:12" ht="12.75">
      <c r="B25" s="19" t="s">
        <v>9</v>
      </c>
      <c r="C25" s="62">
        <v>2.5</v>
      </c>
      <c r="D25" s="19"/>
      <c r="E25" s="19"/>
      <c r="F25" s="19"/>
      <c r="G25" s="19"/>
      <c r="H25" s="19"/>
      <c r="I25" s="19"/>
      <c r="J25" s="19"/>
      <c r="K25" s="19"/>
      <c r="L25" s="19"/>
    </row>
    <row r="26" spans="2:12" ht="12.75">
      <c r="B26" s="19" t="s">
        <v>10</v>
      </c>
      <c r="C26" s="20">
        <v>100</v>
      </c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12.75">
      <c r="B27" s="19" t="s">
        <v>88</v>
      </c>
      <c r="C27" s="21">
        <v>11.357512950200832</v>
      </c>
      <c r="D27" s="19"/>
      <c r="E27" s="19"/>
      <c r="F27" s="19"/>
      <c r="G27" s="19"/>
      <c r="H27" s="19"/>
      <c r="I27" s="19"/>
      <c r="J27" s="19"/>
      <c r="K27" s="19"/>
      <c r="L27" s="19"/>
    </row>
    <row r="28" spans="2:12" ht="14.25" customHeight="1">
      <c r="B28" s="19" t="s">
        <v>89</v>
      </c>
      <c r="C28" s="20">
        <v>130</v>
      </c>
      <c r="D28" s="19"/>
      <c r="E28" s="19"/>
      <c r="F28" s="19"/>
      <c r="G28" s="19"/>
      <c r="H28" s="19"/>
      <c r="I28" s="19"/>
      <c r="J28" s="19"/>
      <c r="K28" s="19"/>
      <c r="L28" s="19"/>
    </row>
    <row r="29" spans="2:12" ht="12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2:12" ht="12.75">
      <c r="B30" s="19" t="s">
        <v>11</v>
      </c>
      <c r="C30" s="19" t="s">
        <v>143</v>
      </c>
      <c r="D30" s="19"/>
      <c r="E30" s="19"/>
      <c r="F30" s="19"/>
      <c r="G30" s="19"/>
      <c r="H30" s="19"/>
      <c r="I30" s="19"/>
      <c r="J30" s="19"/>
      <c r="K30" s="19"/>
      <c r="L30" s="19"/>
    </row>
    <row r="31" spans="2:12" ht="12.75">
      <c r="B31" s="19" t="s">
        <v>126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2:12" ht="14.2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68" spans="2:12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2:12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2:12" ht="12.75">
      <c r="B70" s="19"/>
      <c r="C70" s="22"/>
      <c r="D70" s="19"/>
      <c r="E70" s="19"/>
      <c r="F70" s="19"/>
      <c r="G70" s="19"/>
      <c r="H70" s="19"/>
      <c r="I70" s="19"/>
      <c r="J70" s="19"/>
      <c r="K70" s="19"/>
      <c r="L70" s="19"/>
    </row>
    <row r="71" spans="2:12" ht="12.75">
      <c r="B71" s="19"/>
      <c r="C71" s="22"/>
      <c r="D71" s="19"/>
      <c r="E71" s="19"/>
      <c r="F71" s="19"/>
      <c r="G71" s="19"/>
      <c r="H71" s="19"/>
      <c r="I71" s="19"/>
      <c r="J71" s="19"/>
      <c r="K71" s="19"/>
      <c r="L71" s="19"/>
    </row>
    <row r="72" spans="2:12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2:12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2:12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2:12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2:12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2:12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2:12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2:12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2:12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2:12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2:12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2:12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2:12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2:12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2:12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2:12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2:12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2:12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2:12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2:12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2:12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2:12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2:12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2:12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2:12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2:12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2:12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2:12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2:12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2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2:12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2:12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2:12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2:12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2:12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2:12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2:12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2:12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2:12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2:12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2:12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2:12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2:12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2:12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2:12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2:12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2:12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2:12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2:12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2:12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2:12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2:12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2:12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2:12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2:12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2:12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2:12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2:12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2:12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2:12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2:12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2:12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2:12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2:12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2:12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2:12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2:12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2:12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2:12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2:12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2:12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2:12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2:12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2:12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2:12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2:12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2:12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2:12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2:12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2:12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2:12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2:12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2:12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2:12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2:12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2:12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2:12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2:12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2:12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2:12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2:12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2:12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2:12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2:12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2:12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2:12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2:12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2:12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2:12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2:12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2:12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2:12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2:12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2:12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2:12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2:12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2:12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2:12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2:12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2:12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2:12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2:12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2:12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2:12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2:12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2:12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2:12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2:12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2:12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2:12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2:12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2:12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2:12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2:12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2:12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2:12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2:12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2:12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2:12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2:12" ht="12.7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2:12" ht="12.7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2:12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2:12" ht="12.7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2:12" ht="12.7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2:12" ht="12.7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2:12" ht="12.7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2:12" ht="12.7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2:12" ht="12.7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2:12" ht="12.7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2:12" ht="12.7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2:12" ht="12.7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2:12" ht="12.7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2:12" ht="12.7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2:12" ht="12.7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2:12" ht="12.7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2:12" ht="12.7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2:12" ht="12.7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2:12" ht="12.7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2:12" ht="12.7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2:12" ht="12.75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2:12" ht="12.7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2:12" ht="12.75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2:12" ht="12.7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</row>
    <row r="226" spans="2:12" ht="12.75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2:12" ht="12.7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</row>
    <row r="228" spans="2:12" ht="12.7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2:12" ht="12.7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2:12" ht="12.7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</row>
    <row r="231" spans="2:12" ht="12.75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</row>
    <row r="232" spans="2:12" ht="12.7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2:12" ht="12.7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</row>
    <row r="234" spans="2:12" ht="12.7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2:12" ht="12.7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2:12" ht="12.7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2:12" ht="12.7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2:12" ht="12.7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2:12" ht="12.7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2:12" ht="12.7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2:12" ht="12.7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2:12" ht="12.7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2:12" ht="12.7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2:12" ht="12.7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2:12" ht="12.7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2:12" ht="12.7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2:12" ht="12.7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2:12" ht="12.7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2:12" ht="12.7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2:12" ht="12.7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2:12" ht="12.7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2:12" ht="12.7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2:12" ht="12.7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2:12" ht="12.7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2:12" ht="12.75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2:12" ht="12.7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2:12" ht="12.7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2:12" ht="12.7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2:12" ht="12.7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2:12" ht="12.7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</row>
    <row r="261" spans="2:12" ht="12.7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</row>
    <row r="262" spans="2:12" ht="12.7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</row>
    <row r="263" spans="2:12" ht="12.75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</row>
    <row r="264" spans="2:12" ht="12.7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2:12" ht="12.7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2:12" ht="12.7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2:12" ht="12.7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</row>
    <row r="268" spans="2:12" ht="12.7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2:12" ht="12.7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2:12" ht="12.7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</row>
    <row r="271" spans="2:12" ht="12.7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</row>
    <row r="272" spans="2:12" ht="12.7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</row>
    <row r="273" spans="2:12" ht="12.7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</row>
    <row r="274" spans="2:12" ht="12.7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2:12" ht="12.7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2:12" ht="12.7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</row>
    <row r="277" spans="2:12" ht="12.7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2:12" ht="12.7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2:12" ht="12.7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2:12" ht="12.7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2:12" ht="12.7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</row>
    <row r="282" spans="2:12" ht="12.7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2:12" ht="12.7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2:12" ht="12.7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2:12" ht="12.7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2:12" ht="12.7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2:12" ht="12.7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2:12" ht="12.7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2:12" ht="12.7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2:12" ht="12.7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2:12" ht="12.7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2:12" ht="12.7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2:12" ht="12.7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2:12" ht="12.7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2:12" ht="12.7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2:12" ht="12.7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2:12" ht="12.7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2:12" ht="12.7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2:12" ht="12.7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2:12" ht="12.7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2:12" ht="12.7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2:12" ht="12.7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2:12" ht="12.7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2:12" ht="12.7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2:12" ht="12.7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2:12" ht="12.7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2:12" ht="12.7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2:12" ht="12.7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2:12" ht="12.7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2:12" ht="12.7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2:12" ht="12.7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2:12" ht="12.7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2:12" ht="12.7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2:12" ht="12.75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2:12" ht="12.75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2:12" ht="12.75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</row>
    <row r="317" spans="2:12" ht="12.7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2:12" ht="12.75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2:12" ht="12.75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2:12" ht="12.7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2:12" ht="12.75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2:12" ht="12.75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2:12" ht="12.75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2:12" ht="12.7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2:12" ht="12.7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</row>
    <row r="326" spans="2:12" ht="12.7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2:12" ht="12.7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2:12" ht="12.7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2:12" ht="12.7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2:12" ht="12.7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</row>
    <row r="331" spans="2:12" ht="12.7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</row>
    <row r="332" spans="2:12" ht="12.7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</row>
    <row r="333" spans="2:12" ht="12.7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</row>
    <row r="334" spans="2:12" ht="12.7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</row>
    <row r="335" spans="2:12" ht="12.7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</row>
    <row r="336" spans="2:12" ht="12.7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</row>
    <row r="337" spans="2:12" ht="12.7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2:12" ht="12.7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2:12" ht="12.7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2:12" ht="12.7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2:12" ht="12.7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2:12" ht="12.7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2:12" ht="12.7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2:12" ht="12.7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2:12" ht="12.7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2:12" ht="12.7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2:12" ht="12.7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2:12" ht="12.7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2:12" ht="12.7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2:12" ht="12.7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</row>
    <row r="351" spans="2:12" ht="12.7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2:12" ht="12.7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</row>
    <row r="353" spans="2:12" ht="12.7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</row>
    <row r="354" spans="2:12" ht="12.7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</row>
    <row r="355" spans="2:12" ht="12.7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</row>
    <row r="356" spans="2:12" ht="12.7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</row>
    <row r="357" spans="2:12" ht="12.7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</row>
    <row r="358" spans="2:12" ht="12.7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2:12" ht="12.7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2:12" ht="12.7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2:12" ht="12.7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</row>
    <row r="362" spans="2:12" ht="12.7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</row>
    <row r="363" spans="2:12" ht="12.7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</row>
    <row r="364" spans="2:12" ht="12.7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</row>
    <row r="365" spans="2:12" ht="12.7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</row>
    <row r="366" spans="2:12" ht="12.7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2:12" ht="12.7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2:12" ht="12.7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2:12" ht="12.7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2:12" ht="12.7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</row>
    <row r="371" spans="2:12" ht="12.7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</row>
    <row r="372" spans="2:12" ht="12.7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</row>
    <row r="373" spans="2:12" ht="12.7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</row>
    <row r="374" spans="2:12" ht="12.7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</row>
    <row r="375" spans="2:12" ht="12.7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</row>
    <row r="376" spans="2:12" ht="12.7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</row>
    <row r="377" spans="2:12" ht="12.7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</row>
    <row r="378" spans="2:12" ht="12.7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2:12" ht="12.7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</row>
    <row r="380" spans="2:12" ht="12.7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</row>
    <row r="381" spans="2:12" ht="12.7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</row>
    <row r="382" spans="2:12" ht="12.7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</row>
    <row r="383" spans="2:12" ht="12.7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</row>
    <row r="384" spans="2:12" ht="12.7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</row>
    <row r="385" spans="2:12" ht="12.7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</row>
    <row r="386" spans="2:12" ht="12.7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</row>
    <row r="387" spans="2:12" ht="12.7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2:12" ht="12.7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2:12" ht="12.7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2:12" ht="12.7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2:12" ht="12.7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2:12" ht="12.7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2:12" ht="12.7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2:12" ht="12.7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2:12" ht="12.7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2:12" ht="12.7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2:12" ht="12.7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2:12" ht="12.7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2:12" ht="12.7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2:12" ht="12.7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2:12" ht="12.7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2:12" ht="12.7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2:12" ht="12.7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2:12" ht="12.7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2:12" ht="12.7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2:12" ht="12.7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2:12" ht="12.7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2:12" ht="12.7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2:12" ht="12.7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2:12" ht="12.7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</row>
    <row r="411" spans="2:12" ht="12.7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</row>
    <row r="412" spans="2:12" ht="12.7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</row>
    <row r="413" spans="2:12" ht="12.7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2:12" ht="12.75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2:12" ht="12.7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</row>
    <row r="416" spans="2:12" ht="12.7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</row>
    <row r="417" spans="2:12" ht="12.75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</row>
    <row r="418" spans="2:12" ht="12.75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2:12" ht="12.75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2:12" ht="12.75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2:12" ht="12.75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</row>
    <row r="422" spans="2:12" ht="12.75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</row>
    <row r="423" spans="2:12" ht="12.75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</row>
    <row r="424" spans="2:12" ht="12.75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</row>
    <row r="425" spans="2:12" ht="12.75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</row>
    <row r="426" spans="2:12" ht="12.75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</row>
    <row r="427" spans="2:12" ht="12.75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</row>
    <row r="428" spans="2:12" ht="12.75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2:12" ht="12.75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2:12" ht="12.75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</row>
    <row r="431" spans="2:12" ht="12.75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</row>
    <row r="432" spans="2:12" ht="12.75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</row>
    <row r="433" spans="2:12" ht="12.75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</row>
    <row r="434" spans="2:12" ht="12.75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</row>
    <row r="435" spans="2:12" ht="12.75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</row>
    <row r="436" spans="2:12" ht="12.75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</row>
    <row r="437" spans="2:12" ht="12.75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</row>
    <row r="438" spans="2:12" ht="12.75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2:12" ht="12.75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2:12" ht="12.75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</row>
    <row r="441" spans="2:12" ht="12.7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</row>
    <row r="442" spans="2:12" ht="12.75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</row>
    <row r="443" spans="2:12" ht="12.75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</row>
    <row r="444" spans="2:12" ht="12.75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</row>
    <row r="445" spans="2:12" ht="12.75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</row>
    <row r="446" spans="2:12" ht="12.7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</row>
    <row r="447" spans="2:12" ht="12.7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</row>
    <row r="448" spans="2:12" ht="12.75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2:12" ht="12.75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2:12" ht="12.75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</row>
    <row r="451" spans="2:12" ht="12.75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</row>
    <row r="452" spans="2:12" ht="12.75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</row>
    <row r="453" spans="2:12" ht="12.75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</row>
    <row r="454" spans="2:12" ht="12.75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</row>
    <row r="455" spans="2:12" ht="12.75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</row>
    <row r="456" spans="2:12" ht="12.75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</row>
    <row r="457" spans="2:12" ht="12.75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</row>
    <row r="458" spans="2:12" ht="12.75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</row>
    <row r="459" spans="2:12" ht="12.75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</row>
    <row r="460" spans="2:12" ht="12.75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</row>
    <row r="461" spans="2:12" ht="12.75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</row>
    <row r="462" spans="2:12" ht="12.75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</row>
    <row r="463" spans="2:12" ht="12.75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</row>
    <row r="464" spans="2:12" ht="12.75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</row>
    <row r="465" spans="2:12" ht="12.75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</row>
    <row r="466" spans="2:12" ht="12.75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</row>
    <row r="467" spans="2:12" ht="12.75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</row>
    <row r="468" spans="2:12" ht="12.75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</row>
    <row r="469" spans="2:12" ht="12.75"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</row>
    <row r="470" spans="2:12" ht="12.75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</row>
    <row r="471" spans="2:12" ht="12.75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</row>
    <row r="472" spans="2:12" ht="12.75"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</row>
    <row r="473" spans="2:12" ht="12.75"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</row>
    <row r="474" spans="2:12" ht="12.75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</row>
    <row r="475" spans="2:12" ht="12.75"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</row>
    <row r="476" spans="2:12" ht="12.75"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</row>
    <row r="477" spans="2:12" ht="12.75"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50"/>
  <sheetViews>
    <sheetView workbookViewId="0" topLeftCell="B2">
      <selection activeCell="C2" sqref="C2"/>
    </sheetView>
  </sheetViews>
  <sheetFormatPr defaultColWidth="9.140625" defaultRowHeight="12.75"/>
  <cols>
    <col min="1" max="1" width="2.28125" style="0" hidden="1" customWidth="1"/>
    <col min="2" max="2" width="18.421875" style="0" customWidth="1"/>
    <col min="3" max="3" width="65.8515625" style="69" customWidth="1"/>
  </cols>
  <sheetData>
    <row r="1" ht="12.75">
      <c r="B1" s="8" t="s">
        <v>205</v>
      </c>
    </row>
    <row r="3" spans="2:12" s="1" customFormat="1" ht="12.75">
      <c r="B3" s="8" t="s">
        <v>179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s="1" customFormat="1" ht="12.75">
      <c r="B4" s="8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s="1" customFormat="1" ht="25.5">
      <c r="B5" s="68" t="s">
        <v>187</v>
      </c>
      <c r="C5" s="63" t="s">
        <v>160</v>
      </c>
      <c r="D5" s="19"/>
      <c r="E5" s="19"/>
      <c r="F5" s="19"/>
      <c r="G5" s="19"/>
      <c r="H5" s="19"/>
      <c r="I5" s="19"/>
      <c r="J5" s="19"/>
      <c r="K5" s="19"/>
      <c r="L5" s="19"/>
    </row>
    <row r="6" spans="2:12" s="1" customFormat="1" ht="12.75">
      <c r="B6" s="19" t="s">
        <v>188</v>
      </c>
      <c r="C6" s="19" t="s">
        <v>165</v>
      </c>
      <c r="D6" s="19"/>
      <c r="E6" s="19"/>
      <c r="F6" s="19"/>
      <c r="G6" s="19"/>
      <c r="H6" s="19"/>
      <c r="I6" s="19"/>
      <c r="J6" s="19"/>
      <c r="K6" s="19"/>
      <c r="L6" s="19"/>
    </row>
    <row r="7" spans="2:12" s="1" customFormat="1" ht="12.75">
      <c r="B7" s="19" t="s">
        <v>189</v>
      </c>
      <c r="C7" s="19" t="s">
        <v>162</v>
      </c>
      <c r="D7" s="19"/>
      <c r="E7" s="19"/>
      <c r="F7" s="19"/>
      <c r="G7" s="19"/>
      <c r="H7" s="19"/>
      <c r="I7" s="19"/>
      <c r="J7" s="19"/>
      <c r="K7" s="19"/>
      <c r="L7" s="19"/>
    </row>
    <row r="8" spans="2:12" s="1" customFormat="1" ht="12.75">
      <c r="B8" s="19" t="s">
        <v>190</v>
      </c>
      <c r="C8" s="22" t="s">
        <v>164</v>
      </c>
      <c r="D8" s="19"/>
      <c r="E8" s="19"/>
      <c r="F8" s="19"/>
      <c r="G8" s="19"/>
      <c r="H8" s="19"/>
      <c r="I8" s="19"/>
      <c r="J8" s="19"/>
      <c r="K8" s="19"/>
      <c r="L8" s="19"/>
    </row>
    <row r="9" spans="2:12" s="1" customFormat="1" ht="12.75">
      <c r="B9" s="19" t="s">
        <v>219</v>
      </c>
      <c r="C9" s="77">
        <v>35839</v>
      </c>
      <c r="D9" s="19"/>
      <c r="E9" s="19"/>
      <c r="F9" s="19"/>
      <c r="G9" s="19"/>
      <c r="H9" s="19"/>
      <c r="I9" s="19"/>
      <c r="J9" s="19"/>
      <c r="K9" s="19"/>
      <c r="L9" s="19"/>
    </row>
    <row r="10" spans="2:12" s="1" customFormat="1" ht="12.75">
      <c r="B10" s="19" t="s">
        <v>191</v>
      </c>
      <c r="C10" s="19" t="s">
        <v>169</v>
      </c>
      <c r="D10" s="19"/>
      <c r="E10" s="19"/>
      <c r="F10" s="19"/>
      <c r="G10" s="19"/>
      <c r="H10" s="19"/>
      <c r="I10" s="19"/>
      <c r="J10" s="19"/>
      <c r="K10" s="19"/>
      <c r="L10" s="19"/>
    </row>
    <row r="11" spans="2:12" s="1" customFormat="1" ht="12.75">
      <c r="B11" s="19" t="s">
        <v>192</v>
      </c>
      <c r="C11" s="22" t="s">
        <v>142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2:12" s="1" customFormat="1" ht="12.75">
      <c r="B12" s="19"/>
      <c r="C12" s="22"/>
      <c r="D12" s="19"/>
      <c r="E12" s="19"/>
      <c r="F12" s="19"/>
      <c r="G12" s="19"/>
      <c r="H12" s="19"/>
      <c r="I12" s="19"/>
      <c r="J12" s="19"/>
      <c r="K12" s="19"/>
      <c r="L12" s="19"/>
    </row>
    <row r="13" spans="2:12" s="1" customFormat="1" ht="12.75">
      <c r="B13" s="8" t="s">
        <v>182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2:12" s="1" customFormat="1" ht="12.75">
      <c r="B14" s="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2:12" s="1" customFormat="1" ht="25.5">
      <c r="B15" s="68" t="s">
        <v>187</v>
      </c>
      <c r="C15" s="63" t="s">
        <v>160</v>
      </c>
      <c r="D15" s="19"/>
      <c r="E15" s="19"/>
      <c r="F15" s="19"/>
      <c r="G15" s="19"/>
      <c r="H15" s="19"/>
      <c r="I15" s="19"/>
      <c r="J15" s="19"/>
      <c r="K15" s="19"/>
      <c r="L15" s="19"/>
    </row>
    <row r="16" spans="2:12" s="1" customFormat="1" ht="12.75">
      <c r="B16" s="19" t="s">
        <v>188</v>
      </c>
      <c r="C16" s="19" t="s">
        <v>165</v>
      </c>
      <c r="D16" s="19"/>
      <c r="E16" s="19"/>
      <c r="F16" s="19"/>
      <c r="G16" s="19"/>
      <c r="H16" s="19"/>
      <c r="I16" s="19"/>
      <c r="J16" s="19"/>
      <c r="K16" s="19"/>
      <c r="L16" s="19"/>
    </row>
    <row r="17" spans="2:12" s="1" customFormat="1" ht="12.75">
      <c r="B17" s="19" t="s">
        <v>189</v>
      </c>
      <c r="C17" s="19" t="s">
        <v>162</v>
      </c>
      <c r="D17" s="19"/>
      <c r="E17" s="19"/>
      <c r="F17" s="19"/>
      <c r="G17" s="19"/>
      <c r="H17" s="19"/>
      <c r="I17" s="19"/>
      <c r="J17" s="19"/>
      <c r="K17" s="19"/>
      <c r="L17" s="19"/>
    </row>
    <row r="18" spans="2:12" s="1" customFormat="1" ht="12.75">
      <c r="B18" s="19" t="s">
        <v>190</v>
      </c>
      <c r="C18" s="22">
        <v>35838</v>
      </c>
      <c r="D18" s="19"/>
      <c r="E18" s="19"/>
      <c r="F18" s="19"/>
      <c r="G18" s="19"/>
      <c r="H18" s="19"/>
      <c r="I18" s="19"/>
      <c r="J18" s="19"/>
      <c r="K18" s="19"/>
      <c r="L18" s="19"/>
    </row>
    <row r="19" spans="2:12" s="1" customFormat="1" ht="12.75">
      <c r="B19" s="19" t="s">
        <v>219</v>
      </c>
      <c r="C19" s="77">
        <v>35839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2:12" s="1" customFormat="1" ht="12.75">
      <c r="B20" s="19" t="s">
        <v>191</v>
      </c>
      <c r="C20" s="22" t="s">
        <v>171</v>
      </c>
      <c r="D20" s="19"/>
      <c r="E20" s="19"/>
      <c r="F20" s="19"/>
      <c r="G20" s="19"/>
      <c r="H20" s="19"/>
      <c r="I20" s="19"/>
      <c r="J20" s="19"/>
      <c r="K20" s="19"/>
      <c r="L20" s="19"/>
    </row>
    <row r="21" spans="2:12" s="1" customFormat="1" ht="12.75">
      <c r="B21" s="19" t="s">
        <v>192</v>
      </c>
      <c r="C21" s="22" t="s">
        <v>142</v>
      </c>
      <c r="D21" s="19"/>
      <c r="E21" s="19"/>
      <c r="F21" s="19"/>
      <c r="G21" s="19"/>
      <c r="H21" s="19"/>
      <c r="I21" s="19"/>
      <c r="J21" s="19"/>
      <c r="K21" s="19"/>
      <c r="L21" s="19"/>
    </row>
    <row r="22" spans="2:12" s="1" customFormat="1" ht="12.75">
      <c r="B22" s="19"/>
      <c r="C22" s="22"/>
      <c r="D22" s="19"/>
      <c r="E22" s="19"/>
      <c r="F22" s="19"/>
      <c r="G22" s="19"/>
      <c r="H22" s="19"/>
      <c r="I22" s="19"/>
      <c r="J22" s="19"/>
      <c r="K22" s="19"/>
      <c r="L22" s="19"/>
    </row>
    <row r="23" spans="2:12" s="1" customFormat="1" ht="12.75">
      <c r="B23" s="8" t="s">
        <v>181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 s="1" customFormat="1" ht="12.75">
      <c r="B24" s="8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 s="1" customFormat="1" ht="12.75">
      <c r="B25" s="68" t="s">
        <v>187</v>
      </c>
      <c r="C25" s="19" t="s">
        <v>173</v>
      </c>
      <c r="D25" s="19"/>
      <c r="E25" s="19"/>
      <c r="F25" s="19"/>
      <c r="G25" s="19"/>
      <c r="H25" s="19"/>
      <c r="I25" s="19"/>
      <c r="J25" s="19"/>
      <c r="K25" s="19"/>
      <c r="L25" s="19"/>
    </row>
    <row r="26" spans="2:12" s="1" customFormat="1" ht="12.75">
      <c r="B26" s="19" t="s">
        <v>188</v>
      </c>
      <c r="C26" s="19" t="s">
        <v>165</v>
      </c>
      <c r="D26" s="19"/>
      <c r="E26" s="19"/>
      <c r="F26" s="19"/>
      <c r="G26" s="19"/>
      <c r="H26" s="19"/>
      <c r="I26" s="19"/>
      <c r="J26" s="19"/>
      <c r="K26" s="19"/>
      <c r="L26" s="19"/>
    </row>
    <row r="27" spans="2:12" s="1" customFormat="1" ht="12.75">
      <c r="B27" s="19" t="s">
        <v>189</v>
      </c>
      <c r="C27" s="19" t="s">
        <v>162</v>
      </c>
      <c r="D27" s="19"/>
      <c r="E27" s="19"/>
      <c r="F27" s="19"/>
      <c r="G27" s="19"/>
      <c r="H27" s="19"/>
      <c r="I27" s="19"/>
      <c r="J27" s="19"/>
      <c r="K27" s="19"/>
      <c r="L27" s="19"/>
    </row>
    <row r="28" spans="2:12" s="1" customFormat="1" ht="12.75">
      <c r="B28" s="19" t="s">
        <v>190</v>
      </c>
      <c r="C28" s="22" t="s">
        <v>175</v>
      </c>
      <c r="D28" s="19"/>
      <c r="E28" s="19"/>
      <c r="F28" s="19"/>
      <c r="G28" s="19"/>
      <c r="H28" s="19"/>
      <c r="I28" s="19"/>
      <c r="J28" s="19"/>
      <c r="K28" s="19"/>
      <c r="L28" s="19"/>
    </row>
    <row r="29" spans="2:12" s="1" customFormat="1" ht="12.75">
      <c r="B29" s="19" t="s">
        <v>219</v>
      </c>
      <c r="C29" s="77">
        <v>35845</v>
      </c>
      <c r="D29" s="19"/>
      <c r="E29" s="19"/>
      <c r="F29" s="19"/>
      <c r="G29" s="19"/>
      <c r="H29" s="19"/>
      <c r="I29" s="19"/>
      <c r="J29" s="19"/>
      <c r="K29" s="19"/>
      <c r="L29" s="19"/>
    </row>
    <row r="30" spans="2:12" s="59" customFormat="1" ht="12.75">
      <c r="B30" s="19" t="s">
        <v>191</v>
      </c>
      <c r="C30" s="59" t="s">
        <v>170</v>
      </c>
      <c r="D30" s="58"/>
      <c r="E30" s="58"/>
      <c r="F30" s="58"/>
      <c r="G30" s="58"/>
      <c r="H30" s="58"/>
      <c r="I30" s="58"/>
      <c r="J30" s="58"/>
      <c r="K30" s="58"/>
      <c r="L30" s="58"/>
    </row>
    <row r="31" spans="2:12" s="1" customFormat="1" ht="12.75">
      <c r="B31" s="19" t="s">
        <v>192</v>
      </c>
      <c r="C31" s="58" t="s">
        <v>178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2:12" s="1" customFormat="1" ht="12.75">
      <c r="B32" s="19"/>
      <c r="C32" s="58"/>
      <c r="D32" s="19"/>
      <c r="E32" s="19"/>
      <c r="F32" s="19"/>
      <c r="G32" s="19"/>
      <c r="H32" s="19"/>
      <c r="I32" s="19"/>
      <c r="J32" s="19"/>
      <c r="K32" s="19"/>
      <c r="L32" s="19"/>
    </row>
    <row r="33" spans="2:12" s="1" customFormat="1" ht="12.75">
      <c r="B33" s="8" t="s">
        <v>180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2:12" s="1" customFormat="1" ht="12.75">
      <c r="B34" s="8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2:12" s="1" customFormat="1" ht="12.75">
      <c r="B35" s="68" t="s">
        <v>187</v>
      </c>
      <c r="C35" s="19" t="s">
        <v>172</v>
      </c>
      <c r="D35" s="19"/>
      <c r="E35" s="19"/>
      <c r="F35" s="19"/>
      <c r="G35" s="19"/>
      <c r="H35" s="19"/>
      <c r="I35" s="19"/>
      <c r="J35" s="19"/>
      <c r="K35" s="19"/>
      <c r="L35" s="19"/>
    </row>
    <row r="36" spans="2:12" s="1" customFormat="1" ht="12.75">
      <c r="B36" s="19" t="s">
        <v>188</v>
      </c>
      <c r="C36" s="19" t="s">
        <v>165</v>
      </c>
      <c r="D36" s="19"/>
      <c r="E36" s="19"/>
      <c r="F36" s="19"/>
      <c r="G36" s="19"/>
      <c r="H36" s="19"/>
      <c r="I36" s="19"/>
      <c r="J36" s="19"/>
      <c r="K36" s="19"/>
      <c r="L36" s="19"/>
    </row>
    <row r="37" spans="2:12" s="1" customFormat="1" ht="12.75">
      <c r="B37" s="19" t="s">
        <v>189</v>
      </c>
      <c r="C37" s="19" t="s">
        <v>162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2:12" s="1" customFormat="1" ht="12.75">
      <c r="B38" s="19" t="s">
        <v>190</v>
      </c>
      <c r="C38" s="22" t="s">
        <v>174</v>
      </c>
      <c r="D38" s="19"/>
      <c r="E38" s="19"/>
      <c r="F38" s="19"/>
      <c r="G38" s="19"/>
      <c r="H38" s="19"/>
      <c r="I38" s="19"/>
      <c r="J38" s="19"/>
      <c r="K38" s="19"/>
      <c r="L38" s="19"/>
    </row>
    <row r="39" spans="2:12" s="1" customFormat="1" ht="12.75">
      <c r="B39" s="19" t="s">
        <v>219</v>
      </c>
      <c r="C39" s="77">
        <v>35865</v>
      </c>
      <c r="D39" s="19"/>
      <c r="E39" s="19"/>
      <c r="F39" s="19"/>
      <c r="G39" s="19"/>
      <c r="H39" s="19"/>
      <c r="I39" s="19"/>
      <c r="J39" s="19"/>
      <c r="K39" s="19"/>
      <c r="L39" s="19"/>
    </row>
    <row r="40" spans="2:12" s="1" customFormat="1" ht="12.75">
      <c r="B40" s="19" t="s">
        <v>191</v>
      </c>
      <c r="C40" s="59" t="s">
        <v>170</v>
      </c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" customFormat="1" ht="12.75">
      <c r="B41" s="19" t="s">
        <v>192</v>
      </c>
      <c r="C41" s="58" t="s">
        <v>146</v>
      </c>
      <c r="D41" s="19"/>
      <c r="E41" s="19"/>
      <c r="F41" s="19"/>
      <c r="G41" s="19"/>
      <c r="H41" s="19"/>
      <c r="I41" s="19"/>
      <c r="J41" s="19"/>
      <c r="K41" s="19"/>
      <c r="L41" s="19"/>
    </row>
    <row r="43" ht="12.75">
      <c r="B43" s="8" t="s">
        <v>161</v>
      </c>
    </row>
    <row r="45" spans="2:3" s="70" customFormat="1" ht="38.25">
      <c r="B45" s="70" t="s">
        <v>187</v>
      </c>
      <c r="C45" s="71" t="s">
        <v>193</v>
      </c>
    </row>
    <row r="46" spans="2:3" ht="12.75">
      <c r="B46" t="s">
        <v>188</v>
      </c>
      <c r="C46" s="69" t="s">
        <v>194</v>
      </c>
    </row>
    <row r="47" spans="2:3" ht="12.75">
      <c r="B47" t="s">
        <v>189</v>
      </c>
      <c r="C47" s="69" t="s">
        <v>194</v>
      </c>
    </row>
    <row r="48" spans="2:3" ht="12.75">
      <c r="B48" t="s">
        <v>195</v>
      </c>
      <c r="C48" s="69" t="s">
        <v>196</v>
      </c>
    </row>
    <row r="49" spans="2:3" ht="12.75">
      <c r="B49" s="19" t="s">
        <v>190</v>
      </c>
      <c r="C49" s="80">
        <v>34526</v>
      </c>
    </row>
    <row r="50" spans="2:3" ht="12.75">
      <c r="B50" s="19" t="s">
        <v>219</v>
      </c>
      <c r="C50" s="78">
        <v>34516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0"/>
  <sheetViews>
    <sheetView workbookViewId="0" topLeftCell="B77">
      <selection activeCell="C2" sqref="C2"/>
    </sheetView>
  </sheetViews>
  <sheetFormatPr defaultColWidth="9.140625" defaultRowHeight="12.75"/>
  <cols>
    <col min="1" max="1" width="2.8515625" style="24" hidden="1" customWidth="1"/>
    <col min="2" max="2" width="16.28125" style="24" customWidth="1"/>
    <col min="3" max="3" width="11.7109375" style="24" customWidth="1"/>
    <col min="4" max="4" width="8.8515625" style="10" customWidth="1"/>
    <col min="5" max="5" width="6.140625" style="10" customWidth="1"/>
    <col min="6" max="6" width="3.140625" style="10" customWidth="1"/>
    <col min="7" max="7" width="10.00390625" style="24" customWidth="1"/>
    <col min="8" max="8" width="2.7109375" style="24" customWidth="1"/>
    <col min="9" max="9" width="9.7109375" style="25" customWidth="1"/>
    <col min="10" max="10" width="2.8515625" style="24" customWidth="1"/>
    <col min="11" max="11" width="9.8515625" style="24" customWidth="1"/>
    <col min="12" max="12" width="2.57421875" style="24" customWidth="1"/>
    <col min="13" max="13" width="8.8515625" style="24" customWidth="1"/>
    <col min="14" max="14" width="2.7109375" style="24" customWidth="1"/>
    <col min="15" max="16384" width="8.8515625" style="24" customWidth="1"/>
  </cols>
  <sheetData>
    <row r="1" spans="2:3" ht="12.75">
      <c r="B1" s="23" t="s">
        <v>209</v>
      </c>
      <c r="C1" s="23"/>
    </row>
    <row r="2" spans="2:12" ht="12.75">
      <c r="B2" s="26"/>
      <c r="C2" s="26"/>
      <c r="G2" s="26"/>
      <c r="H2" s="26"/>
      <c r="I2" s="27"/>
      <c r="J2" s="26"/>
      <c r="K2" s="26"/>
      <c r="L2" s="26"/>
    </row>
    <row r="3" spans="2:5" ht="12.75">
      <c r="B3" s="19"/>
      <c r="C3" s="19" t="s">
        <v>107</v>
      </c>
      <c r="D3" s="10" t="s">
        <v>12</v>
      </c>
      <c r="E3" s="10" t="s">
        <v>80</v>
      </c>
    </row>
    <row r="4" spans="2:12" ht="12.75">
      <c r="B4" s="19"/>
      <c r="C4" s="19"/>
      <c r="G4" s="26"/>
      <c r="H4" s="26"/>
      <c r="I4" s="27"/>
      <c r="J4" s="26"/>
      <c r="K4" s="26"/>
      <c r="L4" s="26"/>
    </row>
    <row r="5" spans="1:13" ht="12.75">
      <c r="A5" s="24">
        <v>1</v>
      </c>
      <c r="B5" s="28" t="s">
        <v>179</v>
      </c>
      <c r="C5" s="28" t="s">
        <v>108</v>
      </c>
      <c r="G5" s="26" t="s">
        <v>197</v>
      </c>
      <c r="H5" s="26"/>
      <c r="I5" s="27" t="s">
        <v>198</v>
      </c>
      <c r="J5" s="26"/>
      <c r="K5" s="26" t="s">
        <v>199</v>
      </c>
      <c r="L5" s="26"/>
      <c r="M5" s="24" t="s">
        <v>48</v>
      </c>
    </row>
    <row r="6" spans="2:12" ht="12.75">
      <c r="B6" s="10"/>
      <c r="C6" s="10"/>
      <c r="D6" s="19"/>
      <c r="E6" s="19"/>
      <c r="F6" s="19"/>
      <c r="G6" s="19"/>
      <c r="H6" s="19"/>
      <c r="I6" s="29"/>
      <c r="J6" s="19"/>
      <c r="K6" s="19"/>
      <c r="L6" s="26"/>
    </row>
    <row r="7" spans="2:13" ht="12.75">
      <c r="B7" s="10" t="s">
        <v>13</v>
      </c>
      <c r="C7" s="10" t="s">
        <v>220</v>
      </c>
      <c r="D7" s="10" t="s">
        <v>14</v>
      </c>
      <c r="E7" s="10" t="s">
        <v>15</v>
      </c>
      <c r="G7" s="19">
        <v>0.0037</v>
      </c>
      <c r="H7" s="19"/>
      <c r="I7" s="29">
        <v>0.0019</v>
      </c>
      <c r="J7" s="19"/>
      <c r="K7" s="19">
        <v>0.0016</v>
      </c>
      <c r="L7" s="26"/>
      <c r="M7" s="30">
        <f>AVERAGE(K7,I7,G7)</f>
        <v>0.0024</v>
      </c>
    </row>
    <row r="8" spans="2:13" ht="12.75">
      <c r="B8" s="10" t="s">
        <v>116</v>
      </c>
      <c r="C8" s="10" t="s">
        <v>220</v>
      </c>
      <c r="D8" s="10" t="s">
        <v>16</v>
      </c>
      <c r="E8" s="10" t="s">
        <v>15</v>
      </c>
      <c r="F8" s="10" t="s">
        <v>29</v>
      </c>
      <c r="G8" s="32">
        <v>0.2</v>
      </c>
      <c r="H8" s="32"/>
      <c r="I8" s="33">
        <v>6</v>
      </c>
      <c r="J8" s="32"/>
      <c r="K8" s="32">
        <v>17.5</v>
      </c>
      <c r="L8" s="26"/>
      <c r="M8" s="35">
        <f>AVERAGE(K8,I8,G8)</f>
        <v>7.8999999999999995</v>
      </c>
    </row>
    <row r="9" spans="2:13" ht="12.75">
      <c r="B9" s="10" t="s">
        <v>55</v>
      </c>
      <c r="C9" s="10"/>
      <c r="D9" s="10" t="s">
        <v>16</v>
      </c>
      <c r="E9" s="10" t="s">
        <v>222</v>
      </c>
      <c r="G9" s="32">
        <v>6.6</v>
      </c>
      <c r="H9" s="32"/>
      <c r="I9" s="33">
        <v>6.2</v>
      </c>
      <c r="J9" s="32"/>
      <c r="K9" s="32">
        <v>6.6</v>
      </c>
      <c r="L9" s="26"/>
      <c r="M9" s="31"/>
    </row>
    <row r="10" spans="2:13" ht="12.75">
      <c r="B10" s="10" t="s">
        <v>56</v>
      </c>
      <c r="C10" s="10"/>
      <c r="D10" s="10" t="s">
        <v>16</v>
      </c>
      <c r="E10" s="10" t="s">
        <v>222</v>
      </c>
      <c r="G10" s="32">
        <v>0.9</v>
      </c>
      <c r="H10" s="32"/>
      <c r="I10" s="33">
        <v>0.4</v>
      </c>
      <c r="J10" s="32"/>
      <c r="K10" s="32">
        <v>0.4</v>
      </c>
      <c r="L10" s="26"/>
      <c r="M10" s="34"/>
    </row>
    <row r="11" spans="2:13" ht="12.75">
      <c r="B11" s="10"/>
      <c r="C11" s="10"/>
      <c r="G11" s="32"/>
      <c r="H11" s="32"/>
      <c r="I11" s="33"/>
      <c r="J11" s="32"/>
      <c r="K11" s="32"/>
      <c r="L11" s="26"/>
      <c r="M11" s="34"/>
    </row>
    <row r="12" spans="2:13" ht="12.75">
      <c r="B12" s="10" t="s">
        <v>86</v>
      </c>
      <c r="C12" s="10" t="s">
        <v>58</v>
      </c>
      <c r="G12" s="32"/>
      <c r="H12" s="32"/>
      <c r="I12" s="33"/>
      <c r="J12" s="32"/>
      <c r="K12" s="32"/>
      <c r="L12" s="26"/>
      <c r="M12" s="34"/>
    </row>
    <row r="13" spans="2:13" ht="12.75">
      <c r="B13" s="10" t="s">
        <v>111</v>
      </c>
      <c r="C13" s="10"/>
      <c r="D13" s="10" t="s">
        <v>59</v>
      </c>
      <c r="G13" s="32">
        <v>19.99</v>
      </c>
      <c r="H13" s="32"/>
      <c r="I13" s="33">
        <v>20.01</v>
      </c>
      <c r="J13" s="32"/>
      <c r="K13" s="32">
        <v>20</v>
      </c>
      <c r="L13" s="26"/>
      <c r="M13" s="34"/>
    </row>
    <row r="14" spans="2:13" ht="12.75">
      <c r="B14" s="10" t="s">
        <v>112</v>
      </c>
      <c r="C14" s="10" t="s">
        <v>221</v>
      </c>
      <c r="D14" s="10" t="s">
        <v>59</v>
      </c>
      <c r="F14" s="10" t="s">
        <v>29</v>
      </c>
      <c r="G14" s="36">
        <v>2.59E-05</v>
      </c>
      <c r="H14" s="32" t="s">
        <v>29</v>
      </c>
      <c r="I14" s="36">
        <v>1.1E-05</v>
      </c>
      <c r="J14" s="32" t="s">
        <v>29</v>
      </c>
      <c r="K14" s="36">
        <v>8.04E-06</v>
      </c>
      <c r="L14" s="26"/>
      <c r="M14" s="37"/>
    </row>
    <row r="15" spans="2:13" ht="12.75">
      <c r="B15" s="10" t="s">
        <v>57</v>
      </c>
      <c r="C15" s="10" t="s">
        <v>221</v>
      </c>
      <c r="D15" s="10" t="s">
        <v>18</v>
      </c>
      <c r="G15" s="32">
        <v>99.9999</v>
      </c>
      <c r="H15" s="10"/>
      <c r="I15" s="32">
        <v>99.9999</v>
      </c>
      <c r="J15" s="10"/>
      <c r="K15" s="32">
        <v>99.9999</v>
      </c>
      <c r="L15" s="26"/>
      <c r="M15" s="34"/>
    </row>
    <row r="16" spans="2:13" ht="12.75">
      <c r="B16" s="10"/>
      <c r="C16" s="10"/>
      <c r="G16" s="32"/>
      <c r="H16" s="32"/>
      <c r="I16" s="33"/>
      <c r="J16" s="32"/>
      <c r="K16" s="32"/>
      <c r="L16" s="26"/>
      <c r="M16" s="34"/>
    </row>
    <row r="17" spans="2:13" ht="12.75">
      <c r="B17" s="10" t="s">
        <v>86</v>
      </c>
      <c r="C17" s="10" t="s">
        <v>144</v>
      </c>
      <c r="G17" s="32"/>
      <c r="H17" s="32"/>
      <c r="I17" s="33"/>
      <c r="J17" s="32"/>
      <c r="K17" s="32"/>
      <c r="L17" s="26"/>
      <c r="M17" s="34"/>
    </row>
    <row r="18" spans="2:13" ht="12.75">
      <c r="B18" s="10" t="s">
        <v>111</v>
      </c>
      <c r="C18" s="10"/>
      <c r="D18" s="10" t="s">
        <v>59</v>
      </c>
      <c r="G18" s="24">
        <v>25.626</v>
      </c>
      <c r="I18" s="25">
        <v>23.47</v>
      </c>
      <c r="K18" s="24">
        <v>24.736</v>
      </c>
      <c r="L18" s="26"/>
      <c r="M18" s="34"/>
    </row>
    <row r="19" spans="2:13" ht="12.75">
      <c r="B19" s="10" t="s">
        <v>112</v>
      </c>
      <c r="C19" s="10" t="s">
        <v>221</v>
      </c>
      <c r="D19" s="10" t="s">
        <v>59</v>
      </c>
      <c r="F19" s="10" t="s">
        <v>29</v>
      </c>
      <c r="G19" s="36">
        <v>8.98E-06</v>
      </c>
      <c r="H19" s="32" t="s">
        <v>29</v>
      </c>
      <c r="I19" s="36">
        <v>8.42E-06</v>
      </c>
      <c r="J19" s="32" t="s">
        <v>29</v>
      </c>
      <c r="K19" s="36">
        <v>1.37E-05</v>
      </c>
      <c r="L19" s="26"/>
      <c r="M19" s="37"/>
    </row>
    <row r="20" spans="2:13" ht="12.75">
      <c r="B20" s="10" t="s">
        <v>57</v>
      </c>
      <c r="C20" s="10" t="s">
        <v>221</v>
      </c>
      <c r="D20" s="10" t="s">
        <v>18</v>
      </c>
      <c r="G20" s="32">
        <v>99.9999</v>
      </c>
      <c r="H20" s="10"/>
      <c r="I20" s="32">
        <v>99.9999</v>
      </c>
      <c r="J20" s="10"/>
      <c r="K20" s="32">
        <v>99.9999</v>
      </c>
      <c r="L20" s="32"/>
      <c r="M20" s="33"/>
    </row>
    <row r="21" spans="2:13" ht="12.75">
      <c r="B21" s="10"/>
      <c r="C21" s="10"/>
      <c r="G21" s="32"/>
      <c r="H21" s="32"/>
      <c r="I21" s="33"/>
      <c r="J21" s="32"/>
      <c r="K21" s="32"/>
      <c r="L21" s="26"/>
      <c r="M21" s="34"/>
    </row>
    <row r="22" spans="2:13" ht="12.75">
      <c r="B22" s="10"/>
      <c r="C22" s="10"/>
      <c r="G22" s="32"/>
      <c r="H22" s="32"/>
      <c r="I22" s="33"/>
      <c r="J22" s="32"/>
      <c r="K22" s="32"/>
      <c r="L22" s="26"/>
      <c r="M22" s="34"/>
    </row>
    <row r="23" spans="2:13" ht="12.75">
      <c r="B23" s="10" t="s">
        <v>119</v>
      </c>
      <c r="C23" s="10" t="s">
        <v>109</v>
      </c>
      <c r="D23" s="10" t="s">
        <v>220</v>
      </c>
      <c r="L23" s="26"/>
      <c r="M23" s="35"/>
    </row>
    <row r="24" spans="2:13" ht="12.75">
      <c r="B24" s="10" t="s">
        <v>95</v>
      </c>
      <c r="C24" s="10"/>
      <c r="D24" s="10" t="s">
        <v>17</v>
      </c>
      <c r="G24" s="32">
        <v>13901</v>
      </c>
      <c r="I24" s="32">
        <v>13486</v>
      </c>
      <c r="J24" s="13"/>
      <c r="K24" s="32">
        <v>13452</v>
      </c>
      <c r="L24" s="26"/>
      <c r="M24" s="34">
        <v>13613</v>
      </c>
    </row>
    <row r="25" spans="2:13" ht="12.75">
      <c r="B25" s="10" t="s">
        <v>113</v>
      </c>
      <c r="C25" s="10"/>
      <c r="D25" s="10" t="s">
        <v>18</v>
      </c>
      <c r="G25" s="32">
        <v>13.7</v>
      </c>
      <c r="H25" s="32"/>
      <c r="I25" s="33">
        <v>13.5</v>
      </c>
      <c r="J25" s="32"/>
      <c r="K25" s="32">
        <v>13.1</v>
      </c>
      <c r="M25" s="31">
        <v>13.4</v>
      </c>
    </row>
    <row r="26" spans="2:13" ht="12.75">
      <c r="B26" s="10" t="s">
        <v>114</v>
      </c>
      <c r="C26" s="10"/>
      <c r="D26" s="10" t="s">
        <v>18</v>
      </c>
      <c r="G26" s="32">
        <v>9.31</v>
      </c>
      <c r="H26" s="32"/>
      <c r="I26" s="33">
        <v>9.01</v>
      </c>
      <c r="J26" s="32"/>
      <c r="K26" s="32">
        <v>9.49</v>
      </c>
      <c r="M26" s="35">
        <v>9.27</v>
      </c>
    </row>
    <row r="27" spans="2:13" ht="12.75">
      <c r="B27" s="10" t="s">
        <v>94</v>
      </c>
      <c r="C27" s="10"/>
      <c r="D27" s="10" t="s">
        <v>19</v>
      </c>
      <c r="G27" s="32">
        <v>121</v>
      </c>
      <c r="H27" s="32"/>
      <c r="I27" s="33">
        <v>126</v>
      </c>
      <c r="J27" s="32"/>
      <c r="K27" s="32">
        <v>128</v>
      </c>
      <c r="M27" s="34">
        <v>125</v>
      </c>
    </row>
    <row r="28" spans="2:13" ht="12.75">
      <c r="B28" s="10"/>
      <c r="C28" s="10"/>
      <c r="G28" s="32"/>
      <c r="H28" s="32"/>
      <c r="I28" s="33"/>
      <c r="J28" s="32"/>
      <c r="K28" s="32"/>
      <c r="M28" s="35"/>
    </row>
    <row r="29" spans="2:13" ht="12.75">
      <c r="B29" s="10" t="s">
        <v>119</v>
      </c>
      <c r="C29" s="10" t="s">
        <v>57</v>
      </c>
      <c r="D29" s="10" t="s">
        <v>221</v>
      </c>
      <c r="G29" s="32"/>
      <c r="H29" s="32"/>
      <c r="I29" s="33"/>
      <c r="J29" s="32"/>
      <c r="K29" s="32"/>
      <c r="M29" s="35"/>
    </row>
    <row r="30" spans="2:13" ht="12.75">
      <c r="B30" s="10" t="s">
        <v>95</v>
      </c>
      <c r="C30" s="10"/>
      <c r="D30" s="10" t="s">
        <v>17</v>
      </c>
      <c r="G30" s="32">
        <v>13901</v>
      </c>
      <c r="H30" s="32"/>
      <c r="I30" s="32">
        <v>13486</v>
      </c>
      <c r="J30" s="32"/>
      <c r="K30" s="32">
        <v>13452</v>
      </c>
      <c r="M30" s="34">
        <f>AVERAGE(K30,G30,I30)</f>
        <v>13613</v>
      </c>
    </row>
    <row r="31" spans="2:13" ht="12.75">
      <c r="B31" s="10" t="s">
        <v>113</v>
      </c>
      <c r="C31" s="10"/>
      <c r="D31" s="10" t="s">
        <v>18</v>
      </c>
      <c r="G31" s="32"/>
      <c r="H31" s="32"/>
      <c r="I31" s="33"/>
      <c r="J31" s="32"/>
      <c r="K31" s="32"/>
      <c r="M31" s="35"/>
    </row>
    <row r="32" spans="2:13" ht="12.75">
      <c r="B32" s="10" t="s">
        <v>114</v>
      </c>
      <c r="C32" s="10"/>
      <c r="D32" s="10" t="s">
        <v>18</v>
      </c>
      <c r="G32" s="32"/>
      <c r="H32" s="32"/>
      <c r="I32" s="33"/>
      <c r="J32" s="32"/>
      <c r="K32" s="32"/>
      <c r="M32" s="35"/>
    </row>
    <row r="33" spans="2:13" ht="12.75">
      <c r="B33" s="10" t="s">
        <v>94</v>
      </c>
      <c r="C33" s="10"/>
      <c r="D33" s="10" t="s">
        <v>19</v>
      </c>
      <c r="G33" s="32"/>
      <c r="H33" s="32"/>
      <c r="I33" s="33"/>
      <c r="J33" s="32"/>
      <c r="K33" s="32"/>
      <c r="M33" s="35"/>
    </row>
    <row r="34" spans="2:13" ht="12.75">
      <c r="B34" s="10"/>
      <c r="C34" s="10"/>
      <c r="G34" s="32"/>
      <c r="H34" s="32"/>
      <c r="I34" s="33"/>
      <c r="J34" s="32"/>
      <c r="K34" s="32"/>
      <c r="L34" s="26"/>
      <c r="M34" s="34"/>
    </row>
    <row r="35" spans="2:13" ht="12.75">
      <c r="B35" s="10" t="s">
        <v>55</v>
      </c>
      <c r="C35" s="10" t="s">
        <v>220</v>
      </c>
      <c r="D35" s="10" t="s">
        <v>16</v>
      </c>
      <c r="E35" s="10" t="s">
        <v>15</v>
      </c>
      <c r="G35" s="11">
        <f>G9*(21-7)/(21-G25)</f>
        <v>12.65753424657534</v>
      </c>
      <c r="H35" s="11"/>
      <c r="I35" s="11">
        <f>I9*(21-7)/(21-I25)</f>
        <v>11.573333333333332</v>
      </c>
      <c r="J35" s="11"/>
      <c r="K35" s="11">
        <f>K9*(21-7)/(21-K25)</f>
        <v>11.696202531645568</v>
      </c>
      <c r="L35" s="11"/>
      <c r="M35" s="31">
        <f>AVERAGE(K35,I35,G35)</f>
        <v>11.975690037184746</v>
      </c>
    </row>
    <row r="36" spans="2:13" ht="12.75">
      <c r="B36" s="10" t="s">
        <v>56</v>
      </c>
      <c r="C36" s="10" t="s">
        <v>220</v>
      </c>
      <c r="D36" s="10" t="s">
        <v>16</v>
      </c>
      <c r="E36" s="10" t="s">
        <v>15</v>
      </c>
      <c r="G36" s="11">
        <f>G10*(21-7)/(21-G25)</f>
        <v>1.7260273972602738</v>
      </c>
      <c r="H36" s="11"/>
      <c r="I36" s="11">
        <f>I10*(21-7)/(21-I25)</f>
        <v>0.7466666666666667</v>
      </c>
      <c r="J36" s="11"/>
      <c r="K36" s="11">
        <f>K10*(21-7)/(21-K25)</f>
        <v>0.7088607594936709</v>
      </c>
      <c r="L36" s="11"/>
      <c r="M36" s="31">
        <f>AVERAGE(K36,I36,G36)</f>
        <v>1.060518274473537</v>
      </c>
    </row>
    <row r="37" spans="2:13" ht="12.75">
      <c r="B37" s="10" t="s">
        <v>118</v>
      </c>
      <c r="C37" s="10" t="s">
        <v>220</v>
      </c>
      <c r="D37" s="10" t="s">
        <v>16</v>
      </c>
      <c r="E37" s="10" t="s">
        <v>15</v>
      </c>
      <c r="G37" s="12">
        <f>G35+G36*2</f>
        <v>16.109589041095887</v>
      </c>
      <c r="H37" s="12"/>
      <c r="I37" s="12">
        <f>I35+I36*2</f>
        <v>13.066666666666666</v>
      </c>
      <c r="J37" s="12"/>
      <c r="K37" s="12">
        <f>K35+K36*2</f>
        <v>13.11392405063291</v>
      </c>
      <c r="L37" s="12"/>
      <c r="M37" s="31">
        <f>AVERAGE(K37,I37,G37)</f>
        <v>14.096726586131823</v>
      </c>
    </row>
    <row r="38" spans="2:13" ht="13.5" customHeight="1">
      <c r="B38" s="10"/>
      <c r="C38" s="10"/>
      <c r="G38" s="32"/>
      <c r="H38" s="32"/>
      <c r="I38" s="33"/>
      <c r="J38" s="32"/>
      <c r="K38" s="32"/>
      <c r="M38" s="35"/>
    </row>
    <row r="39" spans="1:13" ht="12.75">
      <c r="A39" s="24">
        <v>2</v>
      </c>
      <c r="B39" s="28" t="s">
        <v>182</v>
      </c>
      <c r="C39" s="28" t="s">
        <v>108</v>
      </c>
      <c r="G39" s="26" t="s">
        <v>197</v>
      </c>
      <c r="H39" s="26"/>
      <c r="I39" s="27" t="s">
        <v>198</v>
      </c>
      <c r="J39" s="26"/>
      <c r="K39" s="26" t="s">
        <v>199</v>
      </c>
      <c r="L39" s="26"/>
      <c r="M39" s="24" t="s">
        <v>48</v>
      </c>
    </row>
    <row r="40" spans="2:13" ht="12.75">
      <c r="B40" s="10"/>
      <c r="C40" s="10"/>
      <c r="G40" s="32"/>
      <c r="H40" s="32"/>
      <c r="I40" s="33"/>
      <c r="J40" s="32"/>
      <c r="K40" s="32"/>
      <c r="M40" s="35"/>
    </row>
    <row r="41" spans="2:13" ht="12.75">
      <c r="B41" s="10" t="s">
        <v>13</v>
      </c>
      <c r="C41" s="10" t="s">
        <v>220</v>
      </c>
      <c r="D41" s="10" t="s">
        <v>14</v>
      </c>
      <c r="E41" s="10" t="s">
        <v>15</v>
      </c>
      <c r="G41" s="32">
        <v>0.0103</v>
      </c>
      <c r="H41" s="32"/>
      <c r="I41" s="33">
        <v>0.0085</v>
      </c>
      <c r="J41" s="32"/>
      <c r="K41" s="32">
        <v>0.0081</v>
      </c>
      <c r="M41" s="30">
        <f>AVERAGE(K41,I41,G41)</f>
        <v>0.008966666666666666</v>
      </c>
    </row>
    <row r="42" spans="2:13" ht="12.75">
      <c r="B42" s="10" t="s">
        <v>116</v>
      </c>
      <c r="C42" s="10" t="s">
        <v>220</v>
      </c>
      <c r="D42" s="10" t="s">
        <v>16</v>
      </c>
      <c r="E42" s="10" t="s">
        <v>15</v>
      </c>
      <c r="G42" s="32">
        <v>19.9</v>
      </c>
      <c r="H42" s="32"/>
      <c r="I42" s="33">
        <v>16.9</v>
      </c>
      <c r="J42" s="32"/>
      <c r="K42" s="32">
        <v>17.7</v>
      </c>
      <c r="M42" s="31">
        <f>AVERAGE(K42,I42,G42)</f>
        <v>18.166666666666664</v>
      </c>
    </row>
    <row r="43" spans="2:13" ht="12.75">
      <c r="B43" s="10" t="s">
        <v>55</v>
      </c>
      <c r="C43" s="10"/>
      <c r="D43" s="10" t="s">
        <v>16</v>
      </c>
      <c r="E43" s="10" t="s">
        <v>222</v>
      </c>
      <c r="G43" s="32">
        <v>4.2</v>
      </c>
      <c r="H43" s="32"/>
      <c r="I43" s="33">
        <v>4.2</v>
      </c>
      <c r="J43" s="32"/>
      <c r="K43" s="32">
        <v>3.4</v>
      </c>
      <c r="M43" s="35"/>
    </row>
    <row r="44" spans="2:13" ht="12.75">
      <c r="B44" s="10" t="s">
        <v>56</v>
      </c>
      <c r="C44" s="10"/>
      <c r="D44" s="10" t="s">
        <v>16</v>
      </c>
      <c r="E44" s="10" t="s">
        <v>222</v>
      </c>
      <c r="G44" s="32">
        <v>0.2</v>
      </c>
      <c r="H44" s="32"/>
      <c r="I44" s="33">
        <v>0.1</v>
      </c>
      <c r="J44" s="32"/>
      <c r="K44" s="32">
        <v>0.1</v>
      </c>
      <c r="M44" s="31"/>
    </row>
    <row r="45" spans="2:13" ht="12.75">
      <c r="B45" s="10"/>
      <c r="C45" s="10"/>
      <c r="G45" s="32"/>
      <c r="H45" s="32"/>
      <c r="I45" s="33"/>
      <c r="J45" s="32"/>
      <c r="K45" s="32"/>
      <c r="M45" s="31"/>
    </row>
    <row r="46" spans="2:13" ht="12.75">
      <c r="B46" s="10" t="s">
        <v>147</v>
      </c>
      <c r="C46" s="10" t="s">
        <v>58</v>
      </c>
      <c r="G46" s="32"/>
      <c r="H46" s="32"/>
      <c r="I46" s="33"/>
      <c r="J46" s="32"/>
      <c r="K46" s="32"/>
      <c r="M46" s="35"/>
    </row>
    <row r="47" spans="2:13" ht="12.75">
      <c r="B47" s="10" t="s">
        <v>111</v>
      </c>
      <c r="C47" s="10"/>
      <c r="D47" s="10" t="s">
        <v>59</v>
      </c>
      <c r="G47" s="32">
        <v>20.01</v>
      </c>
      <c r="H47" s="32"/>
      <c r="I47" s="33">
        <v>20</v>
      </c>
      <c r="J47" s="32"/>
      <c r="K47" s="32">
        <v>19.99</v>
      </c>
      <c r="M47" s="35"/>
    </row>
    <row r="48" spans="2:13" ht="12.75">
      <c r="B48" s="10" t="s">
        <v>112</v>
      </c>
      <c r="C48" s="10" t="s">
        <v>221</v>
      </c>
      <c r="D48" s="10" t="s">
        <v>59</v>
      </c>
      <c r="F48" s="10" t="s">
        <v>29</v>
      </c>
      <c r="G48" s="36">
        <v>5.77E-06</v>
      </c>
      <c r="H48" s="10" t="s">
        <v>29</v>
      </c>
      <c r="I48" s="36">
        <v>5.74E-06</v>
      </c>
      <c r="J48" s="10" t="s">
        <v>29</v>
      </c>
      <c r="K48" s="36">
        <v>4.5E-06</v>
      </c>
      <c r="L48" s="10"/>
      <c r="M48" s="37"/>
    </row>
    <row r="49" spans="2:13" ht="12.75">
      <c r="B49" s="10" t="s">
        <v>57</v>
      </c>
      <c r="C49" s="10" t="s">
        <v>221</v>
      </c>
      <c r="D49" s="10" t="s">
        <v>18</v>
      </c>
      <c r="F49" s="10" t="s">
        <v>29</v>
      </c>
      <c r="G49" s="32">
        <v>99.9999</v>
      </c>
      <c r="H49" s="10" t="s">
        <v>29</v>
      </c>
      <c r="I49" s="32">
        <v>99.9999</v>
      </c>
      <c r="J49" s="10" t="s">
        <v>29</v>
      </c>
      <c r="K49" s="32">
        <v>99.9999</v>
      </c>
      <c r="L49" s="10"/>
      <c r="M49" s="32"/>
    </row>
    <row r="50" spans="2:13" ht="12.75">
      <c r="B50" s="10"/>
      <c r="C50" s="10"/>
      <c r="G50" s="32"/>
      <c r="H50" s="32"/>
      <c r="I50" s="33"/>
      <c r="J50" s="32"/>
      <c r="K50" s="32"/>
      <c r="M50" s="38"/>
    </row>
    <row r="51" spans="2:13" ht="12.75">
      <c r="B51" s="10" t="s">
        <v>147</v>
      </c>
      <c r="C51" s="10" t="s">
        <v>144</v>
      </c>
      <c r="G51" s="32"/>
      <c r="H51" s="32"/>
      <c r="I51" s="33"/>
      <c r="J51" s="32"/>
      <c r="K51" s="32"/>
      <c r="M51" s="35"/>
    </row>
    <row r="52" spans="2:13" ht="12.75">
      <c r="B52" s="10" t="s">
        <v>111</v>
      </c>
      <c r="C52" s="10"/>
      <c r="D52" s="10" t="s">
        <v>59</v>
      </c>
      <c r="G52" s="32">
        <v>36.702</v>
      </c>
      <c r="H52" s="32"/>
      <c r="I52" s="33">
        <v>41.718</v>
      </c>
      <c r="J52" s="32"/>
      <c r="K52" s="32">
        <v>38.822</v>
      </c>
      <c r="M52" s="35"/>
    </row>
    <row r="53" spans="2:13" ht="12.75">
      <c r="B53" s="10" t="s">
        <v>112</v>
      </c>
      <c r="C53" s="10" t="s">
        <v>221</v>
      </c>
      <c r="D53" s="10" t="s">
        <v>59</v>
      </c>
      <c r="F53" s="10" t="s">
        <v>29</v>
      </c>
      <c r="G53" s="36">
        <v>6.98E-06</v>
      </c>
      <c r="H53" s="10" t="s">
        <v>29</v>
      </c>
      <c r="I53" s="36">
        <v>7.09E-06</v>
      </c>
      <c r="J53" s="10" t="s">
        <v>29</v>
      </c>
      <c r="K53" s="36">
        <v>7.02E-06</v>
      </c>
      <c r="L53" s="10"/>
      <c r="M53" s="37"/>
    </row>
    <row r="54" spans="2:13" ht="12.75">
      <c r="B54" s="10" t="s">
        <v>57</v>
      </c>
      <c r="C54" s="10" t="s">
        <v>221</v>
      </c>
      <c r="D54" s="10" t="s">
        <v>18</v>
      </c>
      <c r="F54" s="10" t="s">
        <v>29</v>
      </c>
      <c r="G54" s="32">
        <v>99.9999</v>
      </c>
      <c r="H54" s="10" t="s">
        <v>29</v>
      </c>
      <c r="I54" s="32">
        <v>99.9999</v>
      </c>
      <c r="J54" s="10" t="s">
        <v>29</v>
      </c>
      <c r="K54" s="32">
        <v>99.9999</v>
      </c>
      <c r="L54" s="10"/>
      <c r="M54" s="35"/>
    </row>
    <row r="55" spans="2:13" ht="12.75">
      <c r="B55" s="10"/>
      <c r="C55" s="10"/>
      <c r="G55" s="32"/>
      <c r="H55" s="32"/>
      <c r="I55" s="33"/>
      <c r="J55" s="32"/>
      <c r="K55" s="32"/>
      <c r="M55" s="35"/>
    </row>
    <row r="56" spans="2:13" ht="12.75">
      <c r="B56" s="10" t="s">
        <v>119</v>
      </c>
      <c r="C56" s="10" t="s">
        <v>109</v>
      </c>
      <c r="D56" s="10" t="s">
        <v>220</v>
      </c>
      <c r="L56" s="26"/>
      <c r="M56" s="35"/>
    </row>
    <row r="57" spans="2:13" ht="12.75">
      <c r="B57" s="10" t="s">
        <v>95</v>
      </c>
      <c r="C57" s="10"/>
      <c r="D57" s="10" t="s">
        <v>17</v>
      </c>
      <c r="G57" s="32">
        <v>11163</v>
      </c>
      <c r="I57" s="33">
        <v>11031</v>
      </c>
      <c r="K57" s="32">
        <v>11057</v>
      </c>
      <c r="M57" s="24">
        <v>11084</v>
      </c>
    </row>
    <row r="58" spans="2:13" ht="12.75">
      <c r="B58" s="10" t="s">
        <v>113</v>
      </c>
      <c r="C58" s="10"/>
      <c r="D58" s="10" t="s">
        <v>18</v>
      </c>
      <c r="G58" s="32">
        <v>7.6</v>
      </c>
      <c r="I58" s="33">
        <v>7.5</v>
      </c>
      <c r="K58" s="32">
        <v>7.5</v>
      </c>
      <c r="M58" s="24">
        <v>7.5</v>
      </c>
    </row>
    <row r="59" spans="2:13" ht="12.75">
      <c r="B59" s="10" t="s">
        <v>114</v>
      </c>
      <c r="C59" s="10"/>
      <c r="D59" s="10" t="s">
        <v>18</v>
      </c>
      <c r="G59" s="32">
        <v>19.67</v>
      </c>
      <c r="I59" s="33">
        <v>20.43</v>
      </c>
      <c r="K59" s="32">
        <v>20.24</v>
      </c>
      <c r="M59" s="24">
        <v>20.11</v>
      </c>
    </row>
    <row r="60" spans="2:13" ht="12.75">
      <c r="B60" s="10" t="s">
        <v>94</v>
      </c>
      <c r="C60" s="10"/>
      <c r="D60" s="10" t="s">
        <v>19</v>
      </c>
      <c r="G60" s="32">
        <v>140</v>
      </c>
      <c r="I60" s="33">
        <v>141</v>
      </c>
      <c r="K60" s="32">
        <v>141</v>
      </c>
      <c r="M60" s="24">
        <v>141</v>
      </c>
    </row>
    <row r="61" spans="2:3" ht="12.75">
      <c r="B61" s="10"/>
      <c r="C61" s="10"/>
    </row>
    <row r="62" spans="2:4" ht="12.75">
      <c r="B62" s="10" t="s">
        <v>119</v>
      </c>
      <c r="C62" s="10" t="s">
        <v>57</v>
      </c>
      <c r="D62" s="10" t="s">
        <v>221</v>
      </c>
    </row>
    <row r="63" spans="2:13" ht="12.75">
      <c r="B63" s="10" t="s">
        <v>95</v>
      </c>
      <c r="C63" s="10"/>
      <c r="D63" s="10" t="s">
        <v>17</v>
      </c>
      <c r="G63" s="32">
        <v>11163</v>
      </c>
      <c r="I63" s="33">
        <v>11031</v>
      </c>
      <c r="K63" s="32">
        <v>11057</v>
      </c>
      <c r="M63" s="31">
        <f>AVERAGE(K63,I63,G63)</f>
        <v>11083.666666666666</v>
      </c>
    </row>
    <row r="64" spans="2:13" ht="12.75">
      <c r="B64" s="10" t="s">
        <v>113</v>
      </c>
      <c r="C64" s="10"/>
      <c r="D64" s="10" t="s">
        <v>18</v>
      </c>
      <c r="G64" s="32"/>
      <c r="H64" s="32"/>
      <c r="I64" s="33"/>
      <c r="J64" s="32"/>
      <c r="K64" s="32"/>
      <c r="M64" s="35"/>
    </row>
    <row r="65" spans="2:13" ht="12.75">
      <c r="B65" s="10" t="s">
        <v>114</v>
      </c>
      <c r="C65" s="10"/>
      <c r="D65" s="10" t="s">
        <v>18</v>
      </c>
      <c r="G65" s="32"/>
      <c r="H65" s="32"/>
      <c r="I65" s="33"/>
      <c r="J65" s="32"/>
      <c r="K65" s="32"/>
      <c r="M65" s="35"/>
    </row>
    <row r="66" spans="2:13" ht="12.75">
      <c r="B66" s="10" t="s">
        <v>94</v>
      </c>
      <c r="C66" s="10"/>
      <c r="D66" s="10" t="s">
        <v>19</v>
      </c>
      <c r="G66" s="32"/>
      <c r="H66" s="32"/>
      <c r="I66" s="33"/>
      <c r="J66" s="32"/>
      <c r="K66" s="32"/>
      <c r="M66" s="35"/>
    </row>
    <row r="67" spans="2:13" ht="12.75">
      <c r="B67" s="10"/>
      <c r="C67" s="10"/>
      <c r="G67" s="32"/>
      <c r="H67" s="32"/>
      <c r="I67" s="33"/>
      <c r="J67" s="32"/>
      <c r="K67" s="32"/>
      <c r="M67" s="31"/>
    </row>
    <row r="68" spans="2:13" ht="12.75">
      <c r="B68" s="10" t="s">
        <v>55</v>
      </c>
      <c r="C68" s="10" t="s">
        <v>220</v>
      </c>
      <c r="D68" s="10" t="s">
        <v>16</v>
      </c>
      <c r="E68" s="10" t="s">
        <v>15</v>
      </c>
      <c r="G68" s="11">
        <f>G43*(21-7)/(21-G$58)</f>
        <v>4.388059701492537</v>
      </c>
      <c r="H68" s="11"/>
      <c r="I68" s="11">
        <f>I43*(21-7)/(21-I$58)</f>
        <v>4.355555555555556</v>
      </c>
      <c r="J68" s="11"/>
      <c r="K68" s="11">
        <f>K43*(21-7)/(21-K$58)</f>
        <v>3.525925925925926</v>
      </c>
      <c r="L68" s="11"/>
      <c r="M68" s="12">
        <f>AVERAGE(G68,I68,K68)</f>
        <v>4.08984706099134</v>
      </c>
    </row>
    <row r="69" spans="2:13" ht="12.75">
      <c r="B69" s="10" t="s">
        <v>56</v>
      </c>
      <c r="C69" s="10" t="s">
        <v>220</v>
      </c>
      <c r="D69" s="10" t="s">
        <v>16</v>
      </c>
      <c r="E69" s="10" t="s">
        <v>15</v>
      </c>
      <c r="G69" s="11">
        <f>G44*(21-7)/(21-G$58)</f>
        <v>0.20895522388059704</v>
      </c>
      <c r="H69" s="11"/>
      <c r="I69" s="11">
        <f>I44*(21-7)/(21-I$58)</f>
        <v>0.10370370370370371</v>
      </c>
      <c r="J69" s="11"/>
      <c r="K69" s="11">
        <f>K44*(21-7)/(21-K$58)</f>
        <v>0.10370370370370371</v>
      </c>
      <c r="L69" s="11"/>
      <c r="M69" s="12">
        <f>AVERAGE(G69,I69,K69)</f>
        <v>0.13878754376266814</v>
      </c>
    </row>
    <row r="70" spans="2:13" ht="12.75">
      <c r="B70" s="10" t="s">
        <v>118</v>
      </c>
      <c r="C70" s="10" t="s">
        <v>220</v>
      </c>
      <c r="D70" s="10" t="s">
        <v>16</v>
      </c>
      <c r="E70" s="10" t="s">
        <v>15</v>
      </c>
      <c r="G70" s="12">
        <f>G68+G69*2</f>
        <v>4.8059701492537314</v>
      </c>
      <c r="H70" s="12"/>
      <c r="I70" s="12">
        <f>I68+I69*2</f>
        <v>4.562962962962963</v>
      </c>
      <c r="J70" s="12"/>
      <c r="K70" s="12">
        <f>K68+K69*2</f>
        <v>3.7333333333333334</v>
      </c>
      <c r="L70" s="12"/>
      <c r="M70" s="12">
        <f>AVERAGE(G70,I70,K70)</f>
        <v>4.367422148516677</v>
      </c>
    </row>
    <row r="71" spans="2:13" ht="12.75">
      <c r="B71" s="10"/>
      <c r="C71" s="10"/>
      <c r="G71" s="32"/>
      <c r="H71" s="32"/>
      <c r="I71" s="33"/>
      <c r="J71" s="32"/>
      <c r="K71" s="32"/>
      <c r="M71" s="31"/>
    </row>
    <row r="72" spans="1:13" ht="12.75">
      <c r="A72" s="24">
        <v>3</v>
      </c>
      <c r="B72" s="28" t="s">
        <v>181</v>
      </c>
      <c r="C72" s="28" t="s">
        <v>110</v>
      </c>
      <c r="G72" s="26" t="s">
        <v>197</v>
      </c>
      <c r="H72" s="26"/>
      <c r="I72" s="27" t="s">
        <v>198</v>
      </c>
      <c r="J72" s="26"/>
      <c r="K72" s="26" t="s">
        <v>199</v>
      </c>
      <c r="L72" s="26"/>
      <c r="M72" s="24" t="s">
        <v>48</v>
      </c>
    </row>
    <row r="73" spans="2:13" ht="12.75">
      <c r="B73" s="28"/>
      <c r="C73" s="28"/>
      <c r="G73" s="26"/>
      <c r="H73" s="26"/>
      <c r="I73" s="27"/>
      <c r="J73" s="26"/>
      <c r="K73" s="26"/>
      <c r="L73" s="26"/>
      <c r="M73" s="35"/>
    </row>
    <row r="74" spans="2:13" ht="12.75">
      <c r="B74" s="10" t="s">
        <v>13</v>
      </c>
      <c r="C74" s="10" t="s">
        <v>220</v>
      </c>
      <c r="D74" s="10" t="s">
        <v>14</v>
      </c>
      <c r="E74" s="10" t="s">
        <v>15</v>
      </c>
      <c r="G74" s="32">
        <v>0.0067</v>
      </c>
      <c r="H74" s="32"/>
      <c r="I74" s="33">
        <v>0.0078</v>
      </c>
      <c r="J74" s="32"/>
      <c r="K74" s="32">
        <v>0.0046</v>
      </c>
      <c r="L74" s="32"/>
      <c r="M74" s="64">
        <f>AVERAGE(G74,I74,K74)</f>
        <v>0.006366666666666666</v>
      </c>
    </row>
    <row r="75" spans="2:13" ht="12.75">
      <c r="B75" s="10" t="s">
        <v>116</v>
      </c>
      <c r="C75" s="10" t="s">
        <v>220</v>
      </c>
      <c r="D75" s="10" t="s">
        <v>16</v>
      </c>
      <c r="E75" s="10" t="s">
        <v>15</v>
      </c>
      <c r="G75" s="32">
        <v>18.3</v>
      </c>
      <c r="H75" s="32"/>
      <c r="I75" s="33">
        <v>17.5</v>
      </c>
      <c r="J75" s="32"/>
      <c r="K75" s="32">
        <v>7.9</v>
      </c>
      <c r="L75" s="32"/>
      <c r="M75" s="12">
        <f>AVERAGE(G75,I75,K75)</f>
        <v>14.566666666666665</v>
      </c>
    </row>
    <row r="76" spans="2:13" ht="12.75">
      <c r="B76" s="10" t="s">
        <v>55</v>
      </c>
      <c r="C76" s="10"/>
      <c r="D76" s="10" t="s">
        <v>16</v>
      </c>
      <c r="E76" s="10" t="s">
        <v>222</v>
      </c>
      <c r="G76" s="32">
        <v>2.6</v>
      </c>
      <c r="H76" s="32"/>
      <c r="I76" s="33">
        <v>3.4</v>
      </c>
      <c r="J76" s="32"/>
      <c r="K76" s="32">
        <v>2.5</v>
      </c>
      <c r="L76" s="32"/>
      <c r="M76" s="12"/>
    </row>
    <row r="77" spans="2:13" ht="12.75">
      <c r="B77" s="10" t="s">
        <v>56</v>
      </c>
      <c r="C77" s="10"/>
      <c r="D77" s="10" t="s">
        <v>16</v>
      </c>
      <c r="E77" s="10" t="s">
        <v>222</v>
      </c>
      <c r="G77" s="32">
        <v>0.1</v>
      </c>
      <c r="H77" s="32"/>
      <c r="I77" s="33">
        <v>0.1</v>
      </c>
      <c r="J77" s="32"/>
      <c r="K77" s="32">
        <v>0.1</v>
      </c>
      <c r="L77" s="32"/>
      <c r="M77" s="12"/>
    </row>
    <row r="78" spans="2:13" ht="12.75">
      <c r="B78" s="10"/>
      <c r="C78" s="10"/>
      <c r="G78" s="32"/>
      <c r="H78" s="32"/>
      <c r="I78" s="33"/>
      <c r="J78" s="32"/>
      <c r="K78" s="32"/>
      <c r="L78" s="32"/>
      <c r="M78" s="12"/>
    </row>
    <row r="79" spans="2:13" ht="12.75">
      <c r="B79" s="10" t="s">
        <v>119</v>
      </c>
      <c r="C79" s="10" t="s">
        <v>109</v>
      </c>
      <c r="D79" s="10" t="s">
        <v>220</v>
      </c>
      <c r="G79" s="32"/>
      <c r="H79" s="32"/>
      <c r="I79" s="33"/>
      <c r="J79" s="32"/>
      <c r="K79" s="32"/>
      <c r="L79" s="32"/>
      <c r="M79" s="12"/>
    </row>
    <row r="80" spans="2:13" ht="12.75">
      <c r="B80" s="10" t="s">
        <v>95</v>
      </c>
      <c r="C80" s="10"/>
      <c r="D80" s="10" t="s">
        <v>17</v>
      </c>
      <c r="G80" s="32">
        <v>11069</v>
      </c>
      <c r="H80" s="32"/>
      <c r="I80" s="33">
        <v>11102</v>
      </c>
      <c r="J80" s="32"/>
      <c r="K80" s="32">
        <v>11220</v>
      </c>
      <c r="L80" s="32"/>
      <c r="M80" s="12">
        <f>AVERAGE(K80,I80,G80)</f>
        <v>11130.333333333334</v>
      </c>
    </row>
    <row r="81" spans="2:13" ht="12.75">
      <c r="B81" s="10" t="s">
        <v>113</v>
      </c>
      <c r="C81" s="10"/>
      <c r="D81" s="10" t="s">
        <v>18</v>
      </c>
      <c r="G81" s="32">
        <v>8</v>
      </c>
      <c r="H81" s="32"/>
      <c r="I81" s="33">
        <v>8</v>
      </c>
      <c r="J81" s="32"/>
      <c r="K81" s="32">
        <v>7.7</v>
      </c>
      <c r="L81" s="32"/>
      <c r="M81" s="12">
        <f>AVERAGE(K81,I81,G81)</f>
        <v>7.8999999999999995</v>
      </c>
    </row>
    <row r="82" spans="2:13" ht="12.75">
      <c r="B82" s="10" t="s">
        <v>114</v>
      </c>
      <c r="C82" s="10"/>
      <c r="D82" s="10" t="s">
        <v>18</v>
      </c>
      <c r="G82" s="32">
        <v>19.38</v>
      </c>
      <c r="H82" s="32"/>
      <c r="I82" s="33">
        <v>19.68</v>
      </c>
      <c r="J82" s="32"/>
      <c r="K82" s="32">
        <v>19.12</v>
      </c>
      <c r="L82" s="32"/>
      <c r="M82" s="12">
        <f>AVERAGE(K82,I82,G82)</f>
        <v>19.39333333333333</v>
      </c>
    </row>
    <row r="83" spans="2:13" ht="12.75">
      <c r="B83" s="10" t="s">
        <v>94</v>
      </c>
      <c r="C83" s="10"/>
      <c r="D83" s="10" t="s">
        <v>19</v>
      </c>
      <c r="E83" s="19"/>
      <c r="F83" s="19"/>
      <c r="G83" s="32">
        <v>140</v>
      </c>
      <c r="H83" s="19"/>
      <c r="I83" s="33">
        <v>140</v>
      </c>
      <c r="J83" s="19"/>
      <c r="K83" s="32">
        <v>140</v>
      </c>
      <c r="L83" s="26"/>
      <c r="M83" s="12">
        <f>AVERAGE(K83,I83,G83)</f>
        <v>140</v>
      </c>
    </row>
    <row r="84" spans="2:13" ht="12.75">
      <c r="B84" s="10"/>
      <c r="C84" s="10"/>
      <c r="G84" s="32"/>
      <c r="H84" s="32"/>
      <c r="I84" s="33"/>
      <c r="J84" s="32"/>
      <c r="K84" s="32"/>
      <c r="L84" s="32"/>
      <c r="M84" s="12"/>
    </row>
    <row r="85" spans="2:13" ht="12.75">
      <c r="B85" s="10" t="s">
        <v>55</v>
      </c>
      <c r="C85" s="10" t="s">
        <v>220</v>
      </c>
      <c r="D85" s="10" t="s">
        <v>16</v>
      </c>
      <c r="E85" s="10" t="s">
        <v>15</v>
      </c>
      <c r="G85" s="11">
        <f>G76*(21-7)/(21-G$81)</f>
        <v>2.8</v>
      </c>
      <c r="H85" s="32"/>
      <c r="I85" s="11">
        <f>I76*(21-7)/(21-I$81)</f>
        <v>3.661538461538462</v>
      </c>
      <c r="J85" s="32"/>
      <c r="K85" s="11">
        <f>K76*(21-7)/(21-K$81)</f>
        <v>2.631578947368421</v>
      </c>
      <c r="L85" s="32"/>
      <c r="M85" s="12">
        <f>AVERAGE(G85,I85,K85)</f>
        <v>3.031039136302294</v>
      </c>
    </row>
    <row r="86" spans="2:13" ht="12.75">
      <c r="B86" s="10" t="s">
        <v>56</v>
      </c>
      <c r="C86" s="10" t="s">
        <v>220</v>
      </c>
      <c r="D86" s="10" t="s">
        <v>16</v>
      </c>
      <c r="E86" s="10" t="s">
        <v>15</v>
      </c>
      <c r="G86" s="11">
        <f>G77*(21-7)/(21-G$81)</f>
        <v>0.1076923076923077</v>
      </c>
      <c r="H86" s="32"/>
      <c r="I86" s="11">
        <f>I77*(21-7)/(21-I$81)</f>
        <v>0.1076923076923077</v>
      </c>
      <c r="J86" s="32"/>
      <c r="K86" s="11">
        <f>K77*(21-7)/(21-K$81)</f>
        <v>0.10526315789473685</v>
      </c>
      <c r="L86" s="32"/>
      <c r="M86" s="12">
        <f>AVERAGE(G86,I86,K86)</f>
        <v>0.10688259109311742</v>
      </c>
    </row>
    <row r="87" spans="2:13" ht="12.75">
      <c r="B87" s="10" t="s">
        <v>118</v>
      </c>
      <c r="C87" s="10" t="s">
        <v>220</v>
      </c>
      <c r="D87" s="10" t="s">
        <v>16</v>
      </c>
      <c r="E87" s="10" t="s">
        <v>15</v>
      </c>
      <c r="G87" s="12">
        <f>G85+G86*2</f>
        <v>3.0153846153846153</v>
      </c>
      <c r="H87" s="32"/>
      <c r="I87" s="12">
        <f>I85+I86*2</f>
        <v>3.8769230769230774</v>
      </c>
      <c r="J87" s="32"/>
      <c r="K87" s="12">
        <f>K85+K86*2</f>
        <v>2.8421052631578947</v>
      </c>
      <c r="L87" s="32"/>
      <c r="M87" s="12">
        <f>AVERAGE(G87,I87,K87)</f>
        <v>3.2448043184885287</v>
      </c>
    </row>
    <row r="88" spans="2:11" ht="12.75">
      <c r="B88" s="10"/>
      <c r="C88" s="10"/>
      <c r="G88" s="32"/>
      <c r="H88" s="32"/>
      <c r="I88" s="33"/>
      <c r="J88" s="32"/>
      <c r="K88" s="32"/>
    </row>
    <row r="89" spans="1:13" ht="12.75">
      <c r="A89" s="24">
        <v>3</v>
      </c>
      <c r="B89" s="28" t="s">
        <v>180</v>
      </c>
      <c r="C89" s="28" t="s">
        <v>176</v>
      </c>
      <c r="G89" s="26" t="s">
        <v>197</v>
      </c>
      <c r="H89" s="26"/>
      <c r="I89" s="27" t="s">
        <v>198</v>
      </c>
      <c r="J89" s="26"/>
      <c r="K89" s="26" t="s">
        <v>199</v>
      </c>
      <c r="L89" s="26"/>
      <c r="M89" s="24" t="s">
        <v>48</v>
      </c>
    </row>
    <row r="90" spans="2:13" ht="12.75">
      <c r="B90" s="28"/>
      <c r="C90" s="28"/>
      <c r="G90" s="26"/>
      <c r="H90" s="26"/>
      <c r="I90" s="27"/>
      <c r="J90" s="26"/>
      <c r="K90" s="26"/>
      <c r="L90" s="26"/>
      <c r="M90" s="35"/>
    </row>
    <row r="91" spans="2:13" ht="12.75">
      <c r="B91" s="10" t="s">
        <v>116</v>
      </c>
      <c r="C91" s="10" t="s">
        <v>220</v>
      </c>
      <c r="D91" s="10" t="s">
        <v>16</v>
      </c>
      <c r="E91" s="10" t="s">
        <v>15</v>
      </c>
      <c r="G91" s="32">
        <v>15.1</v>
      </c>
      <c r="H91" s="32"/>
      <c r="I91" s="33">
        <v>11.4</v>
      </c>
      <c r="J91" s="32"/>
      <c r="K91" s="32">
        <v>10</v>
      </c>
      <c r="L91" s="32"/>
      <c r="M91" s="12">
        <f>AVERAGE(G91,I91,K91)</f>
        <v>12.166666666666666</v>
      </c>
    </row>
    <row r="92" spans="2:13" ht="12.75">
      <c r="B92" s="10"/>
      <c r="C92" s="10"/>
      <c r="G92" s="32"/>
      <c r="H92" s="32"/>
      <c r="I92" s="33"/>
      <c r="J92" s="32"/>
      <c r="K92" s="32"/>
      <c r="L92" s="32"/>
      <c r="M92" s="12"/>
    </row>
    <row r="93" spans="2:13" ht="12.75">
      <c r="B93" s="10" t="s">
        <v>119</v>
      </c>
      <c r="C93" s="10" t="s">
        <v>83</v>
      </c>
      <c r="D93" s="10" t="s">
        <v>220</v>
      </c>
      <c r="G93" s="32"/>
      <c r="H93" s="32"/>
      <c r="I93" s="33"/>
      <c r="J93" s="32"/>
      <c r="K93" s="32"/>
      <c r="M93" s="35"/>
    </row>
    <row r="94" spans="2:13" ht="12.75">
      <c r="B94" s="10" t="s">
        <v>95</v>
      </c>
      <c r="C94" s="10"/>
      <c r="D94" s="10" t="s">
        <v>17</v>
      </c>
      <c r="G94" s="32">
        <v>11192</v>
      </c>
      <c r="H94" s="32"/>
      <c r="I94" s="33">
        <v>11441</v>
      </c>
      <c r="J94" s="32"/>
      <c r="K94" s="32">
        <v>11518</v>
      </c>
      <c r="L94" s="32"/>
      <c r="M94" s="13">
        <f>AVERAGE(K94,I94,G94)</f>
        <v>11383.666666666666</v>
      </c>
    </row>
    <row r="95" spans="2:13" ht="12.75">
      <c r="B95" s="10" t="s">
        <v>113</v>
      </c>
      <c r="C95" s="10"/>
      <c r="D95" s="10" t="s">
        <v>18</v>
      </c>
      <c r="G95" s="32">
        <v>8.2</v>
      </c>
      <c r="H95" s="32"/>
      <c r="I95" s="33">
        <v>8.1</v>
      </c>
      <c r="J95" s="32"/>
      <c r="K95" s="32">
        <v>8.1</v>
      </c>
      <c r="L95" s="32"/>
      <c r="M95" s="11">
        <f>AVERAGE(K95,I95,G95)</f>
        <v>8.133333333333333</v>
      </c>
    </row>
    <row r="96" spans="2:13" ht="12.75">
      <c r="B96" s="10" t="s">
        <v>114</v>
      </c>
      <c r="C96" s="10"/>
      <c r="D96" s="10" t="s">
        <v>18</v>
      </c>
      <c r="G96" s="32">
        <v>20.7</v>
      </c>
      <c r="H96" s="32"/>
      <c r="I96" s="33">
        <v>21</v>
      </c>
      <c r="J96" s="32"/>
      <c r="K96" s="32">
        <v>21.74</v>
      </c>
      <c r="L96" s="32"/>
      <c r="M96" s="11">
        <f>AVERAGE(K96,I96,G96)</f>
        <v>21.146666666666665</v>
      </c>
    </row>
    <row r="97" spans="2:13" ht="12.75">
      <c r="B97" s="10" t="s">
        <v>94</v>
      </c>
      <c r="C97" s="10"/>
      <c r="D97" s="10" t="s">
        <v>19</v>
      </c>
      <c r="G97" s="32">
        <v>141</v>
      </c>
      <c r="H97" s="19"/>
      <c r="I97" s="33">
        <v>141</v>
      </c>
      <c r="J97" s="19"/>
      <c r="K97" s="32">
        <v>145</v>
      </c>
      <c r="L97" s="26"/>
      <c r="M97" s="11">
        <f>AVERAGE(K97,I97,G97)</f>
        <v>142.33333333333334</v>
      </c>
    </row>
    <row r="98" spans="2:13" ht="12.75">
      <c r="B98" s="10"/>
      <c r="C98" s="10"/>
      <c r="G98" s="32"/>
      <c r="H98" s="32"/>
      <c r="I98" s="33"/>
      <c r="J98" s="32"/>
      <c r="K98" s="32"/>
      <c r="L98" s="32"/>
      <c r="M98" s="12"/>
    </row>
    <row r="100" spans="2:3" ht="12.75">
      <c r="B100" s="23"/>
      <c r="C100" s="23"/>
    </row>
    <row r="101" spans="2:3" ht="12.75">
      <c r="B101" s="10"/>
      <c r="C101" s="10"/>
    </row>
    <row r="102" spans="2:3" ht="12.75">
      <c r="B102" s="28"/>
      <c r="C102" s="28"/>
    </row>
    <row r="103" spans="2:3" ht="12.75">
      <c r="B103" s="10"/>
      <c r="C103" s="10"/>
    </row>
    <row r="104" spans="2:9" ht="12.75">
      <c r="B104" s="10"/>
      <c r="C104" s="10"/>
      <c r="G104" s="32"/>
      <c r="I104" s="33"/>
    </row>
    <row r="105" spans="2:9" ht="12.75">
      <c r="B105" s="10"/>
      <c r="C105" s="10"/>
      <c r="G105" s="32"/>
      <c r="I105" s="33"/>
    </row>
    <row r="106" spans="7:9" ht="12.75">
      <c r="G106" s="32"/>
      <c r="I106" s="33"/>
    </row>
    <row r="107" spans="2:11" ht="12.75">
      <c r="B107" s="10"/>
      <c r="C107" s="10"/>
      <c r="G107" s="32"/>
      <c r="H107" s="26"/>
      <c r="I107" s="33"/>
      <c r="J107" s="26"/>
      <c r="K107" s="32"/>
    </row>
    <row r="108" spans="7:9" ht="12.75">
      <c r="G108" s="32"/>
      <c r="I108" s="33"/>
    </row>
    <row r="109" spans="2:9" ht="12.75">
      <c r="B109" s="10"/>
      <c r="C109" s="10"/>
      <c r="G109" s="32"/>
      <c r="I109" s="33"/>
    </row>
    <row r="110" spans="2:9" ht="12.75">
      <c r="B110" s="10"/>
      <c r="C110" s="10"/>
      <c r="G110" s="32"/>
      <c r="I110" s="33"/>
    </row>
    <row r="111" spans="2:9" ht="12.75">
      <c r="B111" s="10"/>
      <c r="C111" s="10"/>
      <c r="G111" s="32"/>
      <c r="I111" s="33"/>
    </row>
    <row r="112" spans="2:9" ht="12.75">
      <c r="B112" s="10"/>
      <c r="C112" s="10"/>
      <c r="G112" s="32"/>
      <c r="I112" s="33"/>
    </row>
    <row r="113" spans="7:9" ht="12.75">
      <c r="G113" s="32"/>
      <c r="I113" s="33"/>
    </row>
    <row r="114" spans="2:11" ht="12.75">
      <c r="B114" s="23"/>
      <c r="C114" s="23"/>
      <c r="G114" s="26"/>
      <c r="H114" s="26"/>
      <c r="I114" s="27"/>
      <c r="J114" s="26"/>
      <c r="K114" s="26"/>
    </row>
    <row r="117" spans="7:11" ht="12.75">
      <c r="G117" s="37"/>
      <c r="K117" s="37"/>
    </row>
    <row r="118" spans="7:11" ht="12.75">
      <c r="G118" s="37"/>
      <c r="K118" s="37"/>
    </row>
    <row r="119" spans="7:11" ht="12.75">
      <c r="G119" s="37"/>
      <c r="K119" s="37"/>
    </row>
    <row r="120" spans="7:11" ht="12.75">
      <c r="G120" s="37"/>
      <c r="K120" s="37"/>
    </row>
    <row r="121" spans="7:11" ht="12.75">
      <c r="G121" s="37"/>
      <c r="K121" s="37"/>
    </row>
    <row r="122" spans="7:11" ht="12.75">
      <c r="G122" s="37"/>
      <c r="K122" s="37"/>
    </row>
    <row r="123" spans="7:11" ht="12.75">
      <c r="G123" s="37"/>
      <c r="K123" s="37"/>
    </row>
    <row r="124" spans="7:11" ht="12.75">
      <c r="G124" s="37"/>
      <c r="K124" s="37"/>
    </row>
    <row r="125" spans="7:11" ht="12.75">
      <c r="G125" s="37"/>
      <c r="K125" s="37"/>
    </row>
    <row r="126" spans="7:11" ht="12.75">
      <c r="G126" s="37"/>
      <c r="K126" s="37"/>
    </row>
    <row r="127" spans="7:11" ht="12.75">
      <c r="G127" s="37"/>
      <c r="K127" s="37"/>
    </row>
    <row r="128" spans="7:11" ht="12.75">
      <c r="G128" s="37"/>
      <c r="K128" s="37"/>
    </row>
    <row r="130" spans="7:11" ht="12.75">
      <c r="G130" s="37"/>
      <c r="K130" s="3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34"/>
  <sheetViews>
    <sheetView tabSelected="1" workbookViewId="0" topLeftCell="B6">
      <selection activeCell="Z23" sqref="Z23"/>
    </sheetView>
  </sheetViews>
  <sheetFormatPr defaultColWidth="9.140625" defaultRowHeight="12.75"/>
  <cols>
    <col min="1" max="1" width="1.57421875" style="0" hidden="1" customWidth="1"/>
    <col min="2" max="2" width="18.7109375" style="0" customWidth="1"/>
    <col min="3" max="3" width="9.421875" style="0" customWidth="1"/>
    <col min="5" max="5" width="3.7109375" style="0" customWidth="1"/>
    <col min="6" max="6" width="2.8515625" style="0" customWidth="1"/>
    <col min="8" max="8" width="2.8515625" style="0" customWidth="1"/>
    <col min="10" max="10" width="3.57421875" style="0" customWidth="1"/>
    <col min="12" max="12" width="4.00390625" style="0" customWidth="1"/>
    <col min="14" max="14" width="2.7109375" style="0" hidden="1" customWidth="1"/>
    <col min="15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8" t="s">
        <v>210</v>
      </c>
    </row>
    <row r="2" ht="12.75">
      <c r="B2" s="8"/>
    </row>
    <row r="4" spans="2:13" ht="12.75">
      <c r="B4" s="8" t="s">
        <v>161</v>
      </c>
      <c r="G4" s="76" t="s">
        <v>197</v>
      </c>
      <c r="H4" s="76"/>
      <c r="I4" s="76" t="s">
        <v>198</v>
      </c>
      <c r="J4" s="76"/>
      <c r="K4" s="76" t="s">
        <v>199</v>
      </c>
      <c r="L4" s="76"/>
      <c r="M4" s="76" t="s">
        <v>48</v>
      </c>
    </row>
    <row r="6" spans="1:24" s="72" customFormat="1" ht="12.75">
      <c r="A6" s="72" t="s">
        <v>161</v>
      </c>
      <c r="B6" s="72" t="s">
        <v>116</v>
      </c>
      <c r="C6" s="72" t="s">
        <v>220</v>
      </c>
      <c r="D6" s="72" t="s">
        <v>16</v>
      </c>
      <c r="E6" s="72" t="s">
        <v>15</v>
      </c>
      <c r="F6" s="73" t="s">
        <v>29</v>
      </c>
      <c r="G6" s="74">
        <v>0.11955593509820668</v>
      </c>
      <c r="H6" s="74" t="s">
        <v>29</v>
      </c>
      <c r="I6" s="74">
        <v>0.12378426171529622</v>
      </c>
      <c r="J6" s="74" t="s">
        <v>29</v>
      </c>
      <c r="K6" s="74">
        <v>0.12378426171529622</v>
      </c>
      <c r="L6" s="73" t="s">
        <v>200</v>
      </c>
      <c r="M6" s="74">
        <f>AVERAGE(G6,I6,K6)</f>
        <v>0.1223748195095997</v>
      </c>
      <c r="N6" s="73" t="s">
        <v>200</v>
      </c>
      <c r="O6" s="73"/>
      <c r="P6" s="73" t="s">
        <v>200</v>
      </c>
      <c r="Q6" s="73"/>
      <c r="R6" s="73" t="s">
        <v>200</v>
      </c>
      <c r="S6" s="73"/>
      <c r="T6" s="73" t="s">
        <v>200</v>
      </c>
      <c r="U6" s="73"/>
      <c r="V6" s="73" t="s">
        <v>200</v>
      </c>
      <c r="W6" s="73"/>
      <c r="X6" s="72">
        <v>0.1223748195095997</v>
      </c>
    </row>
    <row r="7" spans="1:24" s="72" customFormat="1" ht="12.75">
      <c r="A7" s="72" t="s">
        <v>161</v>
      </c>
      <c r="B7" s="72" t="s">
        <v>55</v>
      </c>
      <c r="C7" s="72" t="s">
        <v>220</v>
      </c>
      <c r="D7" s="72" t="s">
        <v>16</v>
      </c>
      <c r="E7" s="72" t="s">
        <v>15</v>
      </c>
      <c r="F7" s="73" t="s">
        <v>200</v>
      </c>
      <c r="G7" s="74">
        <v>1.0515191721671433</v>
      </c>
      <c r="H7" s="74" t="s">
        <v>200</v>
      </c>
      <c r="I7" s="74">
        <v>1.268795246366562</v>
      </c>
      <c r="J7" s="74" t="s">
        <v>200</v>
      </c>
      <c r="K7" s="74">
        <v>0.2537590492733124</v>
      </c>
      <c r="L7" s="73" t="s">
        <v>200</v>
      </c>
      <c r="M7" s="74">
        <f>AVERAGE(G7,I7,K7)</f>
        <v>0.8580244892690058</v>
      </c>
      <c r="N7" s="73" t="s">
        <v>200</v>
      </c>
      <c r="O7" s="73"/>
      <c r="P7" s="73" t="s">
        <v>200</v>
      </c>
      <c r="Q7" s="73"/>
      <c r="R7" s="73" t="s">
        <v>200</v>
      </c>
      <c r="S7" s="73"/>
      <c r="T7" s="73" t="s">
        <v>200</v>
      </c>
      <c r="U7" s="73"/>
      <c r="V7" s="73" t="s">
        <v>200</v>
      </c>
      <c r="W7" s="73"/>
      <c r="X7" s="72">
        <v>0.8580244892690058</v>
      </c>
    </row>
    <row r="8" spans="1:24" s="72" customFormat="1" ht="12.75">
      <c r="A8" s="72" t="s">
        <v>161</v>
      </c>
      <c r="B8" s="72" t="s">
        <v>56</v>
      </c>
      <c r="C8" s="72" t="s">
        <v>220</v>
      </c>
      <c r="D8" s="72" t="s">
        <v>16</v>
      </c>
      <c r="E8" s="72" t="s">
        <v>15</v>
      </c>
      <c r="F8" s="73" t="s">
        <v>200</v>
      </c>
      <c r="G8" s="74">
        <v>71.1344072260986</v>
      </c>
      <c r="H8" s="74" t="s">
        <v>200</v>
      </c>
      <c r="I8" s="74">
        <v>74.02475550132182</v>
      </c>
      <c r="J8" s="74" t="s">
        <v>200</v>
      </c>
      <c r="K8" s="74">
        <v>60.095139770260126</v>
      </c>
      <c r="L8" s="73" t="s">
        <v>200</v>
      </c>
      <c r="M8" s="74">
        <f>AVERAGE(G8,I8,K8)</f>
        <v>68.41810083256019</v>
      </c>
      <c r="N8" s="73" t="s">
        <v>200</v>
      </c>
      <c r="O8" s="73"/>
      <c r="P8" s="73" t="s">
        <v>200</v>
      </c>
      <c r="Q8" s="73"/>
      <c r="R8" s="73" t="s">
        <v>200</v>
      </c>
      <c r="S8" s="73"/>
      <c r="T8" s="73" t="s">
        <v>200</v>
      </c>
      <c r="U8" s="73"/>
      <c r="V8" s="73" t="s">
        <v>200</v>
      </c>
      <c r="W8" s="73"/>
      <c r="X8" s="72">
        <v>68.41810083256019</v>
      </c>
    </row>
    <row r="9" spans="2:23" s="72" customFormat="1" ht="12.75">
      <c r="B9" s="72" t="s">
        <v>118</v>
      </c>
      <c r="C9" s="79" t="s">
        <v>220</v>
      </c>
      <c r="D9" s="72" t="s">
        <v>16</v>
      </c>
      <c r="E9" s="72" t="s">
        <v>15</v>
      </c>
      <c r="F9" s="73"/>
      <c r="G9" s="74">
        <f>G7+2*G8</f>
        <v>143.32033362436434</v>
      </c>
      <c r="H9" s="74"/>
      <c r="I9" s="74">
        <f>I7+2*I8</f>
        <v>149.3183062490102</v>
      </c>
      <c r="J9" s="74"/>
      <c r="K9" s="74">
        <f>K7+2*K8</f>
        <v>120.44403858979356</v>
      </c>
      <c r="L9" s="73"/>
      <c r="M9" s="74">
        <f>AVERAGE(G9,I9,K9)</f>
        <v>137.69422615438938</v>
      </c>
      <c r="N9" s="73"/>
      <c r="O9" s="73"/>
      <c r="P9" s="73"/>
      <c r="Q9" s="73"/>
      <c r="R9" s="73"/>
      <c r="S9" s="73"/>
      <c r="T9" s="73"/>
      <c r="U9" s="73"/>
      <c r="V9" s="73"/>
      <c r="W9" s="73"/>
    </row>
    <row r="11" spans="2:4" ht="12.75">
      <c r="B11" t="s">
        <v>119</v>
      </c>
      <c r="C11" s="72" t="s">
        <v>201</v>
      </c>
      <c r="D11" t="s">
        <v>220</v>
      </c>
    </row>
    <row r="12" spans="2:63" s="72" customFormat="1" ht="12.75">
      <c r="B12" s="10" t="s">
        <v>95</v>
      </c>
      <c r="C12" s="10"/>
      <c r="D12" s="10" t="s">
        <v>17</v>
      </c>
      <c r="G12" s="74">
        <v>9969.8</v>
      </c>
      <c r="H12" s="74"/>
      <c r="I12" s="74">
        <v>10340.3</v>
      </c>
      <c r="J12" s="74"/>
      <c r="K12" s="74">
        <v>9891.7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</row>
    <row r="13" spans="2:63" s="72" customFormat="1" ht="12.75">
      <c r="B13" s="10" t="s">
        <v>113</v>
      </c>
      <c r="C13" s="10"/>
      <c r="D13" s="10" t="s">
        <v>18</v>
      </c>
      <c r="G13" s="74">
        <v>9.29</v>
      </c>
      <c r="H13" s="74"/>
      <c r="I13" s="74">
        <v>9.69</v>
      </c>
      <c r="J13" s="74"/>
      <c r="K13" s="74">
        <v>9.69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</row>
    <row r="14" spans="1:63" s="72" customFormat="1" ht="12.75">
      <c r="A14" s="72" t="s">
        <v>161</v>
      </c>
      <c r="B14" s="10" t="s">
        <v>114</v>
      </c>
      <c r="C14" s="10"/>
      <c r="D14" s="10" t="s">
        <v>18</v>
      </c>
      <c r="G14" s="74">
        <v>7.61</v>
      </c>
      <c r="H14" s="74"/>
      <c r="I14" s="74">
        <v>8.29</v>
      </c>
      <c r="J14" s="74"/>
      <c r="K14" s="74">
        <v>8.86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</row>
    <row r="15" spans="2:63" s="72" customFormat="1" ht="12.75">
      <c r="B15" s="10" t="s">
        <v>94</v>
      </c>
      <c r="C15" s="10"/>
      <c r="D15" s="10" t="s">
        <v>19</v>
      </c>
      <c r="G15" s="74">
        <v>124</v>
      </c>
      <c r="H15" s="74"/>
      <c r="I15" s="74">
        <v>121</v>
      </c>
      <c r="J15" s="74"/>
      <c r="K15" s="74">
        <v>122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</row>
    <row r="17" spans="2:13" ht="12.75">
      <c r="B17" t="s">
        <v>97</v>
      </c>
      <c r="C17" s="79" t="s">
        <v>220</v>
      </c>
      <c r="D17" t="s">
        <v>69</v>
      </c>
      <c r="E17" t="s">
        <v>15</v>
      </c>
      <c r="F17" t="s">
        <v>29</v>
      </c>
      <c r="G17">
        <v>3.18</v>
      </c>
      <c r="H17" t="s">
        <v>29</v>
      </c>
      <c r="I17">
        <v>3.27</v>
      </c>
      <c r="J17" t="s">
        <v>29</v>
      </c>
      <c r="K17">
        <v>3.29</v>
      </c>
      <c r="M17" s="6">
        <f aca="true" t="shared" si="0" ref="M17:M25">AVERAGE(G17,I17,K17)</f>
        <v>3.2466666666666666</v>
      </c>
    </row>
    <row r="18" spans="2:13" ht="12.75">
      <c r="B18" t="s">
        <v>98</v>
      </c>
      <c r="C18" s="79" t="s">
        <v>220</v>
      </c>
      <c r="D18" t="s">
        <v>69</v>
      </c>
      <c r="E18" t="s">
        <v>15</v>
      </c>
      <c r="G18">
        <v>5.9</v>
      </c>
      <c r="I18">
        <v>3.13</v>
      </c>
      <c r="K18">
        <v>3.15</v>
      </c>
      <c r="M18" s="6">
        <f t="shared" si="0"/>
        <v>4.0600000000000005</v>
      </c>
    </row>
    <row r="19" spans="2:13" ht="12.75">
      <c r="B19" t="s">
        <v>99</v>
      </c>
      <c r="C19" s="79" t="s">
        <v>220</v>
      </c>
      <c r="D19" t="s">
        <v>69</v>
      </c>
      <c r="E19" t="s">
        <v>15</v>
      </c>
      <c r="G19">
        <v>54.9</v>
      </c>
      <c r="I19">
        <v>50.1</v>
      </c>
      <c r="K19">
        <v>72.3</v>
      </c>
      <c r="M19" s="6">
        <f t="shared" si="0"/>
        <v>59.1</v>
      </c>
    </row>
    <row r="20" spans="2:13" ht="12.75">
      <c r="B20" t="s">
        <v>100</v>
      </c>
      <c r="C20" s="79" t="s">
        <v>220</v>
      </c>
      <c r="D20" t="s">
        <v>69</v>
      </c>
      <c r="E20" t="s">
        <v>15</v>
      </c>
      <c r="F20" t="s">
        <v>29</v>
      </c>
      <c r="G20">
        <v>1.59</v>
      </c>
      <c r="H20" t="s">
        <v>29</v>
      </c>
      <c r="I20">
        <v>1.63</v>
      </c>
      <c r="J20" t="s">
        <v>29</v>
      </c>
      <c r="K20">
        <v>1.65</v>
      </c>
      <c r="L20">
        <v>100</v>
      </c>
      <c r="M20" s="6">
        <f t="shared" si="0"/>
        <v>1.623333333333333</v>
      </c>
    </row>
    <row r="21" spans="2:13" ht="12.75">
      <c r="B21" t="s">
        <v>101</v>
      </c>
      <c r="C21" s="79" t="s">
        <v>220</v>
      </c>
      <c r="D21" t="s">
        <v>69</v>
      </c>
      <c r="E21" t="s">
        <v>15</v>
      </c>
      <c r="G21">
        <v>88.5</v>
      </c>
      <c r="I21">
        <v>110</v>
      </c>
      <c r="K21">
        <v>120</v>
      </c>
      <c r="M21" s="6">
        <f t="shared" si="0"/>
        <v>106.16666666666667</v>
      </c>
    </row>
    <row r="22" spans="2:13" ht="12.75">
      <c r="B22" t="s">
        <v>117</v>
      </c>
      <c r="C22" s="79" t="s">
        <v>220</v>
      </c>
      <c r="D22" t="s">
        <v>69</v>
      </c>
      <c r="E22" t="s">
        <v>15</v>
      </c>
      <c r="G22">
        <v>15.9</v>
      </c>
      <c r="I22">
        <v>16.3</v>
      </c>
      <c r="K22">
        <v>16.4</v>
      </c>
      <c r="M22" s="6">
        <f t="shared" si="0"/>
        <v>16.2</v>
      </c>
    </row>
    <row r="23" spans="2:13" ht="12.75">
      <c r="B23" t="s">
        <v>115</v>
      </c>
      <c r="C23" s="79" t="s">
        <v>220</v>
      </c>
      <c r="D23" t="s">
        <v>69</v>
      </c>
      <c r="E23" t="s">
        <v>15</v>
      </c>
      <c r="G23">
        <v>113</v>
      </c>
      <c r="I23">
        <v>56.3</v>
      </c>
      <c r="K23">
        <v>50.4</v>
      </c>
      <c r="M23" s="6">
        <f t="shared" si="0"/>
        <v>73.23333333333333</v>
      </c>
    </row>
    <row r="24" spans="2:13" ht="12.75">
      <c r="B24" t="s">
        <v>96</v>
      </c>
      <c r="C24" s="79" t="s">
        <v>220</v>
      </c>
      <c r="D24" t="s">
        <v>69</v>
      </c>
      <c r="E24" t="s">
        <v>15</v>
      </c>
      <c r="G24">
        <v>221</v>
      </c>
      <c r="I24">
        <v>156</v>
      </c>
      <c r="K24">
        <v>158</v>
      </c>
      <c r="M24" s="6">
        <f t="shared" si="0"/>
        <v>178.33333333333334</v>
      </c>
    </row>
    <row r="25" spans="2:13" ht="12.75">
      <c r="B25" t="s">
        <v>202</v>
      </c>
      <c r="C25" s="79" t="s">
        <v>220</v>
      </c>
      <c r="D25" t="s">
        <v>69</v>
      </c>
      <c r="E25" t="s">
        <v>15</v>
      </c>
      <c r="G25">
        <v>25.9</v>
      </c>
      <c r="I25">
        <v>25</v>
      </c>
      <c r="K25">
        <v>30.1</v>
      </c>
      <c r="M25" s="6">
        <f t="shared" si="0"/>
        <v>27</v>
      </c>
    </row>
    <row r="26" spans="2:13" ht="12.75">
      <c r="B26" t="s">
        <v>102</v>
      </c>
      <c r="C26" s="79" t="s">
        <v>220</v>
      </c>
      <c r="D26" t="s">
        <v>69</v>
      </c>
      <c r="E26" t="s">
        <v>15</v>
      </c>
      <c r="G26">
        <v>7.06</v>
      </c>
      <c r="I26">
        <v>14.4</v>
      </c>
      <c r="K26">
        <v>13.1</v>
      </c>
      <c r="M26" s="6">
        <f>AVERAGE(G26,I26,K26)</f>
        <v>11.520000000000001</v>
      </c>
    </row>
    <row r="27" spans="2:13" ht="12.75">
      <c r="B27" t="s">
        <v>103</v>
      </c>
      <c r="C27" s="79" t="s">
        <v>220</v>
      </c>
      <c r="D27" t="s">
        <v>69</v>
      </c>
      <c r="E27" t="s">
        <v>15</v>
      </c>
      <c r="G27">
        <v>24.4</v>
      </c>
      <c r="I27">
        <v>28.2</v>
      </c>
      <c r="K27">
        <v>23.6</v>
      </c>
      <c r="M27" s="6">
        <f aca="true" t="shared" si="1" ref="M27:M32">AVERAGE(G27,I27,K27)</f>
        <v>25.399999999999995</v>
      </c>
    </row>
    <row r="28" spans="2:13" ht="12.75">
      <c r="B28" t="s">
        <v>203</v>
      </c>
      <c r="C28" s="79" t="s">
        <v>220</v>
      </c>
      <c r="D28" t="s">
        <v>69</v>
      </c>
      <c r="E28" t="s">
        <v>15</v>
      </c>
      <c r="G28">
        <v>65.2</v>
      </c>
      <c r="I28">
        <v>75.8</v>
      </c>
      <c r="K28">
        <v>70.4</v>
      </c>
      <c r="M28" s="6">
        <f t="shared" si="1"/>
        <v>70.46666666666667</v>
      </c>
    </row>
    <row r="29" spans="2:13" ht="12.75">
      <c r="B29" t="s">
        <v>104</v>
      </c>
      <c r="C29" s="79" t="s">
        <v>220</v>
      </c>
      <c r="D29" t="s">
        <v>69</v>
      </c>
      <c r="E29" t="s">
        <v>15</v>
      </c>
      <c r="G29">
        <v>225</v>
      </c>
      <c r="I29">
        <v>67.3</v>
      </c>
      <c r="K29">
        <v>70</v>
      </c>
      <c r="M29" s="6">
        <f t="shared" si="1"/>
        <v>120.76666666666667</v>
      </c>
    </row>
    <row r="30" spans="2:13" ht="12.75">
      <c r="B30" t="s">
        <v>105</v>
      </c>
      <c r="C30" s="79" t="s">
        <v>220</v>
      </c>
      <c r="D30" t="s">
        <v>69</v>
      </c>
      <c r="E30" t="s">
        <v>15</v>
      </c>
      <c r="G30">
        <v>0.9</v>
      </c>
      <c r="I30">
        <v>0.6</v>
      </c>
      <c r="K30">
        <v>0.5</v>
      </c>
      <c r="M30" s="6">
        <f t="shared" si="1"/>
        <v>0.6666666666666666</v>
      </c>
    </row>
    <row r="31" spans="2:13" ht="12.75">
      <c r="B31" t="s">
        <v>106</v>
      </c>
      <c r="C31" s="79" t="s">
        <v>220</v>
      </c>
      <c r="D31" t="s">
        <v>69</v>
      </c>
      <c r="E31" t="s">
        <v>15</v>
      </c>
      <c r="G31">
        <v>3.18</v>
      </c>
      <c r="I31">
        <v>3.27</v>
      </c>
      <c r="K31">
        <v>3.29</v>
      </c>
      <c r="M31" s="6">
        <f t="shared" si="1"/>
        <v>3.2466666666666666</v>
      </c>
    </row>
    <row r="32" spans="2:13" ht="12.75">
      <c r="B32" t="s">
        <v>120</v>
      </c>
      <c r="C32" s="79" t="s">
        <v>220</v>
      </c>
      <c r="D32" t="s">
        <v>69</v>
      </c>
      <c r="E32" t="s">
        <v>15</v>
      </c>
      <c r="G32">
        <v>2790</v>
      </c>
      <c r="M32" s="6">
        <f t="shared" si="1"/>
        <v>2790</v>
      </c>
    </row>
    <row r="33" spans="2:13" ht="12.75">
      <c r="B33" t="s">
        <v>70</v>
      </c>
      <c r="C33" s="79" t="s">
        <v>220</v>
      </c>
      <c r="D33" t="s">
        <v>69</v>
      </c>
      <c r="E33" t="s">
        <v>15</v>
      </c>
      <c r="G33">
        <f>G21+G24</f>
        <v>309.5</v>
      </c>
      <c r="I33">
        <f>I21+I24</f>
        <v>266</v>
      </c>
      <c r="K33">
        <f>K21+K24</f>
        <v>278</v>
      </c>
      <c r="M33" s="6">
        <f>AVERAGE(G33:K33)</f>
        <v>284.5</v>
      </c>
    </row>
    <row r="34" spans="2:13" ht="12.75">
      <c r="B34" t="s">
        <v>71</v>
      </c>
      <c r="C34" s="79" t="s">
        <v>220</v>
      </c>
      <c r="D34" t="s">
        <v>69</v>
      </c>
      <c r="E34" t="s">
        <v>15</v>
      </c>
      <c r="F34">
        <v>6.8</v>
      </c>
      <c r="G34">
        <f>G18+G22+G20</f>
        <v>23.39</v>
      </c>
      <c r="H34">
        <v>7.7</v>
      </c>
      <c r="I34">
        <f>I18+I22+I20</f>
        <v>21.06</v>
      </c>
      <c r="J34">
        <v>7.8</v>
      </c>
      <c r="K34">
        <f>K18+K22+K20</f>
        <v>21.199999999999996</v>
      </c>
      <c r="L34">
        <v>7.4</v>
      </c>
      <c r="M34" s="6">
        <f>AVERAGE(G34,I34,K34)</f>
        <v>21.883333333333336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32"/>
  <sheetViews>
    <sheetView workbookViewId="0" topLeftCell="B177">
      <selection activeCell="C2" sqref="C2"/>
    </sheetView>
  </sheetViews>
  <sheetFormatPr defaultColWidth="9.140625" defaultRowHeight="12.75"/>
  <cols>
    <col min="1" max="1" width="9.140625" style="40" hidden="1" customWidth="1"/>
    <col min="2" max="2" width="24.7109375" style="14" customWidth="1"/>
    <col min="3" max="3" width="3.28125" style="14" customWidth="1"/>
    <col min="4" max="4" width="10.00390625" style="14" customWidth="1"/>
    <col min="5" max="5" width="4.00390625" style="40" customWidth="1"/>
    <col min="6" max="6" width="12.421875" style="40" customWidth="1"/>
    <col min="7" max="7" width="3.8515625" style="40" customWidth="1"/>
    <col min="8" max="8" width="12.140625" style="40" customWidth="1"/>
    <col min="9" max="9" width="3.7109375" style="40" customWidth="1"/>
    <col min="10" max="10" width="11.8515625" style="40" customWidth="1"/>
    <col min="11" max="11" width="4.00390625" style="40" customWidth="1"/>
    <col min="12" max="12" width="11.140625" style="41" customWidth="1"/>
    <col min="13" max="13" width="5.00390625" style="42" customWidth="1"/>
    <col min="14" max="14" width="12.8515625" style="40" customWidth="1"/>
    <col min="15" max="15" width="4.8515625" style="81" customWidth="1"/>
    <col min="16" max="16" width="12.28125" style="40" customWidth="1"/>
    <col min="17" max="17" width="4.140625" style="40" customWidth="1"/>
    <col min="18" max="18" width="11.8515625" style="40" customWidth="1"/>
    <col min="19" max="19" width="4.28125" style="40" customWidth="1"/>
    <col min="20" max="20" width="12.28125" style="40" customWidth="1"/>
    <col min="21" max="21" width="1.57421875" style="40" customWidth="1"/>
    <col min="22" max="22" width="7.57421875" style="40" customWidth="1"/>
    <col min="23" max="16384" width="8.8515625" style="40" customWidth="1"/>
  </cols>
  <sheetData>
    <row r="1" spans="2:3" ht="12.75">
      <c r="B1" s="39" t="s">
        <v>211</v>
      </c>
      <c r="C1" s="39"/>
    </row>
    <row r="3" spans="1:20" ht="12.75">
      <c r="A3" s="40" t="s">
        <v>123</v>
      </c>
      <c r="B3" s="39" t="s">
        <v>179</v>
      </c>
      <c r="C3" s="39" t="s">
        <v>121</v>
      </c>
      <c r="F3" s="42" t="s">
        <v>197</v>
      </c>
      <c r="G3" s="42"/>
      <c r="H3" s="42" t="s">
        <v>198</v>
      </c>
      <c r="I3" s="42"/>
      <c r="J3" s="42" t="s">
        <v>199</v>
      </c>
      <c r="K3" s="42"/>
      <c r="L3" s="42" t="s">
        <v>48</v>
      </c>
      <c r="N3" s="42" t="s">
        <v>197</v>
      </c>
      <c r="O3" s="18"/>
      <c r="P3" s="42" t="s">
        <v>198</v>
      </c>
      <c r="Q3" s="42"/>
      <c r="R3" s="42" t="s">
        <v>199</v>
      </c>
      <c r="S3" s="42"/>
      <c r="T3" s="42" t="s">
        <v>48</v>
      </c>
    </row>
    <row r="4" ht="12.75">
      <c r="T4" s="41"/>
    </row>
    <row r="5" spans="2:20" ht="12.75">
      <c r="B5" s="14" t="s">
        <v>232</v>
      </c>
      <c r="F5" s="40" t="s">
        <v>234</v>
      </c>
      <c r="H5" s="40" t="s">
        <v>234</v>
      </c>
      <c r="J5" s="40" t="s">
        <v>234</v>
      </c>
      <c r="L5" s="40" t="s">
        <v>234</v>
      </c>
      <c r="N5" s="40" t="s">
        <v>236</v>
      </c>
      <c r="P5" s="40" t="s">
        <v>236</v>
      </c>
      <c r="R5" s="40" t="s">
        <v>236</v>
      </c>
      <c r="T5" s="40" t="s">
        <v>237</v>
      </c>
    </row>
    <row r="6" spans="2:20" ht="12.75">
      <c r="B6" s="14" t="s">
        <v>233</v>
      </c>
      <c r="F6" s="40" t="s">
        <v>235</v>
      </c>
      <c r="H6" s="40" t="s">
        <v>235</v>
      </c>
      <c r="J6" s="40" t="s">
        <v>235</v>
      </c>
      <c r="L6" s="40" t="s">
        <v>235</v>
      </c>
      <c r="N6" s="40" t="s">
        <v>25</v>
      </c>
      <c r="P6" s="40" t="s">
        <v>25</v>
      </c>
      <c r="R6" s="40" t="s">
        <v>25</v>
      </c>
      <c r="T6" s="40" t="s">
        <v>25</v>
      </c>
    </row>
    <row r="7" spans="2:20" ht="12.75">
      <c r="B7" s="10" t="s">
        <v>238</v>
      </c>
      <c r="F7" s="40" t="s">
        <v>78</v>
      </c>
      <c r="H7" s="40" t="s">
        <v>78</v>
      </c>
      <c r="J7" s="40" t="s">
        <v>78</v>
      </c>
      <c r="L7" s="40" t="s">
        <v>78</v>
      </c>
      <c r="N7" s="40" t="s">
        <v>25</v>
      </c>
      <c r="P7" s="40" t="s">
        <v>25</v>
      </c>
      <c r="R7" s="40" t="s">
        <v>25</v>
      </c>
      <c r="T7" s="40" t="s">
        <v>25</v>
      </c>
    </row>
    <row r="8" spans="2:22" ht="12.75">
      <c r="B8" s="14" t="s">
        <v>49</v>
      </c>
      <c r="F8" s="41" t="s">
        <v>151</v>
      </c>
      <c r="H8" s="41" t="s">
        <v>151</v>
      </c>
      <c r="J8" s="41" t="s">
        <v>151</v>
      </c>
      <c r="L8" s="41" t="s">
        <v>151</v>
      </c>
      <c r="M8" s="41"/>
      <c r="N8" s="40" t="s">
        <v>25</v>
      </c>
      <c r="O8" s="16"/>
      <c r="P8" s="40" t="s">
        <v>25</v>
      </c>
      <c r="Q8" s="41"/>
      <c r="R8" s="40" t="s">
        <v>25</v>
      </c>
      <c r="S8" s="41"/>
      <c r="T8" s="40" t="s">
        <v>25</v>
      </c>
      <c r="U8" s="41"/>
      <c r="V8" s="41"/>
    </row>
    <row r="9" spans="2:19" ht="12.75">
      <c r="B9" s="14" t="s">
        <v>125</v>
      </c>
      <c r="D9" s="14" t="s">
        <v>59</v>
      </c>
      <c r="F9" s="40">
        <v>4004</v>
      </c>
      <c r="H9" s="40">
        <v>3978</v>
      </c>
      <c r="J9" s="40">
        <v>4015</v>
      </c>
      <c r="L9" s="16">
        <v>4012</v>
      </c>
      <c r="R9" s="43"/>
      <c r="S9" s="43"/>
    </row>
    <row r="10" spans="2:12" ht="12.75">
      <c r="B10" s="14" t="s">
        <v>51</v>
      </c>
      <c r="D10" s="14" t="s">
        <v>52</v>
      </c>
      <c r="F10" s="40">
        <v>8390</v>
      </c>
      <c r="H10" s="40">
        <v>7670</v>
      </c>
      <c r="J10" s="40">
        <v>8620</v>
      </c>
      <c r="L10" s="15">
        <v>8227</v>
      </c>
    </row>
    <row r="11" spans="2:12" ht="12.75">
      <c r="B11" s="14" t="s">
        <v>60</v>
      </c>
      <c r="D11" s="14" t="s">
        <v>163</v>
      </c>
      <c r="F11" s="40">
        <v>1.1839</v>
      </c>
      <c r="H11" s="40">
        <v>1.1812</v>
      </c>
      <c r="J11" s="40">
        <v>1.1836</v>
      </c>
      <c r="L11" s="15">
        <v>1.1829</v>
      </c>
    </row>
    <row r="12" spans="2:14" ht="12.75">
      <c r="B12" s="14" t="s">
        <v>58</v>
      </c>
      <c r="D12" s="14" t="s">
        <v>59</v>
      </c>
      <c r="L12" s="15">
        <v>20</v>
      </c>
      <c r="N12" s="41"/>
    </row>
    <row r="13" spans="2:14" ht="12.75">
      <c r="B13" s="14" t="s">
        <v>145</v>
      </c>
      <c r="D13" s="14" t="s">
        <v>59</v>
      </c>
      <c r="L13" s="15">
        <v>24.61</v>
      </c>
      <c r="N13" s="41"/>
    </row>
    <row r="14" spans="2:21" ht="12.75">
      <c r="B14" s="14" t="s">
        <v>53</v>
      </c>
      <c r="D14" s="14" t="s">
        <v>50</v>
      </c>
      <c r="E14" s="42" t="s">
        <v>29</v>
      </c>
      <c r="F14" s="41">
        <v>908.107</v>
      </c>
      <c r="G14" s="42" t="s">
        <v>29</v>
      </c>
      <c r="H14" s="41">
        <v>902.21</v>
      </c>
      <c r="I14" s="42" t="s">
        <v>29</v>
      </c>
      <c r="J14" s="41">
        <v>919.674</v>
      </c>
      <c r="K14" s="42"/>
      <c r="L14" s="15">
        <v>909.997</v>
      </c>
      <c r="N14" s="15"/>
      <c r="O14" s="16"/>
      <c r="P14" s="41"/>
      <c r="Q14" s="41"/>
      <c r="R14" s="41"/>
      <c r="S14" s="41"/>
      <c r="T14" s="41"/>
      <c r="U14" s="41"/>
    </row>
    <row r="15" spans="2:21" ht="12.75">
      <c r="B15" s="14" t="s">
        <v>54</v>
      </c>
      <c r="D15" s="14" t="s">
        <v>50</v>
      </c>
      <c r="E15" s="42"/>
      <c r="F15" s="41">
        <v>1129322.1</v>
      </c>
      <c r="G15" s="42"/>
      <c r="H15" s="41">
        <v>1090050.6</v>
      </c>
      <c r="I15" s="42"/>
      <c r="J15" s="41">
        <v>1100114</v>
      </c>
      <c r="K15" s="42"/>
      <c r="L15" s="16">
        <v>1106495.6</v>
      </c>
      <c r="N15" s="41"/>
      <c r="O15" s="16"/>
      <c r="P15" s="41"/>
      <c r="Q15" s="41"/>
      <c r="R15" s="41"/>
      <c r="S15" s="41"/>
      <c r="T15" s="41"/>
      <c r="U15" s="41"/>
    </row>
    <row r="16" spans="2:15" ht="12.75">
      <c r="B16" s="14" t="s">
        <v>97</v>
      </c>
      <c r="D16" s="14" t="s">
        <v>50</v>
      </c>
      <c r="E16" s="42" t="s">
        <v>29</v>
      </c>
      <c r="F16" s="41">
        <v>0.2</v>
      </c>
      <c r="G16" s="42" t="s">
        <v>29</v>
      </c>
      <c r="H16" s="41">
        <v>0.198</v>
      </c>
      <c r="I16" s="42" t="s">
        <v>29</v>
      </c>
      <c r="J16" s="41">
        <v>0.717</v>
      </c>
      <c r="K16" s="42"/>
      <c r="L16" s="44">
        <v>0.372</v>
      </c>
      <c r="N16" s="44"/>
      <c r="O16" s="16"/>
    </row>
    <row r="17" spans="2:17" ht="12.75">
      <c r="B17" s="14" t="s">
        <v>98</v>
      </c>
      <c r="D17" s="14" t="s">
        <v>50</v>
      </c>
      <c r="E17" s="42"/>
      <c r="F17" s="41">
        <v>1.017</v>
      </c>
      <c r="G17" s="42"/>
      <c r="H17" s="41">
        <v>0.974</v>
      </c>
      <c r="I17" s="42"/>
      <c r="J17" s="41">
        <v>0.901</v>
      </c>
      <c r="K17" s="42"/>
      <c r="L17" s="44">
        <v>0.964</v>
      </c>
      <c r="N17" s="41"/>
      <c r="O17" s="16"/>
      <c r="P17" s="41"/>
      <c r="Q17" s="41"/>
    </row>
    <row r="18" spans="2:17" ht="12.75">
      <c r="B18" s="14" t="s">
        <v>99</v>
      </c>
      <c r="D18" s="14" t="s">
        <v>50</v>
      </c>
      <c r="E18" s="42" t="s">
        <v>29</v>
      </c>
      <c r="F18" s="41">
        <v>0.073</v>
      </c>
      <c r="G18" s="42" t="s">
        <v>29</v>
      </c>
      <c r="H18" s="41">
        <v>0.072</v>
      </c>
      <c r="I18" s="42" t="s">
        <v>29</v>
      </c>
      <c r="J18" s="41">
        <v>0.074</v>
      </c>
      <c r="K18" s="42"/>
      <c r="L18" s="41">
        <v>0.073</v>
      </c>
      <c r="P18" s="41"/>
      <c r="Q18" s="41"/>
    </row>
    <row r="19" spans="2:17" ht="12.75">
      <c r="B19" s="14" t="s">
        <v>100</v>
      </c>
      <c r="D19" s="14" t="s">
        <v>50</v>
      </c>
      <c r="E19" s="42" t="s">
        <v>29</v>
      </c>
      <c r="F19" s="41">
        <v>0.036</v>
      </c>
      <c r="G19" s="42" t="s">
        <v>29</v>
      </c>
      <c r="H19" s="41">
        <v>0.036</v>
      </c>
      <c r="I19" s="42" t="s">
        <v>29</v>
      </c>
      <c r="J19" s="41">
        <v>0.037</v>
      </c>
      <c r="K19" s="42"/>
      <c r="L19" s="41">
        <v>0.036</v>
      </c>
      <c r="N19" s="41"/>
      <c r="O19" s="16"/>
      <c r="P19" s="41"/>
      <c r="Q19" s="41"/>
    </row>
    <row r="20" spans="2:17" ht="12.75">
      <c r="B20" s="14" t="s">
        <v>101</v>
      </c>
      <c r="D20" s="14" t="s">
        <v>50</v>
      </c>
      <c r="E20" s="42" t="s">
        <v>29</v>
      </c>
      <c r="F20" s="41">
        <v>0.018</v>
      </c>
      <c r="G20" s="42" t="s">
        <v>29</v>
      </c>
      <c r="H20" s="41">
        <v>0.018</v>
      </c>
      <c r="I20" s="42" t="s">
        <v>29</v>
      </c>
      <c r="J20" s="41">
        <v>0.018</v>
      </c>
      <c r="K20" s="42"/>
      <c r="L20" s="41">
        <v>0.018</v>
      </c>
      <c r="N20" s="41"/>
      <c r="O20" s="16"/>
      <c r="P20" s="41"/>
      <c r="Q20" s="41"/>
    </row>
    <row r="21" spans="2:21" ht="12.75">
      <c r="B21" s="14" t="s">
        <v>117</v>
      </c>
      <c r="D21" s="14" t="s">
        <v>50</v>
      </c>
      <c r="E21" s="42"/>
      <c r="F21" s="41">
        <v>0.254</v>
      </c>
      <c r="G21" s="42"/>
      <c r="H21" s="41">
        <v>0.397</v>
      </c>
      <c r="I21" s="42"/>
      <c r="J21" s="41">
        <v>0.386</v>
      </c>
      <c r="K21" s="42"/>
      <c r="L21" s="41">
        <v>0.346</v>
      </c>
      <c r="N21" s="41"/>
      <c r="O21" s="16"/>
      <c r="P21" s="41"/>
      <c r="Q21" s="41"/>
      <c r="T21" s="43"/>
      <c r="U21" s="43"/>
    </row>
    <row r="22" spans="2:21" ht="12.75">
      <c r="B22" s="14" t="s">
        <v>96</v>
      </c>
      <c r="D22" s="14" t="s">
        <v>50</v>
      </c>
      <c r="E22" s="42" t="s">
        <v>29</v>
      </c>
      <c r="F22" s="41">
        <v>3.632</v>
      </c>
      <c r="G22" s="42" t="s">
        <v>29</v>
      </c>
      <c r="H22" s="41">
        <v>0.3789</v>
      </c>
      <c r="I22" s="42" t="s">
        <v>29</v>
      </c>
      <c r="J22" s="41">
        <v>3.863</v>
      </c>
      <c r="K22" s="42"/>
      <c r="L22" s="41">
        <v>3.761</v>
      </c>
      <c r="N22" s="41"/>
      <c r="O22" s="16"/>
      <c r="P22" s="41"/>
      <c r="Q22" s="41"/>
      <c r="R22" s="41"/>
      <c r="S22" s="41"/>
      <c r="T22" s="43"/>
      <c r="U22" s="43"/>
    </row>
    <row r="23" spans="2:17" ht="12.75">
      <c r="B23" s="14" t="s">
        <v>102</v>
      </c>
      <c r="D23" s="14" t="s">
        <v>50</v>
      </c>
      <c r="E23" s="42" t="s">
        <v>29</v>
      </c>
      <c r="F23" s="41">
        <v>0.018</v>
      </c>
      <c r="G23" s="42" t="s">
        <v>29</v>
      </c>
      <c r="H23" s="41">
        <v>0.018</v>
      </c>
      <c r="I23" s="42" t="s">
        <v>29</v>
      </c>
      <c r="J23" s="41">
        <v>0.018</v>
      </c>
      <c r="K23" s="42"/>
      <c r="L23" s="44">
        <v>0.018</v>
      </c>
      <c r="N23" s="41"/>
      <c r="O23" s="16"/>
      <c r="P23" s="42"/>
      <c r="Q23" s="42"/>
    </row>
    <row r="24" spans="2:17" ht="12.75">
      <c r="B24" s="14" t="s">
        <v>103</v>
      </c>
      <c r="D24" s="14" t="s">
        <v>50</v>
      </c>
      <c r="E24" s="42" t="s">
        <v>29</v>
      </c>
      <c r="F24" s="41">
        <v>1.235</v>
      </c>
      <c r="G24" s="42" t="s">
        <v>29</v>
      </c>
      <c r="H24" s="41">
        <v>0.487</v>
      </c>
      <c r="I24" s="42" t="s">
        <v>29</v>
      </c>
      <c r="J24" s="41">
        <v>0.515</v>
      </c>
      <c r="K24" s="42"/>
      <c r="L24" s="44">
        <v>0.746</v>
      </c>
      <c r="N24" s="41"/>
      <c r="O24" s="16"/>
      <c r="P24" s="42"/>
      <c r="Q24" s="42"/>
    </row>
    <row r="25" spans="2:17" ht="12.75">
      <c r="B25" s="14" t="s">
        <v>104</v>
      </c>
      <c r="D25" s="14" t="s">
        <v>50</v>
      </c>
      <c r="E25" s="42" t="s">
        <v>29</v>
      </c>
      <c r="F25" s="41">
        <v>0.472</v>
      </c>
      <c r="G25" s="42" t="s">
        <v>29</v>
      </c>
      <c r="H25" s="41">
        <v>0.595</v>
      </c>
      <c r="I25" s="42" t="s">
        <v>29</v>
      </c>
      <c r="J25" s="41">
        <v>0.313</v>
      </c>
      <c r="K25" s="42"/>
      <c r="L25" s="44">
        <v>0.46</v>
      </c>
      <c r="N25" s="41"/>
      <c r="O25" s="16"/>
      <c r="P25" s="42"/>
      <c r="Q25" s="42"/>
    </row>
    <row r="26" spans="2:17" ht="12.75">
      <c r="B26" s="14" t="s">
        <v>105</v>
      </c>
      <c r="D26" s="14" t="s">
        <v>50</v>
      </c>
      <c r="E26" s="42" t="s">
        <v>29</v>
      </c>
      <c r="F26" s="41">
        <v>0.291</v>
      </c>
      <c r="G26" s="42" t="s">
        <v>29</v>
      </c>
      <c r="H26" s="41">
        <v>0.307</v>
      </c>
      <c r="I26" s="42" t="s">
        <v>29</v>
      </c>
      <c r="J26" s="41">
        <v>0.313</v>
      </c>
      <c r="K26" s="42"/>
      <c r="L26" s="41">
        <v>0.304</v>
      </c>
      <c r="N26" s="41"/>
      <c r="O26" s="16"/>
      <c r="P26" s="42"/>
      <c r="Q26" s="42"/>
    </row>
    <row r="27" spans="2:17" ht="12.75">
      <c r="B27" s="14" t="s">
        <v>106</v>
      </c>
      <c r="D27" s="14" t="s">
        <v>50</v>
      </c>
      <c r="E27" s="42" t="s">
        <v>29</v>
      </c>
      <c r="F27" s="41">
        <v>0.163</v>
      </c>
      <c r="G27" s="42" t="s">
        <v>29</v>
      </c>
      <c r="H27" s="41">
        <v>0.162</v>
      </c>
      <c r="I27" s="42" t="s">
        <v>29</v>
      </c>
      <c r="J27" s="41">
        <v>0.166</v>
      </c>
      <c r="K27" s="42"/>
      <c r="L27" s="41">
        <v>0.164</v>
      </c>
      <c r="N27" s="41"/>
      <c r="O27" s="16"/>
      <c r="P27" s="42"/>
      <c r="Q27" s="42"/>
    </row>
    <row r="28" spans="5:17" ht="12.75">
      <c r="E28" s="42"/>
      <c r="F28" s="42"/>
      <c r="G28" s="42"/>
      <c r="H28" s="42"/>
      <c r="I28" s="42"/>
      <c r="J28" s="42"/>
      <c r="K28" s="42"/>
      <c r="N28" s="41"/>
      <c r="O28" s="16"/>
      <c r="P28" s="42"/>
      <c r="Q28" s="42"/>
    </row>
    <row r="29" spans="2:17" ht="12.75">
      <c r="B29" s="14" t="s">
        <v>75</v>
      </c>
      <c r="D29" s="14" t="s">
        <v>17</v>
      </c>
      <c r="E29" s="42"/>
      <c r="F29" s="41">
        <f>'emiss 1'!G24</f>
        <v>13901</v>
      </c>
      <c r="G29" s="42"/>
      <c r="H29" s="41">
        <f>'emiss 1'!I24</f>
        <v>13486</v>
      </c>
      <c r="I29" s="42"/>
      <c r="J29" s="41">
        <f>'emiss 1'!K24</f>
        <v>13452</v>
      </c>
      <c r="K29" s="42"/>
      <c r="L29" s="41">
        <f>'emiss 1'!M24</f>
        <v>13613</v>
      </c>
      <c r="N29" s="41"/>
      <c r="O29" s="16"/>
      <c r="P29" s="42"/>
      <c r="Q29" s="42"/>
    </row>
    <row r="30" spans="2:17" ht="12.75">
      <c r="B30" s="14" t="s">
        <v>76</v>
      </c>
      <c r="D30" s="14" t="s">
        <v>18</v>
      </c>
      <c r="E30" s="42"/>
      <c r="F30" s="41">
        <f>'emiss 1'!G25</f>
        <v>13.7</v>
      </c>
      <c r="G30" s="42"/>
      <c r="H30" s="41">
        <f>'emiss 1'!I25</f>
        <v>13.5</v>
      </c>
      <c r="I30" s="42"/>
      <c r="J30" s="41">
        <f>'emiss 1'!K25</f>
        <v>13.1</v>
      </c>
      <c r="K30" s="42"/>
      <c r="L30" s="41">
        <f>'emiss 1'!M25</f>
        <v>13.4</v>
      </c>
      <c r="N30" s="41"/>
      <c r="O30" s="16"/>
      <c r="P30" s="42"/>
      <c r="Q30" s="42"/>
    </row>
    <row r="31" spans="5:17" ht="12.75">
      <c r="E31" s="42"/>
      <c r="F31" s="42"/>
      <c r="G31" s="42"/>
      <c r="H31" s="42"/>
      <c r="I31" s="42"/>
      <c r="J31" s="42"/>
      <c r="K31" s="42"/>
      <c r="N31" s="41"/>
      <c r="O31" s="16"/>
      <c r="P31" s="42"/>
      <c r="Q31" s="42"/>
    </row>
    <row r="32" spans="2:22" ht="12.75">
      <c r="B32" s="14" t="s">
        <v>124</v>
      </c>
      <c r="D32" s="14" t="s">
        <v>68</v>
      </c>
      <c r="E32" s="42"/>
      <c r="F32" s="15">
        <f>F10*F9/1000000</f>
        <v>33.59356</v>
      </c>
      <c r="G32" s="42"/>
      <c r="H32" s="15">
        <f>H10*H9/1000000</f>
        <v>30.51126</v>
      </c>
      <c r="I32" s="42"/>
      <c r="J32" s="15">
        <f>J10*J9/1000000</f>
        <v>34.6093</v>
      </c>
      <c r="K32" s="42"/>
      <c r="L32" s="15">
        <f>L10*L9/1000000</f>
        <v>33.006724</v>
      </c>
      <c r="M32" s="17"/>
      <c r="N32" s="15"/>
      <c r="O32" s="16"/>
      <c r="P32" s="42"/>
      <c r="Q32" s="42"/>
      <c r="T32" s="43">
        <f>L32</f>
        <v>33.006724</v>
      </c>
      <c r="V32" s="43"/>
    </row>
    <row r="33" spans="2:22" ht="12.75">
      <c r="B33" s="14" t="s">
        <v>239</v>
      </c>
      <c r="D33" s="14" t="s">
        <v>68</v>
      </c>
      <c r="E33" s="42"/>
      <c r="L33" s="40"/>
      <c r="M33" s="17"/>
      <c r="N33" s="43">
        <f>F29*60*(21-F30)/21/9000</f>
        <v>32.21501587301588</v>
      </c>
      <c r="O33" s="18"/>
      <c r="P33" s="43">
        <f>H29*60*(21-H30)/21/9000</f>
        <v>32.10952380952381</v>
      </c>
      <c r="Q33" s="42"/>
      <c r="R33" s="43">
        <f>J29*60*(21-J30)/21/9000</f>
        <v>33.736761904761906</v>
      </c>
      <c r="S33" s="42"/>
      <c r="T33" s="43">
        <f>L29*60*(21-L30)/21/9000</f>
        <v>32.84406349206349</v>
      </c>
      <c r="V33" s="15"/>
    </row>
    <row r="34" spans="5:22" ht="12.75">
      <c r="E34" s="42"/>
      <c r="G34" s="42"/>
      <c r="I34" s="42"/>
      <c r="K34" s="42"/>
      <c r="L34" s="40"/>
      <c r="M34" s="17"/>
      <c r="N34" s="15"/>
      <c r="O34" s="16"/>
      <c r="P34" s="42"/>
      <c r="Q34" s="42"/>
      <c r="V34" s="15"/>
    </row>
    <row r="35" spans="2:22" ht="12.75">
      <c r="B35" s="61" t="s">
        <v>90</v>
      </c>
      <c r="C35" s="61"/>
      <c r="E35" s="42"/>
      <c r="G35" s="42"/>
      <c r="I35" s="42"/>
      <c r="K35" s="42"/>
      <c r="L35" s="40"/>
      <c r="M35" s="17"/>
      <c r="N35" s="15"/>
      <c r="O35" s="16"/>
      <c r="P35" s="42"/>
      <c r="Q35" s="42"/>
      <c r="V35" s="15"/>
    </row>
    <row r="36" spans="2:21" ht="12.75">
      <c r="B36" s="14" t="s">
        <v>53</v>
      </c>
      <c r="D36" s="14" t="s">
        <v>77</v>
      </c>
      <c r="E36" s="42">
        <v>100</v>
      </c>
      <c r="F36" s="15">
        <f>F14/F$29/60/0.0283*(21-7)/(21-F$30)*1000</f>
        <v>73.78336698850126</v>
      </c>
      <c r="G36" s="42">
        <v>100</v>
      </c>
      <c r="H36" s="15">
        <f>H14/H$29/60/0.0283*(21-7)/(21-H$30)*1000</f>
        <v>73.54507031124952</v>
      </c>
      <c r="I36" s="42">
        <v>100</v>
      </c>
      <c r="J36" s="15">
        <f>J14/J$29/60/0.0283*(21-7)/(21-J$30)*1000</f>
        <v>71.352683086802</v>
      </c>
      <c r="K36" s="42">
        <v>100</v>
      </c>
      <c r="L36" s="15">
        <f>L14/L$29/60/0.0283*(21-7)/(21-L$30)*1000</f>
        <v>72.52084796819118</v>
      </c>
      <c r="M36" s="18">
        <v>100</v>
      </c>
      <c r="N36" s="15">
        <f>F36</f>
        <v>73.78336698850126</v>
      </c>
      <c r="O36" s="16">
        <v>100</v>
      </c>
      <c r="P36" s="15">
        <f>H36</f>
        <v>73.54507031124952</v>
      </c>
      <c r="Q36" s="42">
        <v>100</v>
      </c>
      <c r="R36" s="15">
        <f>J36</f>
        <v>71.352683086802</v>
      </c>
      <c r="S36" s="40">
        <v>100</v>
      </c>
      <c r="T36" s="43">
        <f>AVERAGE(N36,P36,R36)</f>
        <v>72.89370679551759</v>
      </c>
      <c r="U36" s="15"/>
    </row>
    <row r="37" spans="2:20" ht="12.75">
      <c r="B37" s="14" t="s">
        <v>54</v>
      </c>
      <c r="D37" s="14" t="s">
        <v>69</v>
      </c>
      <c r="E37" s="42"/>
      <c r="F37" s="16">
        <f>F15/F$29/60/0.0283*(21-7)/(21-F$30)*1000000</f>
        <v>91757014.26431566</v>
      </c>
      <c r="G37" s="18"/>
      <c r="H37" s="16">
        <f>H15/H$29/60/0.0283*(21-7)/(21-H$30)*1000000</f>
        <v>88857192.91497514</v>
      </c>
      <c r="I37" s="18"/>
      <c r="J37" s="16">
        <f aca="true" t="shared" si="0" ref="J37:J49">J15/J$29/60/0.0283*(21-7)/(21-J$30)*1000000</f>
        <v>85352076.49814403</v>
      </c>
      <c r="K37" s="18"/>
      <c r="L37" s="16">
        <f>L15/L$29/60/0.0283*(21-7)/(21-L$30)*1000000</f>
        <v>88180509.58967169</v>
      </c>
      <c r="M37" s="18"/>
      <c r="N37" s="16">
        <f aca="true" t="shared" si="1" ref="N37:R51">F37</f>
        <v>91757014.26431566</v>
      </c>
      <c r="O37" s="16"/>
      <c r="P37" s="16">
        <f t="shared" si="1"/>
        <v>88857192.91497514</v>
      </c>
      <c r="Q37" s="16"/>
      <c r="R37" s="16">
        <f t="shared" si="1"/>
        <v>85352076.49814403</v>
      </c>
      <c r="T37" s="81">
        <f>AVERAGE(N37,P37,R37)</f>
        <v>88655427.89247827</v>
      </c>
    </row>
    <row r="38" spans="2:20" ht="12.75">
      <c r="B38" s="14" t="s">
        <v>97</v>
      </c>
      <c r="D38" s="14" t="s">
        <v>69</v>
      </c>
      <c r="E38" s="42">
        <v>100</v>
      </c>
      <c r="F38" s="16">
        <f>F16/F$29/60/0.0283*(21-7)/(21-F$30)*1000000</f>
        <v>16.249928034582105</v>
      </c>
      <c r="G38" s="18">
        <v>100</v>
      </c>
      <c r="H38" s="16">
        <f>H16/H$29/60/0.0283*(21-7)/(21-H$30)*1000000</f>
        <v>16.140282109073727</v>
      </c>
      <c r="I38" s="18">
        <v>100</v>
      </c>
      <c r="J38" s="16">
        <f t="shared" si="0"/>
        <v>55.62827020578709</v>
      </c>
      <c r="K38" s="18">
        <v>100</v>
      </c>
      <c r="L38" s="16">
        <f aca="true" t="shared" si="2" ref="L38:L51">AVERAGE(J38,H38,F38)</f>
        <v>29.339493449814302</v>
      </c>
      <c r="M38" s="18">
        <v>100</v>
      </c>
      <c r="N38" s="16">
        <f t="shared" si="1"/>
        <v>16.249928034582105</v>
      </c>
      <c r="O38" s="16">
        <v>100</v>
      </c>
      <c r="P38" s="16">
        <f t="shared" si="1"/>
        <v>16.140282109073727</v>
      </c>
      <c r="Q38" s="18">
        <v>100</v>
      </c>
      <c r="R38" s="16">
        <f t="shared" si="1"/>
        <v>55.62827020578709</v>
      </c>
      <c r="S38" s="40">
        <v>100</v>
      </c>
      <c r="T38" s="81">
        <f>AVERAGE(N38,P38,R38)</f>
        <v>29.33949344981431</v>
      </c>
    </row>
    <row r="39" spans="2:20" ht="12.75">
      <c r="B39" s="14" t="s">
        <v>98</v>
      </c>
      <c r="D39" s="14" t="s">
        <v>69</v>
      </c>
      <c r="E39" s="42"/>
      <c r="F39" s="16">
        <f aca="true" t="shared" si="3" ref="F39:H49">F17/F$29/60/0.0283*(21-7)/(21-F$30)*1000000</f>
        <v>82.63088405584999</v>
      </c>
      <c r="G39" s="18"/>
      <c r="H39" s="16">
        <f t="shared" si="3"/>
        <v>79.39714532443335</v>
      </c>
      <c r="I39" s="18"/>
      <c r="J39" s="16">
        <f t="shared" si="0"/>
        <v>69.90386534925267</v>
      </c>
      <c r="K39" s="18"/>
      <c r="L39" s="16">
        <f t="shared" si="2"/>
        <v>77.310631576512</v>
      </c>
      <c r="M39" s="18"/>
      <c r="N39" s="16">
        <f t="shared" si="1"/>
        <v>82.63088405584999</v>
      </c>
      <c r="O39" s="16"/>
      <c r="P39" s="16">
        <f t="shared" si="1"/>
        <v>79.39714532443335</v>
      </c>
      <c r="Q39" s="18"/>
      <c r="R39" s="16">
        <f t="shared" si="1"/>
        <v>69.90386534925267</v>
      </c>
      <c r="T39" s="81">
        <f aca="true" t="shared" si="4" ref="T39:T44">AVERAGE(N39,P39,R39)</f>
        <v>77.310631576512</v>
      </c>
    </row>
    <row r="40" spans="2:20" ht="12.75">
      <c r="B40" s="14" t="s">
        <v>99</v>
      </c>
      <c r="D40" s="14" t="s">
        <v>69</v>
      </c>
      <c r="E40" s="42">
        <v>100</v>
      </c>
      <c r="F40" s="16">
        <f t="shared" si="3"/>
        <v>5.931223732622466</v>
      </c>
      <c r="G40" s="18">
        <v>100</v>
      </c>
      <c r="H40" s="16">
        <f t="shared" si="3"/>
        <v>5.869193494208625</v>
      </c>
      <c r="I40" s="18">
        <v>100</v>
      </c>
      <c r="J40" s="16">
        <f t="shared" si="0"/>
        <v>5.741271959872029</v>
      </c>
      <c r="K40" s="18">
        <v>100</v>
      </c>
      <c r="L40" s="16">
        <f t="shared" si="2"/>
        <v>5.84722972890104</v>
      </c>
      <c r="M40" s="18">
        <v>100</v>
      </c>
      <c r="N40" s="16">
        <f t="shared" si="1"/>
        <v>5.931223732622466</v>
      </c>
      <c r="O40" s="16">
        <v>100</v>
      </c>
      <c r="P40" s="16">
        <f t="shared" si="1"/>
        <v>5.869193494208625</v>
      </c>
      <c r="Q40" s="18">
        <v>100</v>
      </c>
      <c r="R40" s="16">
        <f t="shared" si="1"/>
        <v>5.741271959872029</v>
      </c>
      <c r="S40" s="40">
        <v>100</v>
      </c>
      <c r="T40" s="81">
        <f t="shared" si="4"/>
        <v>5.84722972890104</v>
      </c>
    </row>
    <row r="41" spans="2:20" ht="12.75">
      <c r="B41" s="14" t="s">
        <v>100</v>
      </c>
      <c r="D41" s="14" t="s">
        <v>69</v>
      </c>
      <c r="E41" s="42">
        <v>100</v>
      </c>
      <c r="F41" s="16">
        <f t="shared" si="3"/>
        <v>2.924987046224778</v>
      </c>
      <c r="G41" s="18">
        <v>100</v>
      </c>
      <c r="H41" s="16">
        <f t="shared" si="3"/>
        <v>2.9345967471043126</v>
      </c>
      <c r="I41" s="18">
        <v>100</v>
      </c>
      <c r="J41" s="16">
        <f t="shared" si="0"/>
        <v>2.8706359799360146</v>
      </c>
      <c r="K41" s="18">
        <v>100</v>
      </c>
      <c r="L41" s="16">
        <f t="shared" si="2"/>
        <v>2.9100732577550352</v>
      </c>
      <c r="M41" s="18">
        <v>100</v>
      </c>
      <c r="N41" s="16">
        <f t="shared" si="1"/>
        <v>2.924987046224778</v>
      </c>
      <c r="O41" s="16">
        <v>100</v>
      </c>
      <c r="P41" s="16">
        <f t="shared" si="1"/>
        <v>2.9345967471043126</v>
      </c>
      <c r="Q41" s="18">
        <v>100</v>
      </c>
      <c r="R41" s="16">
        <f t="shared" si="1"/>
        <v>2.8706359799360146</v>
      </c>
      <c r="S41" s="40">
        <v>100</v>
      </c>
      <c r="T41" s="81">
        <f t="shared" si="4"/>
        <v>2.9100732577550352</v>
      </c>
    </row>
    <row r="42" spans="2:20" ht="12.75">
      <c r="B42" s="14" t="s">
        <v>101</v>
      </c>
      <c r="D42" s="14" t="s">
        <v>69</v>
      </c>
      <c r="E42" s="42">
        <v>100</v>
      </c>
      <c r="F42" s="16">
        <f t="shared" si="3"/>
        <v>1.462493523112389</v>
      </c>
      <c r="G42" s="18">
        <v>100</v>
      </c>
      <c r="H42" s="16">
        <f t="shared" si="3"/>
        <v>1.4672983735521563</v>
      </c>
      <c r="I42" s="18">
        <v>100</v>
      </c>
      <c r="J42" s="16">
        <f t="shared" si="0"/>
        <v>1.3965256118607634</v>
      </c>
      <c r="K42" s="18">
        <v>100</v>
      </c>
      <c r="L42" s="16">
        <f t="shared" si="2"/>
        <v>1.442105836175103</v>
      </c>
      <c r="M42" s="18">
        <v>100</v>
      </c>
      <c r="N42" s="16">
        <f t="shared" si="1"/>
        <v>1.462493523112389</v>
      </c>
      <c r="O42" s="16">
        <v>100</v>
      </c>
      <c r="P42" s="16">
        <f t="shared" si="1"/>
        <v>1.4672983735521563</v>
      </c>
      <c r="Q42" s="18">
        <v>100</v>
      </c>
      <c r="R42" s="16">
        <f t="shared" si="1"/>
        <v>1.3965256118607634</v>
      </c>
      <c r="S42" s="40">
        <v>100</v>
      </c>
      <c r="T42" s="81">
        <f t="shared" si="4"/>
        <v>1.442105836175103</v>
      </c>
    </row>
    <row r="43" spans="2:21" ht="12.75">
      <c r="B43" s="14" t="s">
        <v>117</v>
      </c>
      <c r="D43" s="14" t="s">
        <v>69</v>
      </c>
      <c r="E43" s="42"/>
      <c r="F43" s="16">
        <f t="shared" si="3"/>
        <v>20.637408603919265</v>
      </c>
      <c r="G43" s="18"/>
      <c r="H43" s="16">
        <f t="shared" si="3"/>
        <v>32.36208079445589</v>
      </c>
      <c r="I43" s="18"/>
      <c r="J43" s="16">
        <f t="shared" si="0"/>
        <v>29.947715898791934</v>
      </c>
      <c r="K43" s="18"/>
      <c r="L43" s="16">
        <f t="shared" si="2"/>
        <v>27.64906843238903</v>
      </c>
      <c r="M43" s="18"/>
      <c r="N43" s="16">
        <f t="shared" si="1"/>
        <v>20.637408603919265</v>
      </c>
      <c r="O43" s="16"/>
      <c r="P43" s="16">
        <f t="shared" si="1"/>
        <v>32.36208079445589</v>
      </c>
      <c r="Q43" s="18"/>
      <c r="R43" s="16">
        <f t="shared" si="1"/>
        <v>29.947715898791934</v>
      </c>
      <c r="T43" s="81">
        <f t="shared" si="4"/>
        <v>27.649068432389033</v>
      </c>
      <c r="U43" s="15"/>
    </row>
    <row r="44" spans="2:21" ht="12.75">
      <c r="B44" s="14" t="s">
        <v>96</v>
      </c>
      <c r="D44" s="14" t="s">
        <v>69</v>
      </c>
      <c r="E44" s="42">
        <v>100</v>
      </c>
      <c r="F44" s="16">
        <f t="shared" si="3"/>
        <v>295.09869310801105</v>
      </c>
      <c r="G44" s="18">
        <v>100</v>
      </c>
      <c r="H44" s="16">
        <f t="shared" si="3"/>
        <v>30.886630763272894</v>
      </c>
      <c r="I44" s="18">
        <v>100</v>
      </c>
      <c r="J44" s="16">
        <f t="shared" si="0"/>
        <v>299.7099132565628</v>
      </c>
      <c r="K44" s="18">
        <v>100</v>
      </c>
      <c r="L44" s="16">
        <f t="shared" si="2"/>
        <v>208.56507904261557</v>
      </c>
      <c r="M44" s="18">
        <v>100</v>
      </c>
      <c r="N44" s="16">
        <f t="shared" si="1"/>
        <v>295.09869310801105</v>
      </c>
      <c r="O44" s="16">
        <v>100</v>
      </c>
      <c r="P44" s="16">
        <f t="shared" si="1"/>
        <v>30.886630763272894</v>
      </c>
      <c r="Q44" s="18">
        <v>100</v>
      </c>
      <c r="R44" s="16">
        <f t="shared" si="1"/>
        <v>299.7099132565628</v>
      </c>
      <c r="S44" s="40">
        <v>100</v>
      </c>
      <c r="T44" s="81">
        <f t="shared" si="4"/>
        <v>208.56507904261557</v>
      </c>
      <c r="U44" s="15"/>
    </row>
    <row r="45" spans="2:20" ht="12.75">
      <c r="B45" s="14" t="s">
        <v>102</v>
      </c>
      <c r="D45" s="14" t="s">
        <v>69</v>
      </c>
      <c r="E45" s="42">
        <v>100</v>
      </c>
      <c r="F45" s="16">
        <f t="shared" si="3"/>
        <v>1.462493523112389</v>
      </c>
      <c r="G45" s="18">
        <v>100</v>
      </c>
      <c r="H45" s="16">
        <f t="shared" si="3"/>
        <v>1.4672983735521563</v>
      </c>
      <c r="I45" s="18">
        <v>100</v>
      </c>
      <c r="J45" s="16">
        <f t="shared" si="0"/>
        <v>1.3965256118607634</v>
      </c>
      <c r="K45" s="18">
        <v>100</v>
      </c>
      <c r="L45" s="16">
        <f t="shared" si="2"/>
        <v>1.442105836175103</v>
      </c>
      <c r="M45" s="18">
        <v>100</v>
      </c>
      <c r="N45" s="16">
        <f t="shared" si="1"/>
        <v>1.462493523112389</v>
      </c>
      <c r="O45" s="16">
        <v>100</v>
      </c>
      <c r="P45" s="16">
        <f t="shared" si="1"/>
        <v>1.4672983735521563</v>
      </c>
      <c r="Q45" s="18">
        <v>100</v>
      </c>
      <c r="R45" s="16">
        <f t="shared" si="1"/>
        <v>1.3965256118607634</v>
      </c>
      <c r="S45" s="81">
        <v>100</v>
      </c>
      <c r="T45" s="81">
        <f aca="true" t="shared" si="5" ref="T45:T51">AVERAGE(N45,P45,R45)</f>
        <v>1.442105836175103</v>
      </c>
    </row>
    <row r="46" spans="2:20" ht="12.75">
      <c r="B46" s="14" t="s">
        <v>103</v>
      </c>
      <c r="D46" s="14" t="s">
        <v>69</v>
      </c>
      <c r="E46" s="42">
        <v>100</v>
      </c>
      <c r="F46" s="16">
        <f t="shared" si="3"/>
        <v>100.3433056135445</v>
      </c>
      <c r="G46" s="18">
        <v>100</v>
      </c>
      <c r="H46" s="16">
        <f t="shared" si="3"/>
        <v>39.69857266221668</v>
      </c>
      <c r="I46" s="18">
        <v>100</v>
      </c>
      <c r="J46" s="16">
        <f t="shared" si="0"/>
        <v>39.95614945046074</v>
      </c>
      <c r="K46" s="18">
        <v>100</v>
      </c>
      <c r="L46" s="16">
        <f t="shared" si="2"/>
        <v>59.999342575407304</v>
      </c>
      <c r="M46" s="18">
        <v>100</v>
      </c>
      <c r="N46" s="16">
        <f t="shared" si="1"/>
        <v>100.3433056135445</v>
      </c>
      <c r="O46" s="16">
        <v>100</v>
      </c>
      <c r="P46" s="16">
        <f t="shared" si="1"/>
        <v>39.69857266221668</v>
      </c>
      <c r="Q46" s="18">
        <v>100</v>
      </c>
      <c r="R46" s="16">
        <f t="shared" si="1"/>
        <v>39.95614945046074</v>
      </c>
      <c r="S46" s="40">
        <v>100</v>
      </c>
      <c r="T46" s="81">
        <f t="shared" si="5"/>
        <v>59.999342575407304</v>
      </c>
    </row>
    <row r="47" spans="2:20" ht="12.75">
      <c r="B47" s="14" t="s">
        <v>104</v>
      </c>
      <c r="D47" s="14" t="s">
        <v>69</v>
      </c>
      <c r="E47" s="42">
        <v>100</v>
      </c>
      <c r="F47" s="16">
        <f t="shared" si="3"/>
        <v>38.34983016161376</v>
      </c>
      <c r="G47" s="18">
        <v>100</v>
      </c>
      <c r="H47" s="16">
        <f t="shared" si="3"/>
        <v>48.502362903529615</v>
      </c>
      <c r="I47" s="18">
        <v>100</v>
      </c>
      <c r="J47" s="16">
        <f t="shared" si="0"/>
        <v>24.284028695134392</v>
      </c>
      <c r="K47" s="18">
        <v>100</v>
      </c>
      <c r="L47" s="16">
        <f t="shared" si="2"/>
        <v>37.04540725342593</v>
      </c>
      <c r="M47" s="18">
        <v>100</v>
      </c>
      <c r="N47" s="16">
        <f t="shared" si="1"/>
        <v>38.34983016161376</v>
      </c>
      <c r="O47" s="16">
        <v>100</v>
      </c>
      <c r="P47" s="16">
        <f t="shared" si="1"/>
        <v>48.502362903529615</v>
      </c>
      <c r="Q47" s="18">
        <v>100</v>
      </c>
      <c r="R47" s="16">
        <f t="shared" si="1"/>
        <v>24.284028695134392</v>
      </c>
      <c r="S47" s="40">
        <v>100</v>
      </c>
      <c r="T47" s="81">
        <f t="shared" si="5"/>
        <v>37.04540725342593</v>
      </c>
    </row>
    <row r="48" spans="2:21" ht="12.75">
      <c r="B48" s="14" t="s">
        <v>105</v>
      </c>
      <c r="D48" s="14" t="s">
        <v>69</v>
      </c>
      <c r="E48" s="42">
        <v>100</v>
      </c>
      <c r="F48" s="16">
        <f t="shared" si="3"/>
        <v>23.643645290316954</v>
      </c>
      <c r="G48" s="18">
        <v>100</v>
      </c>
      <c r="H48" s="16">
        <f t="shared" si="3"/>
        <v>25.025588926695107</v>
      </c>
      <c r="I48" s="18">
        <v>100</v>
      </c>
      <c r="J48" s="16">
        <f t="shared" si="0"/>
        <v>24.284028695134392</v>
      </c>
      <c r="K48" s="18">
        <v>100</v>
      </c>
      <c r="L48" s="16">
        <f t="shared" si="2"/>
        <v>24.31775430404882</v>
      </c>
      <c r="M48" s="18">
        <v>100</v>
      </c>
      <c r="N48" s="16">
        <f t="shared" si="1"/>
        <v>23.643645290316954</v>
      </c>
      <c r="O48" s="16">
        <v>100</v>
      </c>
      <c r="P48" s="16">
        <f t="shared" si="1"/>
        <v>25.025588926695107</v>
      </c>
      <c r="Q48" s="18">
        <v>100</v>
      </c>
      <c r="R48" s="16">
        <f t="shared" si="1"/>
        <v>24.284028695134392</v>
      </c>
      <c r="S48" s="40">
        <v>100</v>
      </c>
      <c r="T48" s="81">
        <f t="shared" si="5"/>
        <v>24.31775430404882</v>
      </c>
      <c r="U48" s="43"/>
    </row>
    <row r="49" spans="2:21" ht="12.75">
      <c r="B49" s="14" t="s">
        <v>106</v>
      </c>
      <c r="D49" s="14" t="s">
        <v>69</v>
      </c>
      <c r="E49" s="42">
        <v>100</v>
      </c>
      <c r="F49" s="16">
        <f t="shared" si="3"/>
        <v>13.243691348184413</v>
      </c>
      <c r="G49" s="18">
        <v>100</v>
      </c>
      <c r="H49" s="16">
        <f t="shared" si="3"/>
        <v>13.205685361969406</v>
      </c>
      <c r="I49" s="18">
        <v>100</v>
      </c>
      <c r="J49" s="16">
        <f t="shared" si="0"/>
        <v>12.879069531604822</v>
      </c>
      <c r="K49" s="18">
        <v>100</v>
      </c>
      <c r="L49" s="16">
        <f t="shared" si="2"/>
        <v>13.109482080586213</v>
      </c>
      <c r="M49" s="18">
        <v>100</v>
      </c>
      <c r="N49" s="16">
        <f t="shared" si="1"/>
        <v>13.243691348184413</v>
      </c>
      <c r="O49" s="16">
        <v>100</v>
      </c>
      <c r="P49" s="16">
        <f t="shared" si="1"/>
        <v>13.205685361969406</v>
      </c>
      <c r="Q49" s="18">
        <v>100</v>
      </c>
      <c r="R49" s="16">
        <f t="shared" si="1"/>
        <v>12.879069531604822</v>
      </c>
      <c r="S49" s="40">
        <v>100</v>
      </c>
      <c r="T49" s="81">
        <f t="shared" si="5"/>
        <v>13.109482080586213</v>
      </c>
      <c r="U49" s="15"/>
    </row>
    <row r="50" spans="2:21" ht="12.75">
      <c r="B50" s="14" t="s">
        <v>70</v>
      </c>
      <c r="D50" s="14" t="s">
        <v>69</v>
      </c>
      <c r="E50" s="42">
        <v>100</v>
      </c>
      <c r="F50" s="16">
        <f>F44+F42</f>
        <v>296.56118663112346</v>
      </c>
      <c r="G50" s="18">
        <v>100</v>
      </c>
      <c r="H50" s="16">
        <f>H44+H42</f>
        <v>32.35392913682505</v>
      </c>
      <c r="I50" s="18">
        <v>100</v>
      </c>
      <c r="J50" s="16">
        <f>J44+J42</f>
        <v>301.10643886842354</v>
      </c>
      <c r="K50" s="18">
        <v>100</v>
      </c>
      <c r="L50" s="16">
        <f t="shared" si="2"/>
        <v>210.00718487879067</v>
      </c>
      <c r="M50" s="18">
        <v>100</v>
      </c>
      <c r="N50" s="16">
        <f t="shared" si="1"/>
        <v>296.56118663112346</v>
      </c>
      <c r="O50" s="16">
        <v>100</v>
      </c>
      <c r="P50" s="16">
        <f t="shared" si="1"/>
        <v>32.35392913682505</v>
      </c>
      <c r="Q50" s="18">
        <v>100</v>
      </c>
      <c r="R50" s="16">
        <f t="shared" si="1"/>
        <v>301.10643886842354</v>
      </c>
      <c r="S50" s="40">
        <v>100</v>
      </c>
      <c r="T50" s="48">
        <f t="shared" si="5"/>
        <v>210.00718487879067</v>
      </c>
      <c r="U50" s="15"/>
    </row>
    <row r="51" spans="2:21" ht="12.75">
      <c r="B51" s="14" t="s">
        <v>71</v>
      </c>
      <c r="D51" s="14" t="s">
        <v>69</v>
      </c>
      <c r="E51" s="42">
        <f>F41/F51*100</f>
        <v>2.754399387911247</v>
      </c>
      <c r="F51" s="15">
        <f>F39+F41+F43</f>
        <v>106.19327970599403</v>
      </c>
      <c r="G51" s="17">
        <f>H41/H51*100</f>
        <v>2.55863539445629</v>
      </c>
      <c r="H51" s="15">
        <f>H39+H41+H43</f>
        <v>114.69382286599355</v>
      </c>
      <c r="I51" s="17">
        <f>J41/J51*100</f>
        <v>2.7945619335347436</v>
      </c>
      <c r="J51" s="15">
        <f>J39+J41+J43</f>
        <v>102.72221722798062</v>
      </c>
      <c r="K51" s="17">
        <f>L41/L51*100</f>
        <v>2.69776524936349</v>
      </c>
      <c r="L51" s="15">
        <f t="shared" si="2"/>
        <v>107.86977326665607</v>
      </c>
      <c r="M51" s="17">
        <v>2.754399387911247</v>
      </c>
      <c r="N51" s="15">
        <f t="shared" si="1"/>
        <v>106.19327970599403</v>
      </c>
      <c r="O51" s="16">
        <v>2.55863539445629</v>
      </c>
      <c r="P51" s="15">
        <f t="shared" si="1"/>
        <v>114.69382286599355</v>
      </c>
      <c r="Q51" s="42">
        <v>2.7945619335347436</v>
      </c>
      <c r="R51" s="15">
        <f t="shared" si="1"/>
        <v>102.72221722798062</v>
      </c>
      <c r="S51" s="40">
        <v>2.69776524936349</v>
      </c>
      <c r="T51" s="43">
        <f t="shared" si="5"/>
        <v>107.86977326665607</v>
      </c>
      <c r="U51" s="15"/>
    </row>
    <row r="52" spans="5:21" ht="12.75">
      <c r="E52" s="42"/>
      <c r="F52" s="42"/>
      <c r="G52" s="42"/>
      <c r="H52" s="42"/>
      <c r="I52" s="42"/>
      <c r="J52" s="42"/>
      <c r="K52" s="42"/>
      <c r="L52" s="44"/>
      <c r="M52" s="17"/>
      <c r="N52" s="15"/>
      <c r="O52" s="16"/>
      <c r="P52" s="42"/>
      <c r="Q52" s="42"/>
      <c r="T52" s="15"/>
      <c r="U52" s="15"/>
    </row>
    <row r="53" spans="5:21" ht="12.75">
      <c r="E53" s="42"/>
      <c r="F53" s="42"/>
      <c r="G53" s="42"/>
      <c r="H53" s="42"/>
      <c r="I53" s="42"/>
      <c r="J53" s="42"/>
      <c r="K53" s="42"/>
      <c r="L53" s="44"/>
      <c r="M53" s="17"/>
      <c r="N53" s="15"/>
      <c r="O53" s="16"/>
      <c r="P53" s="42"/>
      <c r="Q53" s="42"/>
      <c r="T53" s="15"/>
      <c r="U53" s="15"/>
    </row>
    <row r="54" spans="1:20" ht="12.75">
      <c r="A54" s="40" t="s">
        <v>123</v>
      </c>
      <c r="B54" s="39" t="s">
        <v>182</v>
      </c>
      <c r="C54" s="39" t="s">
        <v>121</v>
      </c>
      <c r="F54" s="42" t="s">
        <v>197</v>
      </c>
      <c r="G54" s="42"/>
      <c r="H54" s="42" t="s">
        <v>198</v>
      </c>
      <c r="I54" s="42"/>
      <c r="J54" s="42" t="s">
        <v>199</v>
      </c>
      <c r="K54" s="42"/>
      <c r="L54" s="42" t="s">
        <v>48</v>
      </c>
      <c r="N54" s="42" t="s">
        <v>197</v>
      </c>
      <c r="O54" s="18"/>
      <c r="P54" s="42" t="s">
        <v>198</v>
      </c>
      <c r="Q54" s="42"/>
      <c r="R54" s="42" t="s">
        <v>199</v>
      </c>
      <c r="S54" s="42"/>
      <c r="T54" s="42" t="s">
        <v>48</v>
      </c>
    </row>
    <row r="56" spans="2:20" ht="12.75">
      <c r="B56" s="14" t="s">
        <v>232</v>
      </c>
      <c r="F56" s="40" t="s">
        <v>234</v>
      </c>
      <c r="H56" s="40" t="s">
        <v>234</v>
      </c>
      <c r="J56" s="40" t="s">
        <v>234</v>
      </c>
      <c r="L56" s="40" t="s">
        <v>234</v>
      </c>
      <c r="N56" s="40" t="s">
        <v>236</v>
      </c>
      <c r="P56" s="40" t="s">
        <v>236</v>
      </c>
      <c r="R56" s="40" t="s">
        <v>236</v>
      </c>
      <c r="T56" s="40" t="s">
        <v>237</v>
      </c>
    </row>
    <row r="57" spans="2:20" ht="12.75">
      <c r="B57" s="14" t="s">
        <v>233</v>
      </c>
      <c r="F57" s="40" t="s">
        <v>235</v>
      </c>
      <c r="H57" s="40" t="s">
        <v>235</v>
      </c>
      <c r="J57" s="40" t="s">
        <v>235</v>
      </c>
      <c r="L57" s="40" t="s">
        <v>235</v>
      </c>
      <c r="N57" s="40" t="s">
        <v>25</v>
      </c>
      <c r="P57" s="40" t="s">
        <v>25</v>
      </c>
      <c r="R57" s="40" t="s">
        <v>25</v>
      </c>
      <c r="T57" s="40" t="s">
        <v>25</v>
      </c>
    </row>
    <row r="58" spans="2:20" ht="12.75">
      <c r="B58" s="10" t="s">
        <v>238</v>
      </c>
      <c r="F58" s="40" t="s">
        <v>78</v>
      </c>
      <c r="H58" s="40" t="s">
        <v>78</v>
      </c>
      <c r="J58" s="40" t="s">
        <v>78</v>
      </c>
      <c r="L58" s="40" t="s">
        <v>78</v>
      </c>
      <c r="N58" s="40" t="s">
        <v>25</v>
      </c>
      <c r="P58" s="40" t="s">
        <v>25</v>
      </c>
      <c r="R58" s="40" t="s">
        <v>25</v>
      </c>
      <c r="T58" s="40" t="s">
        <v>25</v>
      </c>
    </row>
    <row r="59" spans="2:21" ht="12.75">
      <c r="B59" s="14" t="s">
        <v>49</v>
      </c>
      <c r="F59" s="41" t="s">
        <v>151</v>
      </c>
      <c r="H59" s="41" t="s">
        <v>151</v>
      </c>
      <c r="J59" s="41" t="s">
        <v>151</v>
      </c>
      <c r="L59" s="41" t="s">
        <v>151</v>
      </c>
      <c r="M59" s="41"/>
      <c r="N59" s="41"/>
      <c r="O59" s="16"/>
      <c r="Q59" s="41"/>
      <c r="R59" s="41"/>
      <c r="S59" s="41"/>
      <c r="T59" s="41"/>
      <c r="U59" s="41"/>
    </row>
    <row r="60" spans="2:12" ht="12.75">
      <c r="B60" s="14" t="s">
        <v>125</v>
      </c>
      <c r="D60" s="14" t="s">
        <v>59</v>
      </c>
      <c r="F60" s="40">
        <v>6117</v>
      </c>
      <c r="H60" s="40">
        <v>6135</v>
      </c>
      <c r="J60" s="40">
        <v>6066</v>
      </c>
      <c r="L60" s="15">
        <v>6106</v>
      </c>
    </row>
    <row r="61" spans="2:12" ht="12.75">
      <c r="B61" s="14" t="s">
        <v>51</v>
      </c>
      <c r="D61" s="14" t="s">
        <v>52</v>
      </c>
      <c r="F61" s="40">
        <v>8750</v>
      </c>
      <c r="H61" s="40">
        <v>7700</v>
      </c>
      <c r="J61" s="40">
        <v>9250</v>
      </c>
      <c r="L61" s="15">
        <v>8567</v>
      </c>
    </row>
    <row r="62" spans="2:17" ht="12.75">
      <c r="B62" s="14" t="s">
        <v>60</v>
      </c>
      <c r="D62" s="14" t="s">
        <v>163</v>
      </c>
      <c r="E62" s="42"/>
      <c r="F62" s="44">
        <v>1.182</v>
      </c>
      <c r="G62" s="44"/>
      <c r="H62" s="44">
        <v>1.1793</v>
      </c>
      <c r="I62" s="44"/>
      <c r="J62" s="44">
        <v>1.1809</v>
      </c>
      <c r="K62" s="44"/>
      <c r="L62" s="44">
        <v>1.1807</v>
      </c>
      <c r="N62" s="42"/>
      <c r="O62" s="18"/>
      <c r="P62" s="42"/>
      <c r="Q62" s="42"/>
    </row>
    <row r="63" spans="2:17" ht="12.75">
      <c r="B63" s="14" t="s">
        <v>53</v>
      </c>
      <c r="D63" s="14" t="s">
        <v>50</v>
      </c>
      <c r="E63" s="42" t="s">
        <v>29</v>
      </c>
      <c r="F63" s="16">
        <v>1387.336</v>
      </c>
      <c r="G63" s="18" t="s">
        <v>29</v>
      </c>
      <c r="H63" s="16">
        <v>1391.418</v>
      </c>
      <c r="I63" s="18" t="s">
        <v>29</v>
      </c>
      <c r="J63" s="16">
        <v>1375.769</v>
      </c>
      <c r="K63" s="18"/>
      <c r="L63" s="16">
        <v>1384.841</v>
      </c>
      <c r="N63" s="41"/>
      <c r="O63" s="16"/>
      <c r="P63" s="41"/>
      <c r="Q63" s="41"/>
    </row>
    <row r="64" spans="2:17" ht="12.75">
      <c r="B64" s="14" t="s">
        <v>54</v>
      </c>
      <c r="D64" s="14" t="s">
        <v>50</v>
      </c>
      <c r="E64" s="42"/>
      <c r="F64" s="41">
        <v>1693104.44</v>
      </c>
      <c r="G64" s="42"/>
      <c r="H64" s="41">
        <v>1678050.1</v>
      </c>
      <c r="I64" s="42"/>
      <c r="J64" s="41">
        <v>1671008.8</v>
      </c>
      <c r="K64" s="42"/>
      <c r="L64" s="41">
        <v>1680721.1</v>
      </c>
      <c r="N64" s="41"/>
      <c r="O64" s="16"/>
      <c r="P64" s="41"/>
      <c r="Q64" s="41"/>
    </row>
    <row r="65" spans="2:17" ht="12.75">
      <c r="B65" s="14" t="s">
        <v>97</v>
      </c>
      <c r="D65" s="14" t="s">
        <v>50</v>
      </c>
      <c r="E65" s="42" t="s">
        <v>29</v>
      </c>
      <c r="F65" s="41">
        <v>0.749</v>
      </c>
      <c r="G65" s="42" t="s">
        <v>29</v>
      </c>
      <c r="H65" s="41">
        <v>0.278</v>
      </c>
      <c r="I65" s="42" t="s">
        <v>29</v>
      </c>
      <c r="J65" s="41">
        <v>0.303</v>
      </c>
      <c r="K65" s="42"/>
      <c r="L65" s="15">
        <v>0.443</v>
      </c>
      <c r="N65" s="41"/>
      <c r="O65" s="16"/>
      <c r="P65" s="41"/>
      <c r="Q65" s="41"/>
    </row>
    <row r="66" spans="2:17" ht="12.75">
      <c r="B66" s="14" t="s">
        <v>98</v>
      </c>
      <c r="D66" s="14" t="s">
        <v>50</v>
      </c>
      <c r="E66" s="42"/>
      <c r="F66" s="41">
        <v>1.332</v>
      </c>
      <c r="G66" s="42"/>
      <c r="H66" s="41">
        <v>1.809</v>
      </c>
      <c r="I66" s="42"/>
      <c r="J66" s="41">
        <v>1.541</v>
      </c>
      <c r="K66" s="42"/>
      <c r="L66" s="15">
        <v>1.561</v>
      </c>
      <c r="N66" s="41"/>
      <c r="O66" s="16"/>
      <c r="P66" s="41"/>
      <c r="Q66" s="41"/>
    </row>
    <row r="67" spans="2:17" ht="12.75">
      <c r="B67" s="14" t="s">
        <v>99</v>
      </c>
      <c r="D67" s="14" t="s">
        <v>50</v>
      </c>
      <c r="E67" s="42" t="s">
        <v>29</v>
      </c>
      <c r="F67" s="41">
        <v>0.111</v>
      </c>
      <c r="G67" s="42" t="s">
        <v>29</v>
      </c>
      <c r="H67" s="41">
        <v>0.39</v>
      </c>
      <c r="I67" s="42" t="s">
        <v>29</v>
      </c>
      <c r="J67" s="41">
        <v>0.11</v>
      </c>
      <c r="K67" s="42"/>
      <c r="L67" s="41">
        <v>0.204</v>
      </c>
      <c r="N67" s="41"/>
      <c r="O67" s="16"/>
      <c r="P67" s="41"/>
      <c r="Q67" s="41"/>
    </row>
    <row r="68" spans="2:21" ht="12.75">
      <c r="B68" s="14" t="s">
        <v>100</v>
      </c>
      <c r="D68" s="14" t="s">
        <v>50</v>
      </c>
      <c r="E68" s="42" t="s">
        <v>29</v>
      </c>
      <c r="F68" s="41">
        <v>0.055</v>
      </c>
      <c r="G68" s="42" t="s">
        <v>29</v>
      </c>
      <c r="H68" s="41">
        <v>0.056</v>
      </c>
      <c r="I68" s="42" t="s">
        <v>29</v>
      </c>
      <c r="J68" s="41">
        <v>0.055</v>
      </c>
      <c r="K68" s="42"/>
      <c r="L68" s="15">
        <v>0.055</v>
      </c>
      <c r="N68" s="41"/>
      <c r="O68" s="16"/>
      <c r="P68" s="41"/>
      <c r="Q68" s="41"/>
      <c r="T68" s="43"/>
      <c r="U68" s="43"/>
    </row>
    <row r="69" spans="2:21" ht="12.75">
      <c r="B69" s="14" t="s">
        <v>101</v>
      </c>
      <c r="D69" s="14" t="s">
        <v>50</v>
      </c>
      <c r="E69" s="42" t="s">
        <v>29</v>
      </c>
      <c r="F69" s="41">
        <v>0.028</v>
      </c>
      <c r="G69" s="42" t="s">
        <v>29</v>
      </c>
      <c r="H69" s="41">
        <v>0.028</v>
      </c>
      <c r="I69" s="42" t="s">
        <v>29</v>
      </c>
      <c r="J69" s="41">
        <v>0.028</v>
      </c>
      <c r="K69" s="42"/>
      <c r="L69" s="40">
        <v>0.028</v>
      </c>
      <c r="N69" s="41"/>
      <c r="O69" s="16"/>
      <c r="P69" s="41"/>
      <c r="Q69" s="41"/>
      <c r="T69" s="15"/>
      <c r="U69" s="15"/>
    </row>
    <row r="70" spans="2:21" ht="12.75">
      <c r="B70" s="14" t="s">
        <v>117</v>
      </c>
      <c r="D70" s="14" t="s">
        <v>50</v>
      </c>
      <c r="E70" s="42"/>
      <c r="F70" s="41">
        <v>0.527</v>
      </c>
      <c r="G70" s="42"/>
      <c r="H70" s="41">
        <v>0.306</v>
      </c>
      <c r="I70" s="42"/>
      <c r="J70" s="41">
        <v>0.605</v>
      </c>
      <c r="K70" s="42"/>
      <c r="L70" s="40">
        <v>0.479</v>
      </c>
      <c r="N70" s="41"/>
      <c r="O70" s="16"/>
      <c r="P70" s="41"/>
      <c r="Q70" s="41"/>
      <c r="T70" s="15"/>
      <c r="U70" s="15"/>
    </row>
    <row r="71" spans="2:21" ht="12.75">
      <c r="B71" s="14" t="s">
        <v>96</v>
      </c>
      <c r="D71" s="14" t="s">
        <v>50</v>
      </c>
      <c r="E71" s="42" t="s">
        <v>29</v>
      </c>
      <c r="F71" s="41">
        <v>5.827</v>
      </c>
      <c r="G71" s="42" t="s">
        <v>29</v>
      </c>
      <c r="H71" s="41">
        <v>5.844</v>
      </c>
      <c r="I71" s="42" t="s">
        <v>29</v>
      </c>
      <c r="J71" s="41">
        <v>5.778</v>
      </c>
      <c r="K71" s="42"/>
      <c r="L71" s="40">
        <v>5.816</v>
      </c>
      <c r="N71" s="41"/>
      <c r="O71" s="16"/>
      <c r="P71" s="41"/>
      <c r="Q71" s="41"/>
      <c r="T71" s="15"/>
      <c r="U71" s="15"/>
    </row>
    <row r="72" spans="2:17" ht="12.75">
      <c r="B72" s="14" t="s">
        <v>102</v>
      </c>
      <c r="D72" s="14" t="s">
        <v>50</v>
      </c>
      <c r="E72" s="42" t="s">
        <v>29</v>
      </c>
      <c r="F72" s="41">
        <v>0.028</v>
      </c>
      <c r="G72" s="42" t="s">
        <v>29</v>
      </c>
      <c r="H72" s="41">
        <v>0.028</v>
      </c>
      <c r="I72" s="42" t="s">
        <v>29</v>
      </c>
      <c r="J72" s="41">
        <v>0.055</v>
      </c>
      <c r="K72" s="42"/>
      <c r="L72" s="15">
        <v>0.037</v>
      </c>
      <c r="N72" s="41"/>
      <c r="O72" s="16"/>
      <c r="P72" s="41"/>
      <c r="Q72" s="41"/>
    </row>
    <row r="73" spans="2:19" ht="12.75">
      <c r="B73" s="14" t="s">
        <v>103</v>
      </c>
      <c r="D73" s="14" t="s">
        <v>50</v>
      </c>
      <c r="E73" s="42"/>
      <c r="F73" s="41">
        <v>1.193</v>
      </c>
      <c r="G73" s="42"/>
      <c r="H73" s="41">
        <v>1.28</v>
      </c>
      <c r="I73" s="42"/>
      <c r="J73" s="41">
        <v>0.825</v>
      </c>
      <c r="K73" s="42"/>
      <c r="L73" s="16">
        <v>1.099</v>
      </c>
      <c r="N73" s="16"/>
      <c r="O73" s="16"/>
      <c r="P73" s="41"/>
      <c r="Q73" s="41"/>
      <c r="R73" s="16"/>
      <c r="S73" s="16"/>
    </row>
    <row r="74" spans="2:17" ht="12.75">
      <c r="B74" s="14" t="s">
        <v>104</v>
      </c>
      <c r="D74" s="14" t="s">
        <v>50</v>
      </c>
      <c r="E74" s="42" t="s">
        <v>29</v>
      </c>
      <c r="F74" s="41">
        <v>0.472</v>
      </c>
      <c r="G74" s="42" t="s">
        <v>29</v>
      </c>
      <c r="H74" s="41">
        <v>0.445</v>
      </c>
      <c r="I74" s="42" t="s">
        <v>29</v>
      </c>
      <c r="J74" s="41">
        <v>0.44</v>
      </c>
      <c r="K74" s="42"/>
      <c r="L74" s="41">
        <v>0.452</v>
      </c>
      <c r="N74" s="41"/>
      <c r="O74" s="16"/>
      <c r="P74" s="41"/>
      <c r="Q74" s="41"/>
    </row>
    <row r="75" spans="2:17" ht="12.75">
      <c r="B75" s="14" t="s">
        <v>105</v>
      </c>
      <c r="D75" s="14" t="s">
        <v>50</v>
      </c>
      <c r="E75" s="42" t="s">
        <v>29</v>
      </c>
      <c r="F75" s="41">
        <v>0.472</v>
      </c>
      <c r="G75" s="42" t="s">
        <v>29</v>
      </c>
      <c r="H75" s="41">
        <v>0.473</v>
      </c>
      <c r="I75" s="42" t="s">
        <v>29</v>
      </c>
      <c r="J75" s="41">
        <v>0.468</v>
      </c>
      <c r="K75" s="42"/>
      <c r="L75" s="41">
        <v>0.471</v>
      </c>
      <c r="N75" s="41"/>
      <c r="O75" s="16"/>
      <c r="P75" s="42"/>
      <c r="Q75" s="42"/>
    </row>
    <row r="76" spans="2:17" ht="12.75">
      <c r="B76" s="14" t="s">
        <v>106</v>
      </c>
      <c r="D76" s="14" t="s">
        <v>50</v>
      </c>
      <c r="E76" s="42" t="s">
        <v>29</v>
      </c>
      <c r="F76" s="41">
        <v>0.25</v>
      </c>
      <c r="G76" s="42" t="s">
        <v>29</v>
      </c>
      <c r="H76" s="41">
        <v>0.25</v>
      </c>
      <c r="I76" s="42" t="s">
        <v>29</v>
      </c>
      <c r="J76" s="41">
        <v>0.248</v>
      </c>
      <c r="K76" s="42"/>
      <c r="L76" s="41">
        <v>0.249</v>
      </c>
      <c r="N76" s="41"/>
      <c r="O76" s="16"/>
      <c r="P76" s="42"/>
      <c r="Q76" s="42"/>
    </row>
    <row r="77" spans="5:17" ht="12.75">
      <c r="E77" s="42"/>
      <c r="F77" s="42"/>
      <c r="G77" s="42"/>
      <c r="H77" s="42"/>
      <c r="I77" s="42"/>
      <c r="J77" s="42"/>
      <c r="K77" s="42"/>
      <c r="N77" s="41"/>
      <c r="O77" s="16"/>
      <c r="P77" s="42"/>
      <c r="Q77" s="42"/>
    </row>
    <row r="78" spans="2:17" ht="12.75">
      <c r="B78" s="14" t="s">
        <v>75</v>
      </c>
      <c r="D78" s="14" t="s">
        <v>17</v>
      </c>
      <c r="E78" s="42"/>
      <c r="F78" s="41">
        <f>'emiss 1'!G57</f>
        <v>11163</v>
      </c>
      <c r="G78" s="42"/>
      <c r="H78" s="41">
        <f>'emiss 1'!I57</f>
        <v>11031</v>
      </c>
      <c r="I78" s="42"/>
      <c r="J78" s="41">
        <f>'emiss 1'!K57</f>
        <v>11057</v>
      </c>
      <c r="K78" s="42"/>
      <c r="L78" s="41">
        <f>'emiss 1'!M57</f>
        <v>11084</v>
      </c>
      <c r="N78" s="41"/>
      <c r="O78" s="16"/>
      <c r="P78" s="42"/>
      <c r="Q78" s="42"/>
    </row>
    <row r="79" spans="2:17" ht="12.75">
      <c r="B79" s="14" t="s">
        <v>76</v>
      </c>
      <c r="D79" s="14" t="s">
        <v>18</v>
      </c>
      <c r="E79" s="42"/>
      <c r="F79" s="41">
        <f>'emiss 1'!G58</f>
        <v>7.6</v>
      </c>
      <c r="G79" s="42"/>
      <c r="H79" s="41">
        <f>'emiss 1'!I58</f>
        <v>7.5</v>
      </c>
      <c r="I79" s="42"/>
      <c r="J79" s="41">
        <f>'emiss 1'!K58</f>
        <v>7.5</v>
      </c>
      <c r="K79" s="42"/>
      <c r="L79" s="41">
        <f>'emiss 1'!M58</f>
        <v>7.5</v>
      </c>
      <c r="N79" s="41"/>
      <c r="O79" s="16"/>
      <c r="P79" s="42"/>
      <c r="Q79" s="42"/>
    </row>
    <row r="80" spans="5:17" ht="12.75">
      <c r="E80" s="42"/>
      <c r="F80" s="42"/>
      <c r="G80" s="42"/>
      <c r="H80" s="42"/>
      <c r="I80" s="42"/>
      <c r="J80" s="42"/>
      <c r="K80" s="42"/>
      <c r="N80" s="41"/>
      <c r="O80" s="16"/>
      <c r="P80" s="42"/>
      <c r="Q80" s="42"/>
    </row>
    <row r="81" spans="2:20" ht="12.75">
      <c r="B81" s="14" t="s">
        <v>124</v>
      </c>
      <c r="D81" s="14" t="s">
        <v>68</v>
      </c>
      <c r="E81" s="42"/>
      <c r="F81" s="15">
        <f>F60*F61/1000000</f>
        <v>53.52375</v>
      </c>
      <c r="G81" s="42"/>
      <c r="H81" s="15">
        <f>H60*H61/1000000</f>
        <v>47.2395</v>
      </c>
      <c r="I81" s="42"/>
      <c r="J81" s="15">
        <f>J60*J61/1000000</f>
        <v>56.1105</v>
      </c>
      <c r="K81" s="42"/>
      <c r="L81" s="15">
        <f>L60*L61/1000000</f>
        <v>52.310102</v>
      </c>
      <c r="N81" s="15">
        <f>F81</f>
        <v>53.52375</v>
      </c>
      <c r="O81" s="16"/>
      <c r="P81" s="15">
        <f>H81</f>
        <v>47.2395</v>
      </c>
      <c r="Q81" s="42"/>
      <c r="R81" s="15">
        <f>J81</f>
        <v>56.1105</v>
      </c>
      <c r="T81" s="43">
        <f>AVERAGE(N81,P81,R81)</f>
        <v>52.29125</v>
      </c>
    </row>
    <row r="82" spans="2:20" ht="12.75">
      <c r="B82" s="14" t="s">
        <v>239</v>
      </c>
      <c r="D82" s="14" t="s">
        <v>68</v>
      </c>
      <c r="E82" s="42"/>
      <c r="L82" s="40"/>
      <c r="N82" s="43">
        <f>F78/9000*(21-F79)/21*60</f>
        <v>47.487047619047615</v>
      </c>
      <c r="O82" s="18"/>
      <c r="P82" s="43">
        <f>H78/9000*(21-H79)/21*60</f>
        <v>47.275714285714294</v>
      </c>
      <c r="Q82" s="42"/>
      <c r="R82" s="43">
        <f>J78/9000*(21-J79)/21*60</f>
        <v>47.38714285714286</v>
      </c>
      <c r="S82" s="42"/>
      <c r="T82" s="43">
        <f>AVERAGE(N82,P82,R82)</f>
        <v>47.38330158730159</v>
      </c>
    </row>
    <row r="83" spans="5:17" ht="12.75">
      <c r="E83" s="42"/>
      <c r="G83" s="42"/>
      <c r="I83" s="42"/>
      <c r="K83" s="42"/>
      <c r="L83" s="40"/>
      <c r="N83" s="41"/>
      <c r="O83" s="16"/>
      <c r="P83" s="42"/>
      <c r="Q83" s="42"/>
    </row>
    <row r="84" spans="2:17" ht="12.75">
      <c r="B84" s="61" t="s">
        <v>90</v>
      </c>
      <c r="C84" s="61"/>
      <c r="E84" s="42"/>
      <c r="G84" s="42"/>
      <c r="I84" s="42"/>
      <c r="K84" s="42"/>
      <c r="L84" s="40"/>
      <c r="N84" s="41"/>
      <c r="O84" s="16"/>
      <c r="P84" s="42"/>
      <c r="Q84" s="42"/>
    </row>
    <row r="85" spans="2:20" ht="12.75">
      <c r="B85" s="14" t="s">
        <v>53</v>
      </c>
      <c r="D85" s="14" t="s">
        <v>77</v>
      </c>
      <c r="E85" s="42">
        <v>100</v>
      </c>
      <c r="F85" s="15">
        <f>F63/F$78/60/0.0283*(21-7)/(21-F$79)*1000</f>
        <v>76.46915349072796</v>
      </c>
      <c r="G85" s="42">
        <v>100</v>
      </c>
      <c r="H85" s="15">
        <f>H63/H$78/60/0.0283*(21-7)/(21-H$79)*1000</f>
        <v>77.03699147888075</v>
      </c>
      <c r="I85" s="42">
        <v>100</v>
      </c>
      <c r="J85" s="15">
        <f>J63/J$78/60/0.0283*(21-7)/(21-J$79)*1000</f>
        <v>75.9914604303563</v>
      </c>
      <c r="K85" s="42">
        <v>100</v>
      </c>
      <c r="L85" s="15">
        <f>L63/L$78/60/0.0283*(21-7)/(21-L$79)*1000</f>
        <v>76.30622645442551</v>
      </c>
      <c r="M85" s="42">
        <v>100</v>
      </c>
      <c r="N85" s="15">
        <f>F85</f>
        <v>76.46915349072796</v>
      </c>
      <c r="O85" s="16">
        <v>100</v>
      </c>
      <c r="P85" s="15">
        <f>H85</f>
        <v>77.03699147888075</v>
      </c>
      <c r="Q85" s="42">
        <v>100</v>
      </c>
      <c r="R85" s="15">
        <f>J85</f>
        <v>75.9914604303563</v>
      </c>
      <c r="S85" s="40">
        <v>100</v>
      </c>
      <c r="T85" s="43">
        <f>AVERAGE(N85,P85,R85)</f>
        <v>76.49920179998834</v>
      </c>
    </row>
    <row r="86" spans="2:20" ht="12.75">
      <c r="B86" s="14" t="s">
        <v>54</v>
      </c>
      <c r="D86" s="14" t="s">
        <v>69</v>
      </c>
      <c r="E86" s="42"/>
      <c r="F86" s="16">
        <f>F64/F$78/60/0.0283*(21-7)/(21-F$79)*1000000</f>
        <v>93322932.0785974</v>
      </c>
      <c r="G86" s="18"/>
      <c r="H86" s="16">
        <f>H64/H$78/60/0.0283*(21-7)/(21-H$79)*1000000</f>
        <v>92906611.28060368</v>
      </c>
      <c r="I86" s="18"/>
      <c r="J86" s="16">
        <f aca="true" t="shared" si="6" ref="J86:J98">J64/J$78/60/0.0283*(21-7)/(21-J$79)*1000000</f>
        <v>92299215.27812967</v>
      </c>
      <c r="K86" s="18"/>
      <c r="L86" s="16">
        <f>L64/L$78/60/0.0283*(21-7)/(21-L$79)*1000000</f>
        <v>92609537.74717183</v>
      </c>
      <c r="M86" s="18"/>
      <c r="N86" s="16">
        <f aca="true" t="shared" si="7" ref="N86:R100">F86</f>
        <v>93322932.0785974</v>
      </c>
      <c r="O86" s="16"/>
      <c r="P86" s="16">
        <f t="shared" si="7"/>
        <v>92906611.28060368</v>
      </c>
      <c r="Q86" s="18"/>
      <c r="R86" s="16">
        <f t="shared" si="7"/>
        <v>92299215.27812967</v>
      </c>
      <c r="S86" s="81"/>
      <c r="T86" s="81">
        <f>AVERAGE(N86,P86,R86)</f>
        <v>92842919.54577692</v>
      </c>
    </row>
    <row r="87" spans="2:20" ht="12.75">
      <c r="B87" s="14" t="s">
        <v>97</v>
      </c>
      <c r="D87" s="14" t="s">
        <v>69</v>
      </c>
      <c r="E87" s="42">
        <v>100</v>
      </c>
      <c r="F87" s="44">
        <f>F65/F$78/60/0.0283*(21-7)/(21-F$79)*1000000</f>
        <v>41.284444406081334</v>
      </c>
      <c r="G87" s="42">
        <v>100</v>
      </c>
      <c r="H87" s="44">
        <f>H65/H$78/60/0.0283*(21-7)/(21-H$79)*1000000</f>
        <v>15.391696550661878</v>
      </c>
      <c r="I87" s="42">
        <v>100</v>
      </c>
      <c r="J87" s="44">
        <f t="shared" si="6"/>
        <v>16.736394344107158</v>
      </c>
      <c r="K87" s="42">
        <v>100</v>
      </c>
      <c r="L87" s="44">
        <f aca="true" t="shared" si="8" ref="L87:L100">AVERAGE(J87,H87,F87)</f>
        <v>24.47084510028346</v>
      </c>
      <c r="M87" s="42">
        <v>100</v>
      </c>
      <c r="N87" s="15">
        <f t="shared" si="7"/>
        <v>41.284444406081334</v>
      </c>
      <c r="O87" s="16">
        <v>100</v>
      </c>
      <c r="P87" s="15">
        <f t="shared" si="7"/>
        <v>15.391696550661878</v>
      </c>
      <c r="Q87" s="42">
        <v>100</v>
      </c>
      <c r="R87" s="15">
        <f t="shared" si="7"/>
        <v>16.736394344107158</v>
      </c>
      <c r="S87" s="40">
        <v>100</v>
      </c>
      <c r="T87" s="81">
        <f>AVERAGE(N87,P87,R87)</f>
        <v>24.470845100283455</v>
      </c>
    </row>
    <row r="88" spans="2:20" ht="12.75">
      <c r="B88" s="14" t="s">
        <v>98</v>
      </c>
      <c r="D88" s="14" t="s">
        <v>69</v>
      </c>
      <c r="E88" s="42"/>
      <c r="F88" s="44">
        <f aca="true" t="shared" si="9" ref="F88:H98">F66/F$78/60/0.0283*(21-7)/(21-F$79)*1000000</f>
        <v>73.4190653523369</v>
      </c>
      <c r="G88" s="42"/>
      <c r="H88" s="44">
        <f t="shared" si="9"/>
        <v>100.15675920916307</v>
      </c>
      <c r="I88" s="42"/>
      <c r="J88" s="44">
        <f t="shared" si="6"/>
        <v>85.11809796788489</v>
      </c>
      <c r="K88" s="42"/>
      <c r="L88" s="44">
        <f t="shared" si="8"/>
        <v>86.23130750979495</v>
      </c>
      <c r="N88" s="15">
        <f t="shared" si="7"/>
        <v>73.4190653523369</v>
      </c>
      <c r="O88" s="16"/>
      <c r="P88" s="15">
        <f t="shared" si="7"/>
        <v>100.15675920916307</v>
      </c>
      <c r="Q88" s="42"/>
      <c r="R88" s="15">
        <f t="shared" si="7"/>
        <v>85.11809796788489</v>
      </c>
      <c r="T88" s="81">
        <f aca="true" t="shared" si="10" ref="T88:T93">AVERAGE(N88,P88,R88)</f>
        <v>86.23130750979495</v>
      </c>
    </row>
    <row r="89" spans="2:20" ht="12.75">
      <c r="B89" s="14" t="s">
        <v>99</v>
      </c>
      <c r="D89" s="14" t="s">
        <v>69</v>
      </c>
      <c r="E89" s="42">
        <v>100</v>
      </c>
      <c r="F89" s="44">
        <f t="shared" si="9"/>
        <v>6.118255446028074</v>
      </c>
      <c r="G89" s="42">
        <v>100</v>
      </c>
      <c r="H89" s="44">
        <f t="shared" si="9"/>
        <v>21.592667822870983</v>
      </c>
      <c r="I89" s="42">
        <v>100</v>
      </c>
      <c r="J89" s="44">
        <f t="shared" si="6"/>
        <v>6.075918738784776</v>
      </c>
      <c r="K89" s="42">
        <v>100</v>
      </c>
      <c r="L89" s="44">
        <f t="shared" si="8"/>
        <v>11.262280669227943</v>
      </c>
      <c r="M89" s="42">
        <v>100</v>
      </c>
      <c r="N89" s="15">
        <f t="shared" si="7"/>
        <v>6.118255446028074</v>
      </c>
      <c r="O89" s="16">
        <v>100</v>
      </c>
      <c r="P89" s="15">
        <f t="shared" si="7"/>
        <v>21.592667822870983</v>
      </c>
      <c r="Q89" s="42">
        <v>100</v>
      </c>
      <c r="R89" s="15">
        <f t="shared" si="7"/>
        <v>6.075918738784776</v>
      </c>
      <c r="S89" s="40">
        <v>100</v>
      </c>
      <c r="T89" s="81">
        <f t="shared" si="10"/>
        <v>11.262280669227943</v>
      </c>
    </row>
    <row r="90" spans="2:20" ht="12.75">
      <c r="B90" s="14" t="s">
        <v>100</v>
      </c>
      <c r="D90" s="14" t="s">
        <v>69</v>
      </c>
      <c r="E90" s="42">
        <v>100</v>
      </c>
      <c r="F90" s="44">
        <f t="shared" si="9"/>
        <v>3.0315680137976946</v>
      </c>
      <c r="G90" s="42">
        <v>100</v>
      </c>
      <c r="H90" s="44">
        <f t="shared" si="9"/>
        <v>3.1004856361045507</v>
      </c>
      <c r="I90" s="42">
        <v>100</v>
      </c>
      <c r="J90" s="44">
        <f t="shared" si="6"/>
        <v>3.037959369392388</v>
      </c>
      <c r="K90" s="42">
        <v>100</v>
      </c>
      <c r="L90" s="44">
        <f t="shared" si="8"/>
        <v>3.0566710064315443</v>
      </c>
      <c r="M90" s="42">
        <v>100</v>
      </c>
      <c r="N90" s="15">
        <f t="shared" si="7"/>
        <v>3.0315680137976946</v>
      </c>
      <c r="O90" s="16">
        <v>100</v>
      </c>
      <c r="P90" s="15">
        <f t="shared" si="7"/>
        <v>3.1004856361045507</v>
      </c>
      <c r="Q90" s="42">
        <v>100</v>
      </c>
      <c r="R90" s="15">
        <f t="shared" si="7"/>
        <v>3.037959369392388</v>
      </c>
      <c r="S90" s="40">
        <v>100</v>
      </c>
      <c r="T90" s="81">
        <f t="shared" si="10"/>
        <v>3.0566710064315443</v>
      </c>
    </row>
    <row r="91" spans="2:20" ht="12.75">
      <c r="B91" s="14" t="s">
        <v>101</v>
      </c>
      <c r="D91" s="14" t="s">
        <v>69</v>
      </c>
      <c r="E91" s="42">
        <v>100</v>
      </c>
      <c r="F91" s="44">
        <f t="shared" si="9"/>
        <v>1.54334371611519</v>
      </c>
      <c r="G91" s="42">
        <v>100</v>
      </c>
      <c r="H91" s="44">
        <f t="shared" si="9"/>
        <v>1.5502428180522754</v>
      </c>
      <c r="I91" s="42">
        <v>100</v>
      </c>
      <c r="J91" s="44">
        <f t="shared" si="6"/>
        <v>1.5465974971452163</v>
      </c>
      <c r="K91" s="42">
        <v>100</v>
      </c>
      <c r="L91" s="44">
        <f t="shared" si="8"/>
        <v>1.5467280104375607</v>
      </c>
      <c r="M91" s="42">
        <v>100</v>
      </c>
      <c r="N91" s="15">
        <f t="shared" si="7"/>
        <v>1.54334371611519</v>
      </c>
      <c r="O91" s="16">
        <v>100</v>
      </c>
      <c r="P91" s="15">
        <f t="shared" si="7"/>
        <v>1.5502428180522754</v>
      </c>
      <c r="Q91" s="42">
        <v>100</v>
      </c>
      <c r="R91" s="15">
        <f t="shared" si="7"/>
        <v>1.5465974971452163</v>
      </c>
      <c r="S91" s="40">
        <v>100</v>
      </c>
      <c r="T91" s="81">
        <f t="shared" si="10"/>
        <v>1.5467280104375607</v>
      </c>
    </row>
    <row r="92" spans="2:20" ht="12.75">
      <c r="B92" s="14" t="s">
        <v>117</v>
      </c>
      <c r="D92" s="14" t="s">
        <v>69</v>
      </c>
      <c r="E92" s="42"/>
      <c r="F92" s="44">
        <f t="shared" si="9"/>
        <v>29.04793351402518</v>
      </c>
      <c r="G92" s="42"/>
      <c r="H92" s="44">
        <f t="shared" si="9"/>
        <v>16.941939368714156</v>
      </c>
      <c r="I92" s="42"/>
      <c r="J92" s="44">
        <f t="shared" si="6"/>
        <v>33.41755306331627</v>
      </c>
      <c r="K92" s="42"/>
      <c r="L92" s="44">
        <f t="shared" si="8"/>
        <v>26.46914198201853</v>
      </c>
      <c r="N92" s="15">
        <f t="shared" si="7"/>
        <v>29.04793351402518</v>
      </c>
      <c r="O92" s="16"/>
      <c r="P92" s="15">
        <f t="shared" si="7"/>
        <v>16.941939368714156</v>
      </c>
      <c r="Q92" s="42"/>
      <c r="R92" s="15">
        <f t="shared" si="7"/>
        <v>33.41755306331627</v>
      </c>
      <c r="T92" s="81">
        <f t="shared" si="10"/>
        <v>26.469141982018538</v>
      </c>
    </row>
    <row r="93" spans="2:20" ht="12.75">
      <c r="B93" s="14" t="s">
        <v>96</v>
      </c>
      <c r="D93" s="14" t="s">
        <v>69</v>
      </c>
      <c r="E93" s="42">
        <v>100</v>
      </c>
      <c r="F93" s="44">
        <f t="shared" si="9"/>
        <v>321.18085120725755</v>
      </c>
      <c r="G93" s="42">
        <v>100</v>
      </c>
      <c r="H93" s="44">
        <f t="shared" si="9"/>
        <v>323.55782245348206</v>
      </c>
      <c r="I93" s="42">
        <v>100</v>
      </c>
      <c r="J93" s="44">
        <f t="shared" si="6"/>
        <v>319.1514406608949</v>
      </c>
      <c r="K93" s="42">
        <v>100</v>
      </c>
      <c r="L93" s="44">
        <f t="shared" si="8"/>
        <v>321.29670477387816</v>
      </c>
      <c r="M93" s="42">
        <v>100</v>
      </c>
      <c r="N93" s="15">
        <f t="shared" si="7"/>
        <v>321.18085120725755</v>
      </c>
      <c r="O93" s="16">
        <v>100</v>
      </c>
      <c r="P93" s="15">
        <f t="shared" si="7"/>
        <v>323.55782245348206</v>
      </c>
      <c r="Q93" s="42">
        <v>100</v>
      </c>
      <c r="R93" s="15">
        <f t="shared" si="7"/>
        <v>319.1514406608949</v>
      </c>
      <c r="S93" s="40">
        <v>100</v>
      </c>
      <c r="T93" s="81">
        <f t="shared" si="10"/>
        <v>321.29670477387816</v>
      </c>
    </row>
    <row r="94" spans="2:20" ht="12.75">
      <c r="B94" s="14" t="s">
        <v>102</v>
      </c>
      <c r="D94" s="14" t="s">
        <v>69</v>
      </c>
      <c r="E94" s="42">
        <v>100</v>
      </c>
      <c r="F94" s="44">
        <f t="shared" si="9"/>
        <v>1.54334371611519</v>
      </c>
      <c r="G94" s="42">
        <v>100</v>
      </c>
      <c r="H94" s="44">
        <f t="shared" si="9"/>
        <v>1.5502428180522754</v>
      </c>
      <c r="I94" s="42">
        <v>100</v>
      </c>
      <c r="J94" s="44">
        <f t="shared" si="6"/>
        <v>3.037959369392388</v>
      </c>
      <c r="K94" s="42">
        <v>100</v>
      </c>
      <c r="L94" s="44">
        <f t="shared" si="8"/>
        <v>2.0438486345199514</v>
      </c>
      <c r="M94" s="42">
        <v>100</v>
      </c>
      <c r="N94" s="15">
        <f t="shared" si="7"/>
        <v>1.54334371611519</v>
      </c>
      <c r="O94" s="16">
        <v>100</v>
      </c>
      <c r="P94" s="15">
        <f t="shared" si="7"/>
        <v>1.5502428180522754</v>
      </c>
      <c r="Q94" s="18">
        <v>100</v>
      </c>
      <c r="R94" s="15">
        <f t="shared" si="7"/>
        <v>3.037959369392388</v>
      </c>
      <c r="S94" s="40">
        <v>100</v>
      </c>
      <c r="T94" s="81">
        <f aca="true" t="shared" si="11" ref="T94:T100">AVERAGE(N94,P94,R94)</f>
        <v>2.0438486345199514</v>
      </c>
    </row>
    <row r="95" spans="2:20" ht="12.75">
      <c r="B95" s="14" t="s">
        <v>103</v>
      </c>
      <c r="D95" s="14" t="s">
        <v>69</v>
      </c>
      <c r="E95" s="42"/>
      <c r="F95" s="44">
        <f t="shared" si="9"/>
        <v>65.75746619019364</v>
      </c>
      <c r="G95" s="42"/>
      <c r="H95" s="44">
        <f t="shared" si="9"/>
        <v>70.86824311096117</v>
      </c>
      <c r="I95" s="42"/>
      <c r="J95" s="44">
        <f t="shared" si="6"/>
        <v>45.56939054088581</v>
      </c>
      <c r="K95" s="42"/>
      <c r="L95" s="44">
        <f t="shared" si="8"/>
        <v>60.731699947346875</v>
      </c>
      <c r="N95" s="15">
        <f t="shared" si="7"/>
        <v>65.75746619019364</v>
      </c>
      <c r="O95" s="16"/>
      <c r="P95" s="15">
        <f t="shared" si="7"/>
        <v>70.86824311096117</v>
      </c>
      <c r="Q95" s="42"/>
      <c r="R95" s="15">
        <f t="shared" si="7"/>
        <v>45.56939054088581</v>
      </c>
      <c r="T95" s="81">
        <f t="shared" si="11"/>
        <v>60.731699947346875</v>
      </c>
    </row>
    <row r="96" spans="2:20" ht="12.75">
      <c r="B96" s="14" t="s">
        <v>104</v>
      </c>
      <c r="D96" s="14" t="s">
        <v>69</v>
      </c>
      <c r="E96" s="42">
        <v>100</v>
      </c>
      <c r="F96" s="44">
        <f t="shared" si="9"/>
        <v>26.016365500227487</v>
      </c>
      <c r="G96" s="42">
        <v>100</v>
      </c>
      <c r="H96" s="44">
        <f t="shared" si="9"/>
        <v>24.637787644045098</v>
      </c>
      <c r="I96" s="42">
        <v>100</v>
      </c>
      <c r="J96" s="44">
        <f t="shared" si="6"/>
        <v>24.303674955139105</v>
      </c>
      <c r="K96" s="42">
        <v>100</v>
      </c>
      <c r="L96" s="44">
        <f t="shared" si="8"/>
        <v>24.9859426998039</v>
      </c>
      <c r="M96" s="42">
        <v>100</v>
      </c>
      <c r="N96" s="15">
        <f t="shared" si="7"/>
        <v>26.016365500227487</v>
      </c>
      <c r="O96" s="16">
        <v>100</v>
      </c>
      <c r="P96" s="15">
        <f t="shared" si="7"/>
        <v>24.637787644045098</v>
      </c>
      <c r="Q96" s="42">
        <v>100</v>
      </c>
      <c r="R96" s="15">
        <f t="shared" si="7"/>
        <v>24.303674955139105</v>
      </c>
      <c r="S96" s="40">
        <v>100</v>
      </c>
      <c r="T96" s="81">
        <f t="shared" si="11"/>
        <v>24.985942699803896</v>
      </c>
    </row>
    <row r="97" spans="2:20" ht="12.75">
      <c r="B97" s="14" t="s">
        <v>105</v>
      </c>
      <c r="D97" s="14" t="s">
        <v>69</v>
      </c>
      <c r="E97" s="42">
        <v>100</v>
      </c>
      <c r="F97" s="44">
        <f t="shared" si="9"/>
        <v>26.016365500227487</v>
      </c>
      <c r="G97" s="42">
        <v>100</v>
      </c>
      <c r="H97" s="44">
        <f t="shared" si="9"/>
        <v>26.18803046209737</v>
      </c>
      <c r="I97" s="42">
        <v>100</v>
      </c>
      <c r="J97" s="44">
        <f t="shared" si="6"/>
        <v>25.850272452284326</v>
      </c>
      <c r="K97" s="42">
        <v>100</v>
      </c>
      <c r="L97" s="44">
        <f t="shared" si="8"/>
        <v>26.018222804869726</v>
      </c>
      <c r="M97" s="42">
        <v>100</v>
      </c>
      <c r="N97" s="15">
        <f t="shared" si="7"/>
        <v>26.016365500227487</v>
      </c>
      <c r="O97" s="16">
        <v>100</v>
      </c>
      <c r="P97" s="15">
        <f t="shared" si="7"/>
        <v>26.18803046209737</v>
      </c>
      <c r="Q97" s="42">
        <v>100</v>
      </c>
      <c r="R97" s="15">
        <f t="shared" si="7"/>
        <v>25.850272452284326</v>
      </c>
      <c r="S97" s="40">
        <v>100</v>
      </c>
      <c r="T97" s="81">
        <f t="shared" si="11"/>
        <v>26.018222804869726</v>
      </c>
    </row>
    <row r="98" spans="2:20" ht="12.75">
      <c r="B98" s="14" t="s">
        <v>106</v>
      </c>
      <c r="D98" s="14" t="s">
        <v>69</v>
      </c>
      <c r="E98" s="42">
        <v>100</v>
      </c>
      <c r="F98" s="44">
        <f t="shared" si="9"/>
        <v>13.77985460817134</v>
      </c>
      <c r="G98" s="42">
        <v>100</v>
      </c>
      <c r="H98" s="44">
        <f t="shared" si="9"/>
        <v>13.841453732609603</v>
      </c>
      <c r="I98" s="42">
        <v>100</v>
      </c>
      <c r="J98" s="44">
        <f t="shared" si="6"/>
        <v>13.69843497471477</v>
      </c>
      <c r="K98" s="42">
        <v>100</v>
      </c>
      <c r="L98" s="44">
        <f t="shared" si="8"/>
        <v>13.773247771831905</v>
      </c>
      <c r="M98" s="42">
        <v>100</v>
      </c>
      <c r="N98" s="15">
        <f t="shared" si="7"/>
        <v>13.77985460817134</v>
      </c>
      <c r="O98" s="16">
        <v>100</v>
      </c>
      <c r="P98" s="15">
        <f t="shared" si="7"/>
        <v>13.841453732609603</v>
      </c>
      <c r="Q98" s="42">
        <v>100</v>
      </c>
      <c r="R98" s="15">
        <f t="shared" si="7"/>
        <v>13.69843497471477</v>
      </c>
      <c r="S98" s="40">
        <v>100</v>
      </c>
      <c r="T98" s="81">
        <f t="shared" si="11"/>
        <v>13.773247771831905</v>
      </c>
    </row>
    <row r="99" spans="2:20" ht="12.75">
      <c r="B99" s="14" t="s">
        <v>70</v>
      </c>
      <c r="D99" s="14" t="s">
        <v>69</v>
      </c>
      <c r="E99" s="42">
        <v>100</v>
      </c>
      <c r="F99" s="44">
        <f>F93+F91</f>
        <v>322.72419492337275</v>
      </c>
      <c r="G99" s="42">
        <v>100</v>
      </c>
      <c r="H99" s="44">
        <f>H93+H91</f>
        <v>325.1080652715343</v>
      </c>
      <c r="I99" s="42">
        <v>100</v>
      </c>
      <c r="J99" s="44">
        <f>J93+J91</f>
        <v>320.6980381580401</v>
      </c>
      <c r="K99" s="42">
        <v>100</v>
      </c>
      <c r="L99" s="44">
        <f t="shared" si="8"/>
        <v>322.8434327843158</v>
      </c>
      <c r="M99" s="42">
        <v>100</v>
      </c>
      <c r="N99" s="15">
        <f t="shared" si="7"/>
        <v>322.72419492337275</v>
      </c>
      <c r="O99" s="16">
        <v>100</v>
      </c>
      <c r="P99" s="15">
        <f t="shared" si="7"/>
        <v>325.1080652715343</v>
      </c>
      <c r="Q99" s="42">
        <v>100</v>
      </c>
      <c r="R99" s="15">
        <f t="shared" si="7"/>
        <v>320.6980381580401</v>
      </c>
      <c r="S99" s="40">
        <v>100</v>
      </c>
      <c r="T99" s="43">
        <f t="shared" si="11"/>
        <v>322.8434327843158</v>
      </c>
    </row>
    <row r="100" spans="2:20" ht="12.75">
      <c r="B100" s="14" t="s">
        <v>71</v>
      </c>
      <c r="D100" s="14" t="s">
        <v>69</v>
      </c>
      <c r="E100" s="42">
        <f>F90/F100*100</f>
        <v>2.8735632183908044</v>
      </c>
      <c r="F100" s="44">
        <f>F88+F90+F92</f>
        <v>105.49856688015977</v>
      </c>
      <c r="G100" s="42">
        <f>H90/H100*100</f>
        <v>2.5794564716720405</v>
      </c>
      <c r="H100" s="44">
        <f>H88+H90+H92</f>
        <v>120.19918421398178</v>
      </c>
      <c r="I100" s="42">
        <f>J90/J100*100</f>
        <v>2.4988641526578834</v>
      </c>
      <c r="J100" s="44">
        <f>J88+J90+J92</f>
        <v>121.57361040059354</v>
      </c>
      <c r="K100" s="42">
        <f>L90/L100*100</f>
        <v>2.6405900503355086</v>
      </c>
      <c r="L100" s="44">
        <f t="shared" si="8"/>
        <v>115.75712049824504</v>
      </c>
      <c r="M100" s="42">
        <v>2.8735632183908044</v>
      </c>
      <c r="N100" s="15">
        <f t="shared" si="7"/>
        <v>105.49856688015977</v>
      </c>
      <c r="O100" s="16">
        <v>2.5794564716720405</v>
      </c>
      <c r="P100" s="15">
        <f t="shared" si="7"/>
        <v>120.19918421398178</v>
      </c>
      <c r="Q100" s="42">
        <v>2.4988641526578834</v>
      </c>
      <c r="R100" s="15">
        <f t="shared" si="7"/>
        <v>121.57361040059354</v>
      </c>
      <c r="S100" s="40">
        <v>2.6405900503355086</v>
      </c>
      <c r="T100" s="43">
        <f t="shared" si="11"/>
        <v>115.75712049824502</v>
      </c>
    </row>
    <row r="101" spans="5:17" ht="12.75">
      <c r="E101" s="42"/>
      <c r="F101" s="42"/>
      <c r="G101" s="42"/>
      <c r="H101" s="42"/>
      <c r="I101" s="42"/>
      <c r="J101" s="42"/>
      <c r="K101" s="42"/>
      <c r="L101" s="44"/>
      <c r="N101" s="41"/>
      <c r="O101" s="16"/>
      <c r="P101" s="42"/>
      <c r="Q101" s="42"/>
    </row>
    <row r="102" spans="5:17" ht="12.75">
      <c r="E102" s="42"/>
      <c r="F102" s="42"/>
      <c r="G102" s="42"/>
      <c r="H102" s="42"/>
      <c r="I102" s="42"/>
      <c r="J102" s="42"/>
      <c r="K102" s="42"/>
      <c r="L102" s="44"/>
      <c r="N102" s="41"/>
      <c r="O102" s="16"/>
      <c r="P102" s="42"/>
      <c r="Q102" s="42"/>
    </row>
    <row r="103" spans="2:20" ht="12.75">
      <c r="B103" s="39" t="s">
        <v>181</v>
      </c>
      <c r="C103" s="39" t="s">
        <v>122</v>
      </c>
      <c r="E103" s="42"/>
      <c r="F103" s="42" t="s">
        <v>197</v>
      </c>
      <c r="G103" s="42"/>
      <c r="H103" s="42" t="s">
        <v>198</v>
      </c>
      <c r="I103" s="42"/>
      <c r="J103" s="42" t="s">
        <v>199</v>
      </c>
      <c r="K103" s="42"/>
      <c r="L103" s="42" t="s">
        <v>48</v>
      </c>
      <c r="N103" s="42" t="s">
        <v>197</v>
      </c>
      <c r="O103" s="18"/>
      <c r="P103" s="42" t="s">
        <v>198</v>
      </c>
      <c r="Q103" s="42"/>
      <c r="R103" s="42" t="s">
        <v>199</v>
      </c>
      <c r="S103" s="42"/>
      <c r="T103" s="42" t="s">
        <v>48</v>
      </c>
    </row>
    <row r="104" spans="5:17" ht="12.75">
      <c r="E104" s="42"/>
      <c r="F104" s="42"/>
      <c r="G104" s="42"/>
      <c r="H104" s="42"/>
      <c r="I104" s="42"/>
      <c r="J104" s="42"/>
      <c r="K104" s="42"/>
      <c r="O104" s="16"/>
      <c r="P104" s="42"/>
      <c r="Q104" s="42"/>
    </row>
    <row r="105" spans="2:20" ht="12.75">
      <c r="B105" s="14" t="s">
        <v>232</v>
      </c>
      <c r="F105" s="40" t="s">
        <v>234</v>
      </c>
      <c r="H105" s="40" t="s">
        <v>234</v>
      </c>
      <c r="J105" s="40" t="s">
        <v>234</v>
      </c>
      <c r="L105" s="40" t="s">
        <v>234</v>
      </c>
      <c r="N105" s="40" t="s">
        <v>236</v>
      </c>
      <c r="P105" s="40" t="s">
        <v>236</v>
      </c>
      <c r="R105" s="40" t="s">
        <v>236</v>
      </c>
      <c r="T105" s="40" t="s">
        <v>237</v>
      </c>
    </row>
    <row r="106" spans="2:20" ht="12.75">
      <c r="B106" s="14" t="s">
        <v>233</v>
      </c>
      <c r="F106" s="40" t="s">
        <v>235</v>
      </c>
      <c r="H106" s="40" t="s">
        <v>235</v>
      </c>
      <c r="J106" s="40" t="s">
        <v>235</v>
      </c>
      <c r="L106" s="40" t="s">
        <v>235</v>
      </c>
      <c r="N106" s="40" t="s">
        <v>25</v>
      </c>
      <c r="P106" s="40" t="s">
        <v>25</v>
      </c>
      <c r="R106" s="40" t="s">
        <v>25</v>
      </c>
      <c r="T106" s="40" t="s">
        <v>25</v>
      </c>
    </row>
    <row r="107" spans="2:20" ht="12.75">
      <c r="B107" s="10" t="s">
        <v>238</v>
      </c>
      <c r="F107" s="40" t="s">
        <v>78</v>
      </c>
      <c r="H107" s="40" t="s">
        <v>78</v>
      </c>
      <c r="J107" s="40" t="s">
        <v>78</v>
      </c>
      <c r="L107" s="40" t="s">
        <v>78</v>
      </c>
      <c r="N107" s="40" t="s">
        <v>25</v>
      </c>
      <c r="P107" s="40" t="s">
        <v>25</v>
      </c>
      <c r="R107" s="40" t="s">
        <v>25</v>
      </c>
      <c r="T107" s="40" t="s">
        <v>25</v>
      </c>
    </row>
    <row r="108" spans="2:17" ht="12.75">
      <c r="B108" s="14" t="s">
        <v>49</v>
      </c>
      <c r="E108" s="42"/>
      <c r="F108" s="41" t="s">
        <v>151</v>
      </c>
      <c r="G108" s="42"/>
      <c r="H108" s="41" t="s">
        <v>151</v>
      </c>
      <c r="I108" s="42"/>
      <c r="J108" s="41" t="s">
        <v>151</v>
      </c>
      <c r="K108" s="42"/>
      <c r="L108" s="41" t="s">
        <v>151</v>
      </c>
      <c r="M108" s="41"/>
      <c r="N108" s="41"/>
      <c r="O108" s="16"/>
      <c r="P108" s="42"/>
      <c r="Q108" s="42"/>
    </row>
    <row r="109" spans="2:17" ht="12.75">
      <c r="B109" s="14" t="s">
        <v>125</v>
      </c>
      <c r="D109" s="14" t="s">
        <v>59</v>
      </c>
      <c r="E109" s="42"/>
      <c r="F109" s="41">
        <v>5997</v>
      </c>
      <c r="G109" s="41"/>
      <c r="H109" s="41">
        <v>6061</v>
      </c>
      <c r="I109" s="41"/>
      <c r="J109" s="41">
        <v>6049</v>
      </c>
      <c r="K109" s="42"/>
      <c r="L109" s="41">
        <v>6036</v>
      </c>
      <c r="N109" s="41"/>
      <c r="O109" s="16"/>
      <c r="P109" s="42"/>
      <c r="Q109" s="42"/>
    </row>
    <row r="110" spans="2:17" ht="12.75">
      <c r="B110" s="14" t="s">
        <v>51</v>
      </c>
      <c r="D110" s="14" t="s">
        <v>52</v>
      </c>
      <c r="E110" s="42"/>
      <c r="F110" s="41">
        <v>5610</v>
      </c>
      <c r="G110" s="41"/>
      <c r="H110" s="41">
        <v>7820</v>
      </c>
      <c r="I110" s="41"/>
      <c r="J110" s="41">
        <v>6100</v>
      </c>
      <c r="K110" s="42"/>
      <c r="L110" s="41">
        <v>6510</v>
      </c>
      <c r="N110" s="41"/>
      <c r="O110" s="16"/>
      <c r="P110" s="42"/>
      <c r="Q110" s="42"/>
    </row>
    <row r="111" spans="2:17" ht="12.75">
      <c r="B111" s="14" t="s">
        <v>60</v>
      </c>
      <c r="D111" s="14" t="s">
        <v>163</v>
      </c>
      <c r="E111" s="42"/>
      <c r="F111" s="41">
        <v>1.181</v>
      </c>
      <c r="G111" s="41"/>
      <c r="H111" s="41">
        <v>1.189</v>
      </c>
      <c r="I111" s="41"/>
      <c r="J111" s="41">
        <v>1.17</v>
      </c>
      <c r="K111" s="42"/>
      <c r="L111" s="41">
        <v>1.18</v>
      </c>
      <c r="N111" s="41"/>
      <c r="O111" s="16"/>
      <c r="P111" s="42"/>
      <c r="Q111" s="42"/>
    </row>
    <row r="112" spans="2:17" ht="12.75">
      <c r="B112" s="14" t="s">
        <v>53</v>
      </c>
      <c r="D112" s="14" t="s">
        <v>50</v>
      </c>
      <c r="E112" s="42" t="s">
        <v>29</v>
      </c>
      <c r="F112" s="41">
        <v>1360.12</v>
      </c>
      <c r="G112" s="42" t="s">
        <v>29</v>
      </c>
      <c r="H112" s="41">
        <v>1374.635</v>
      </c>
      <c r="I112" s="42" t="s">
        <v>29</v>
      </c>
      <c r="J112" s="41">
        <v>1371.913</v>
      </c>
      <c r="K112" s="42"/>
      <c r="L112" s="41">
        <v>1368.88</v>
      </c>
      <c r="N112" s="41"/>
      <c r="O112" s="16"/>
      <c r="P112" s="42"/>
      <c r="Q112" s="42"/>
    </row>
    <row r="113" spans="2:17" ht="12.75">
      <c r="B113" s="14" t="s">
        <v>97</v>
      </c>
      <c r="D113" s="14" t="s">
        <v>50</v>
      </c>
      <c r="E113" s="42" t="s">
        <v>29</v>
      </c>
      <c r="F113" s="41">
        <v>0.272</v>
      </c>
      <c r="G113" s="42" t="s">
        <v>29</v>
      </c>
      <c r="H113" s="41">
        <v>0.302</v>
      </c>
      <c r="I113" s="42" t="s">
        <v>29</v>
      </c>
      <c r="J113" s="41">
        <v>1.262</v>
      </c>
      <c r="K113" s="42"/>
      <c r="L113" s="41">
        <v>0.612</v>
      </c>
      <c r="N113" s="41"/>
      <c r="O113" s="16"/>
      <c r="P113" s="42"/>
      <c r="Q113" s="42"/>
    </row>
    <row r="114" spans="2:17" ht="12.75">
      <c r="B114" s="14" t="s">
        <v>98</v>
      </c>
      <c r="D114" s="14" t="s">
        <v>50</v>
      </c>
      <c r="E114" s="42"/>
      <c r="F114" s="41">
        <v>1.306</v>
      </c>
      <c r="G114" s="42"/>
      <c r="H114" s="41">
        <v>1.155</v>
      </c>
      <c r="I114" s="42"/>
      <c r="J114" s="41">
        <v>1.235</v>
      </c>
      <c r="K114" s="42"/>
      <c r="L114" s="41">
        <v>1.232</v>
      </c>
      <c r="N114" s="41"/>
      <c r="O114" s="16"/>
      <c r="P114" s="42"/>
      <c r="Q114" s="42"/>
    </row>
    <row r="115" spans="2:17" ht="12.75">
      <c r="B115" s="14" t="s">
        <v>99</v>
      </c>
      <c r="D115" s="14" t="s">
        <v>50</v>
      </c>
      <c r="E115" s="42"/>
      <c r="F115" s="41">
        <v>0.109</v>
      </c>
      <c r="G115" s="42"/>
      <c r="H115" s="41">
        <v>0.082</v>
      </c>
      <c r="I115" s="42"/>
      <c r="J115" s="41">
        <v>0.082</v>
      </c>
      <c r="K115" s="42"/>
      <c r="L115" s="41">
        <v>0.091</v>
      </c>
      <c r="N115" s="41"/>
      <c r="O115" s="16"/>
      <c r="P115" s="42"/>
      <c r="Q115" s="42"/>
    </row>
    <row r="116" spans="2:17" ht="12.75">
      <c r="B116" s="14" t="s">
        <v>100</v>
      </c>
      <c r="D116" s="14" t="s">
        <v>50</v>
      </c>
      <c r="E116" s="42" t="s">
        <v>29</v>
      </c>
      <c r="F116" s="41">
        <v>0.054</v>
      </c>
      <c r="G116" s="42" t="s">
        <v>29</v>
      </c>
      <c r="H116" s="41">
        <v>0.055</v>
      </c>
      <c r="I116" s="42" t="s">
        <v>29</v>
      </c>
      <c r="J116" s="41">
        <v>0.055</v>
      </c>
      <c r="K116" s="42"/>
      <c r="L116" s="41">
        <v>0.055</v>
      </c>
      <c r="N116" s="41"/>
      <c r="O116" s="16"/>
      <c r="P116" s="42"/>
      <c r="Q116" s="42"/>
    </row>
    <row r="117" spans="2:17" ht="12.75">
      <c r="B117" s="14" t="s">
        <v>101</v>
      </c>
      <c r="D117" s="14" t="s">
        <v>50</v>
      </c>
      <c r="E117" s="42" t="s">
        <v>29</v>
      </c>
      <c r="F117" s="41">
        <v>0.027</v>
      </c>
      <c r="G117" s="42" t="s">
        <v>29</v>
      </c>
      <c r="H117" s="41">
        <v>0.027</v>
      </c>
      <c r="I117" s="42" t="s">
        <v>29</v>
      </c>
      <c r="J117" s="41">
        <v>0.027</v>
      </c>
      <c r="K117" s="42"/>
      <c r="L117" s="41">
        <v>0.027</v>
      </c>
      <c r="N117" s="41"/>
      <c r="O117" s="16"/>
      <c r="P117" s="42"/>
      <c r="Q117" s="42"/>
    </row>
    <row r="118" spans="2:17" ht="12.75">
      <c r="B118" s="14" t="s">
        <v>117</v>
      </c>
      <c r="D118" s="14" t="s">
        <v>50</v>
      </c>
      <c r="E118" s="42"/>
      <c r="F118" s="41">
        <v>0.544</v>
      </c>
      <c r="G118" s="42"/>
      <c r="H118" s="41">
        <v>0.66</v>
      </c>
      <c r="I118" s="42"/>
      <c r="J118" s="41">
        <v>0.631</v>
      </c>
      <c r="K118" s="42"/>
      <c r="L118" s="41">
        <v>0.612</v>
      </c>
      <c r="N118" s="41"/>
      <c r="O118" s="16"/>
      <c r="P118" s="42"/>
      <c r="Q118" s="42"/>
    </row>
    <row r="119" spans="2:17" ht="12.75">
      <c r="B119" s="14" t="s">
        <v>96</v>
      </c>
      <c r="D119" s="14" t="s">
        <v>50</v>
      </c>
      <c r="E119" s="42"/>
      <c r="F119" s="41">
        <v>0.408</v>
      </c>
      <c r="G119" s="42"/>
      <c r="H119" s="41">
        <v>0.275</v>
      </c>
      <c r="I119" s="42"/>
      <c r="J119" s="41">
        <v>2.222</v>
      </c>
      <c r="K119" s="42"/>
      <c r="L119" s="41">
        <v>0.968</v>
      </c>
      <c r="N119" s="41"/>
      <c r="O119" s="16"/>
      <c r="P119" s="42"/>
      <c r="Q119" s="42"/>
    </row>
    <row r="120" spans="2:17" ht="12.75">
      <c r="B120" s="14" t="s">
        <v>102</v>
      </c>
      <c r="D120" s="14" t="s">
        <v>50</v>
      </c>
      <c r="E120" s="42" t="s">
        <v>29</v>
      </c>
      <c r="F120" s="41">
        <v>0.027</v>
      </c>
      <c r="G120" s="42" t="s">
        <v>29</v>
      </c>
      <c r="H120" s="41">
        <v>0.027</v>
      </c>
      <c r="I120" s="42" t="s">
        <v>29</v>
      </c>
      <c r="J120" s="41">
        <v>0.055</v>
      </c>
      <c r="K120" s="42"/>
      <c r="L120" s="41">
        <v>0.036</v>
      </c>
      <c r="N120" s="41"/>
      <c r="O120" s="16"/>
      <c r="P120" s="42"/>
      <c r="Q120" s="42"/>
    </row>
    <row r="121" spans="2:17" ht="12.75">
      <c r="B121" s="14" t="s">
        <v>103</v>
      </c>
      <c r="D121" s="14" t="s">
        <v>50</v>
      </c>
      <c r="E121" s="42"/>
      <c r="F121" s="41">
        <v>0.816</v>
      </c>
      <c r="G121" s="42"/>
      <c r="H121" s="41">
        <v>1.622</v>
      </c>
      <c r="I121" s="42"/>
      <c r="J121" s="41">
        <v>1.509</v>
      </c>
      <c r="K121" s="42"/>
      <c r="L121" s="41">
        <v>1.316</v>
      </c>
      <c r="N121" s="41"/>
      <c r="O121" s="16"/>
      <c r="P121" s="42"/>
      <c r="Q121" s="42"/>
    </row>
    <row r="122" spans="2:17" ht="12.75">
      <c r="B122" s="14" t="s">
        <v>104</v>
      </c>
      <c r="D122" s="14" t="s">
        <v>50</v>
      </c>
      <c r="E122" s="42" t="s">
        <v>29</v>
      </c>
      <c r="F122" s="41">
        <v>1.17</v>
      </c>
      <c r="G122" s="42" t="s">
        <v>29</v>
      </c>
      <c r="H122" s="41">
        <v>0.797</v>
      </c>
      <c r="I122" s="42" t="s">
        <v>29</v>
      </c>
      <c r="J122" s="41">
        <v>0.439</v>
      </c>
      <c r="K122" s="42"/>
      <c r="L122" s="41">
        <v>0.802</v>
      </c>
      <c r="N122" s="41"/>
      <c r="O122" s="16"/>
      <c r="P122" s="42"/>
      <c r="Q122" s="42"/>
    </row>
    <row r="123" spans="2:17" ht="12.75">
      <c r="B123" s="14" t="s">
        <v>105</v>
      </c>
      <c r="D123" s="14" t="s">
        <v>50</v>
      </c>
      <c r="E123" s="42" t="s">
        <v>29</v>
      </c>
      <c r="F123" s="41">
        <v>0.272</v>
      </c>
      <c r="G123" s="42" t="s">
        <v>29</v>
      </c>
      <c r="H123" s="41">
        <v>0.275</v>
      </c>
      <c r="I123" s="42" t="s">
        <v>29</v>
      </c>
      <c r="J123" s="41">
        <v>0.274</v>
      </c>
      <c r="K123" s="42"/>
      <c r="L123" s="41">
        <v>0.274</v>
      </c>
      <c r="N123" s="41"/>
      <c r="O123" s="16"/>
      <c r="P123" s="42"/>
      <c r="Q123" s="42"/>
    </row>
    <row r="124" spans="2:17" ht="12.75">
      <c r="B124" s="14" t="s">
        <v>106</v>
      </c>
      <c r="D124" s="14" t="s">
        <v>50</v>
      </c>
      <c r="E124" s="42" t="s">
        <v>29</v>
      </c>
      <c r="F124" s="41">
        <v>0.245</v>
      </c>
      <c r="G124" s="42" t="s">
        <v>29</v>
      </c>
      <c r="H124" s="41">
        <v>0.247</v>
      </c>
      <c r="I124" s="42" t="s">
        <v>29</v>
      </c>
      <c r="J124" s="41">
        <v>0.247</v>
      </c>
      <c r="K124" s="42"/>
      <c r="L124" s="41">
        <v>0.246</v>
      </c>
      <c r="N124" s="41"/>
      <c r="O124" s="16"/>
      <c r="P124" s="42"/>
      <c r="Q124" s="42"/>
    </row>
    <row r="125" spans="2:17" ht="12.75">
      <c r="B125" s="14" t="s">
        <v>115</v>
      </c>
      <c r="D125" s="14" t="s">
        <v>50</v>
      </c>
      <c r="E125" s="42"/>
      <c r="F125" s="41">
        <v>2.72</v>
      </c>
      <c r="G125" s="41"/>
      <c r="H125" s="41">
        <v>1.65</v>
      </c>
      <c r="I125" s="41"/>
      <c r="J125" s="41">
        <v>1.646</v>
      </c>
      <c r="K125" s="42"/>
      <c r="L125" s="41">
        <v>2.005</v>
      </c>
      <c r="N125" s="41"/>
      <c r="O125" s="16"/>
      <c r="P125" s="42"/>
      <c r="Q125" s="42"/>
    </row>
    <row r="126" spans="2:17" ht="12.75">
      <c r="B126" s="14" t="s">
        <v>202</v>
      </c>
      <c r="D126" s="14" t="s">
        <v>50</v>
      </c>
      <c r="E126" s="42"/>
      <c r="F126" s="41">
        <v>0.789</v>
      </c>
      <c r="G126" s="41"/>
      <c r="H126" s="41">
        <v>0.852</v>
      </c>
      <c r="I126" s="41"/>
      <c r="J126" s="41">
        <v>0.741</v>
      </c>
      <c r="K126" s="42"/>
      <c r="L126" s="40">
        <v>0.794</v>
      </c>
      <c r="N126" s="41"/>
      <c r="O126" s="16"/>
      <c r="P126" s="42"/>
      <c r="Q126" s="42"/>
    </row>
    <row r="127" spans="2:17" ht="12.75">
      <c r="B127" s="14" t="s">
        <v>120</v>
      </c>
      <c r="D127" s="14" t="s">
        <v>50</v>
      </c>
      <c r="E127" s="42"/>
      <c r="F127" s="41">
        <v>5.985</v>
      </c>
      <c r="G127" s="41"/>
      <c r="H127" s="41">
        <v>21.994</v>
      </c>
      <c r="I127" s="41"/>
      <c r="J127" s="41">
        <v>12.622</v>
      </c>
      <c r="K127" s="42"/>
      <c r="L127" s="41">
        <v>13.534</v>
      </c>
      <c r="N127" s="41"/>
      <c r="O127" s="16"/>
      <c r="P127" s="42"/>
      <c r="Q127" s="42"/>
    </row>
    <row r="128" spans="5:17" ht="12.75">
      <c r="E128" s="42"/>
      <c r="F128" s="42"/>
      <c r="G128" s="42"/>
      <c r="H128" s="42"/>
      <c r="I128" s="42"/>
      <c r="J128" s="42"/>
      <c r="K128" s="42"/>
      <c r="N128" s="41"/>
      <c r="O128" s="16"/>
      <c r="P128" s="42"/>
      <c r="Q128" s="42"/>
    </row>
    <row r="129" spans="2:17" ht="12.75">
      <c r="B129" s="14" t="s">
        <v>75</v>
      </c>
      <c r="D129" s="14" t="s">
        <v>17</v>
      </c>
      <c r="E129" s="42"/>
      <c r="F129" s="41">
        <f>'emiss 1'!G80</f>
        <v>11069</v>
      </c>
      <c r="G129" s="42"/>
      <c r="H129" s="41">
        <f>'emiss 1'!I80</f>
        <v>11102</v>
      </c>
      <c r="I129" s="42"/>
      <c r="J129" s="41">
        <f>'emiss 1'!K80</f>
        <v>11220</v>
      </c>
      <c r="K129" s="42"/>
      <c r="L129" s="12">
        <v>11130</v>
      </c>
      <c r="N129" s="41"/>
      <c r="O129" s="16"/>
      <c r="P129" s="42"/>
      <c r="Q129" s="42"/>
    </row>
    <row r="130" spans="2:17" ht="12.75">
      <c r="B130" s="14" t="s">
        <v>76</v>
      </c>
      <c r="D130" s="14" t="s">
        <v>18</v>
      </c>
      <c r="E130" s="42"/>
      <c r="F130" s="41">
        <f>'emiss 1'!G81</f>
        <v>8</v>
      </c>
      <c r="G130" s="42"/>
      <c r="H130" s="41">
        <f>'emiss 1'!I81</f>
        <v>8</v>
      </c>
      <c r="I130" s="42"/>
      <c r="J130" s="41">
        <f>'emiss 1'!K81</f>
        <v>7.7</v>
      </c>
      <c r="K130" s="42"/>
      <c r="L130" s="12">
        <v>7.9</v>
      </c>
      <c r="N130" s="41"/>
      <c r="O130" s="16"/>
      <c r="P130" s="42"/>
      <c r="Q130" s="42"/>
    </row>
    <row r="131" spans="5:17" ht="12.75">
      <c r="E131" s="42"/>
      <c r="F131" s="42"/>
      <c r="G131" s="42"/>
      <c r="H131" s="42"/>
      <c r="I131" s="42"/>
      <c r="J131" s="42"/>
      <c r="K131" s="42"/>
      <c r="N131" s="41"/>
      <c r="O131" s="16"/>
      <c r="P131" s="42"/>
      <c r="Q131" s="42"/>
    </row>
    <row r="132" spans="2:20" ht="12.75">
      <c r="B132" s="14" t="s">
        <v>124</v>
      </c>
      <c r="D132" s="14" t="s">
        <v>68</v>
      </c>
      <c r="E132" s="42"/>
      <c r="F132" s="15">
        <f>F109*F110/1000000</f>
        <v>33.64317</v>
      </c>
      <c r="G132" s="42"/>
      <c r="H132" s="15">
        <f>H109*H110/1000000</f>
        <v>47.39702</v>
      </c>
      <c r="I132" s="42"/>
      <c r="J132" s="15">
        <f>J109*J110/1000000</f>
        <v>36.8989</v>
      </c>
      <c r="K132" s="42"/>
      <c r="L132" s="15">
        <f>AVERAGE(F132,H132,J132)</f>
        <v>39.31303</v>
      </c>
      <c r="N132" s="15">
        <f>F132</f>
        <v>33.64317</v>
      </c>
      <c r="O132" s="16"/>
      <c r="P132" s="15">
        <f>H132</f>
        <v>47.39702</v>
      </c>
      <c r="Q132" s="42"/>
      <c r="R132" s="15">
        <f>J132</f>
        <v>36.8989</v>
      </c>
      <c r="T132" s="15">
        <f>AVERAGE(N132,P132,R132)</f>
        <v>39.31303</v>
      </c>
    </row>
    <row r="133" spans="2:20" ht="12.75">
      <c r="B133" s="14" t="s">
        <v>239</v>
      </c>
      <c r="D133" s="14" t="s">
        <v>68</v>
      </c>
      <c r="E133" s="42"/>
      <c r="L133" s="40"/>
      <c r="N133" s="43">
        <f>F129/9000*(21-F130)/21*60</f>
        <v>45.6815873015873</v>
      </c>
      <c r="O133" s="18"/>
      <c r="P133" s="43">
        <f>H129/9000*(21-H130)/21*60</f>
        <v>45.81777777777777</v>
      </c>
      <c r="Q133" s="42"/>
      <c r="R133" s="43">
        <f>J129/9000*(21-J130)/21*60</f>
        <v>47.373333333333335</v>
      </c>
      <c r="S133" s="42"/>
      <c r="T133" s="15">
        <f>AVERAGE(N133,P133,R133)</f>
        <v>46.29089947089947</v>
      </c>
    </row>
    <row r="134" spans="5:17" ht="12.75">
      <c r="E134" s="42"/>
      <c r="G134" s="42"/>
      <c r="I134" s="42"/>
      <c r="K134" s="42"/>
      <c r="L134" s="40"/>
      <c r="N134" s="41"/>
      <c r="O134" s="16"/>
      <c r="P134" s="42"/>
      <c r="Q134" s="42"/>
    </row>
    <row r="135" spans="2:17" ht="12.75">
      <c r="B135" s="61" t="s">
        <v>90</v>
      </c>
      <c r="C135" s="61"/>
      <c r="E135" s="42"/>
      <c r="G135" s="42"/>
      <c r="I135" s="42"/>
      <c r="K135" s="42"/>
      <c r="L135" s="40"/>
      <c r="N135" s="41"/>
      <c r="O135" s="16"/>
      <c r="P135" s="42"/>
      <c r="Q135" s="42"/>
    </row>
    <row r="136" spans="2:20" ht="12.75">
      <c r="B136" s="14" t="s">
        <v>53</v>
      </c>
      <c r="D136" s="14" t="s">
        <v>77</v>
      </c>
      <c r="E136" s="42">
        <v>100</v>
      </c>
      <c r="F136" s="15">
        <f>F112/F$129/60/0.0283*(21-7)/(21-F$130)*1000</f>
        <v>77.93200268157388</v>
      </c>
      <c r="G136" s="42">
        <v>100</v>
      </c>
      <c r="H136" s="15">
        <f>H112/H$129/60/0.0283*(21-7)/(21-H$130)*1000</f>
        <v>78.52956140534287</v>
      </c>
      <c r="I136" s="42">
        <v>100</v>
      </c>
      <c r="J136" s="15">
        <f>J112/J$129/60/0.0283*(21-7)/(21-J$130)*1000</f>
        <v>75.80056160064693</v>
      </c>
      <c r="K136" s="42">
        <v>100</v>
      </c>
      <c r="L136" s="44">
        <f aca="true" t="shared" si="12" ref="L136:L153">AVERAGE(J136,H136,F136)</f>
        <v>77.42070856252123</v>
      </c>
      <c r="M136" s="42">
        <v>100</v>
      </c>
      <c r="N136" s="15">
        <f>F136</f>
        <v>77.93200268157388</v>
      </c>
      <c r="O136" s="16">
        <v>100</v>
      </c>
      <c r="P136" s="15">
        <f>H136</f>
        <v>78.52956140534287</v>
      </c>
      <c r="Q136" s="42">
        <v>100</v>
      </c>
      <c r="R136" s="15">
        <f>J136</f>
        <v>75.80056160064693</v>
      </c>
      <c r="S136" s="40">
        <v>100</v>
      </c>
      <c r="T136" s="15">
        <f>AVERAGE(N136,P136,R136)</f>
        <v>77.42070856252123</v>
      </c>
    </row>
    <row r="137" spans="2:20" ht="12.75">
      <c r="B137" s="14" t="s">
        <v>97</v>
      </c>
      <c r="D137" s="14" t="s">
        <v>69</v>
      </c>
      <c r="E137" s="42"/>
      <c r="F137" s="44">
        <f>F113/F$129/60/0.0283*(21-7)/(21-F$130)*1000000</f>
        <v>15.585025387015921</v>
      </c>
      <c r="G137" s="42"/>
      <c r="H137" s="44">
        <f>H113/H$129/60/0.0283*(21-7)/(21-H$130)*1000000</f>
        <v>17.25252706675848</v>
      </c>
      <c r="I137" s="42"/>
      <c r="J137" s="44">
        <f aca="true" t="shared" si="13" ref="J137:J151">J113/J$129/60/0.0283*(21-7)/(21-J$130)*1000000</f>
        <v>69.7276786064542</v>
      </c>
      <c r="K137" s="42"/>
      <c r="L137" s="44">
        <f t="shared" si="12"/>
        <v>34.18841035340953</v>
      </c>
      <c r="N137" s="15">
        <f aca="true" t="shared" si="14" ref="N137:R153">F137</f>
        <v>15.585025387015921</v>
      </c>
      <c r="O137" s="16"/>
      <c r="P137" s="15">
        <f t="shared" si="14"/>
        <v>17.25252706675848</v>
      </c>
      <c r="Q137" s="42"/>
      <c r="R137" s="15">
        <f t="shared" si="14"/>
        <v>69.7276786064542</v>
      </c>
      <c r="T137" s="81">
        <f aca="true" t="shared" si="15" ref="T137:T143">AVERAGE(N137,P137,R137)</f>
        <v>34.18841035340953</v>
      </c>
    </row>
    <row r="138" spans="2:20" ht="12.75">
      <c r="B138" s="14" t="s">
        <v>98</v>
      </c>
      <c r="D138" s="14" t="s">
        <v>69</v>
      </c>
      <c r="E138" s="42"/>
      <c r="F138" s="44">
        <f aca="true" t="shared" si="16" ref="F138:H151">F114/F$129/60/0.0283*(21-7)/(21-F$130)*1000000</f>
        <v>74.83104101265732</v>
      </c>
      <c r="G138" s="42"/>
      <c r="H138" s="44">
        <f t="shared" si="16"/>
        <v>65.98234689439087</v>
      </c>
      <c r="I138" s="42"/>
      <c r="J138" s="44">
        <f t="shared" si="13"/>
        <v>68.23588199601501</v>
      </c>
      <c r="K138" s="42"/>
      <c r="L138" s="44">
        <f t="shared" si="12"/>
        <v>69.68308996768774</v>
      </c>
      <c r="N138" s="15">
        <f t="shared" si="14"/>
        <v>74.83104101265732</v>
      </c>
      <c r="O138" s="16"/>
      <c r="P138" s="15">
        <f t="shared" si="14"/>
        <v>65.98234689439087</v>
      </c>
      <c r="Q138" s="42"/>
      <c r="R138" s="15">
        <f t="shared" si="14"/>
        <v>68.23588199601501</v>
      </c>
      <c r="T138" s="81">
        <f t="shared" si="15"/>
        <v>69.68308996768774</v>
      </c>
    </row>
    <row r="139" spans="2:20" ht="12.75">
      <c r="B139" s="14" t="s">
        <v>99</v>
      </c>
      <c r="D139" s="14" t="s">
        <v>69</v>
      </c>
      <c r="E139" s="42"/>
      <c r="F139" s="44">
        <f t="shared" si="16"/>
        <v>6.245469732296821</v>
      </c>
      <c r="G139" s="42"/>
      <c r="H139" s="44">
        <f t="shared" si="16"/>
        <v>4.68446099163641</v>
      </c>
      <c r="I139" s="42"/>
      <c r="J139" s="44">
        <f t="shared" si="13"/>
        <v>4.530641557630147</v>
      </c>
      <c r="K139" s="42"/>
      <c r="L139" s="44">
        <f t="shared" si="12"/>
        <v>5.15352409385446</v>
      </c>
      <c r="N139" s="15">
        <f t="shared" si="14"/>
        <v>6.245469732296821</v>
      </c>
      <c r="O139" s="16"/>
      <c r="P139" s="15">
        <f t="shared" si="14"/>
        <v>4.68446099163641</v>
      </c>
      <c r="Q139" s="42"/>
      <c r="R139" s="15">
        <f t="shared" si="14"/>
        <v>4.530641557630147</v>
      </c>
      <c r="T139" s="81">
        <f t="shared" si="15"/>
        <v>5.15352409385446</v>
      </c>
    </row>
    <row r="140" spans="2:20" ht="12.75">
      <c r="B140" s="14" t="s">
        <v>100</v>
      </c>
      <c r="D140" s="14" t="s">
        <v>69</v>
      </c>
      <c r="E140" s="42">
        <v>100</v>
      </c>
      <c r="F140" s="44">
        <f t="shared" si="16"/>
        <v>3.094085922422278</v>
      </c>
      <c r="G140" s="42">
        <v>100</v>
      </c>
      <c r="H140" s="44">
        <f t="shared" si="16"/>
        <v>3.142016518780518</v>
      </c>
      <c r="I140" s="42">
        <v>100</v>
      </c>
      <c r="J140" s="44">
        <f t="shared" si="13"/>
        <v>3.038844947190953</v>
      </c>
      <c r="K140" s="42">
        <v>100</v>
      </c>
      <c r="L140" s="44">
        <f t="shared" si="12"/>
        <v>3.091649129464583</v>
      </c>
      <c r="M140" s="42">
        <v>100</v>
      </c>
      <c r="N140" s="15">
        <f t="shared" si="14"/>
        <v>3.094085922422278</v>
      </c>
      <c r="O140" s="16">
        <v>100</v>
      </c>
      <c r="P140" s="15">
        <f t="shared" si="14"/>
        <v>3.142016518780518</v>
      </c>
      <c r="Q140" s="42">
        <v>100</v>
      </c>
      <c r="R140" s="15">
        <f t="shared" si="14"/>
        <v>3.038844947190953</v>
      </c>
      <c r="S140" s="40">
        <v>100</v>
      </c>
      <c r="T140" s="81">
        <f t="shared" si="15"/>
        <v>3.091649129464583</v>
      </c>
    </row>
    <row r="141" spans="2:21" ht="12.75">
      <c r="B141" s="14" t="s">
        <v>101</v>
      </c>
      <c r="D141" s="14" t="s">
        <v>69</v>
      </c>
      <c r="E141" s="42">
        <v>100</v>
      </c>
      <c r="F141" s="44">
        <f t="shared" si="16"/>
        <v>1.547042961211139</v>
      </c>
      <c r="G141" s="42">
        <v>100</v>
      </c>
      <c r="H141" s="44">
        <f t="shared" si="16"/>
        <v>1.5424444728558908</v>
      </c>
      <c r="I141" s="42">
        <v>100</v>
      </c>
      <c r="J141" s="44">
        <f t="shared" si="13"/>
        <v>1.4917966104391949</v>
      </c>
      <c r="K141" s="42">
        <v>100</v>
      </c>
      <c r="L141" s="44">
        <f t="shared" si="12"/>
        <v>1.527094681502075</v>
      </c>
      <c r="M141" s="42">
        <v>100</v>
      </c>
      <c r="N141" s="15">
        <f t="shared" si="14"/>
        <v>1.547042961211139</v>
      </c>
      <c r="O141" s="16">
        <v>100</v>
      </c>
      <c r="P141" s="15">
        <f t="shared" si="14"/>
        <v>1.5424444728558908</v>
      </c>
      <c r="Q141" s="42">
        <v>100</v>
      </c>
      <c r="R141" s="15">
        <f t="shared" si="14"/>
        <v>1.4917966104391949</v>
      </c>
      <c r="S141" s="40">
        <v>100</v>
      </c>
      <c r="T141" s="81">
        <f t="shared" si="15"/>
        <v>1.527094681502075</v>
      </c>
      <c r="U141" s="41"/>
    </row>
    <row r="142" spans="2:20" ht="12.75">
      <c r="B142" s="14" t="s">
        <v>117</v>
      </c>
      <c r="D142" s="14" t="s">
        <v>69</v>
      </c>
      <c r="E142" s="42"/>
      <c r="F142" s="44">
        <f t="shared" si="16"/>
        <v>31.170050774031843</v>
      </c>
      <c r="G142" s="42"/>
      <c r="H142" s="44">
        <f t="shared" si="16"/>
        <v>37.70419822536623</v>
      </c>
      <c r="I142" s="42"/>
      <c r="J142" s="44">
        <f t="shared" si="13"/>
        <v>34.8638393032271</v>
      </c>
      <c r="K142" s="42"/>
      <c r="L142" s="44">
        <f t="shared" si="12"/>
        <v>34.57936276754172</v>
      </c>
      <c r="N142" s="15">
        <f t="shared" si="14"/>
        <v>31.170050774031843</v>
      </c>
      <c r="O142" s="16"/>
      <c r="P142" s="15">
        <f t="shared" si="14"/>
        <v>37.70419822536623</v>
      </c>
      <c r="Q142" s="42"/>
      <c r="R142" s="15">
        <f t="shared" si="14"/>
        <v>34.8638393032271</v>
      </c>
      <c r="T142" s="81">
        <f t="shared" si="15"/>
        <v>34.57936276754173</v>
      </c>
    </row>
    <row r="143" spans="2:20" ht="12.75">
      <c r="B143" s="14" t="s">
        <v>96</v>
      </c>
      <c r="D143" s="14" t="s">
        <v>69</v>
      </c>
      <c r="E143" s="42"/>
      <c r="F143" s="44">
        <f t="shared" si="16"/>
        <v>23.377538080523873</v>
      </c>
      <c r="G143" s="42"/>
      <c r="H143" s="44">
        <f t="shared" si="16"/>
        <v>15.710082593902595</v>
      </c>
      <c r="I143" s="42"/>
      <c r="J143" s="44">
        <f t="shared" si="13"/>
        <v>122.76933586651445</v>
      </c>
      <c r="K143" s="42"/>
      <c r="L143" s="44">
        <f t="shared" si="12"/>
        <v>53.9523188469803</v>
      </c>
      <c r="N143" s="15">
        <f t="shared" si="14"/>
        <v>23.377538080523873</v>
      </c>
      <c r="O143" s="16"/>
      <c r="P143" s="15">
        <f t="shared" si="14"/>
        <v>15.710082593902595</v>
      </c>
      <c r="Q143" s="42"/>
      <c r="R143" s="15">
        <f t="shared" si="14"/>
        <v>122.76933586651445</v>
      </c>
      <c r="T143" s="81">
        <f t="shared" si="15"/>
        <v>53.95231884698031</v>
      </c>
    </row>
    <row r="144" spans="2:20" ht="12.75">
      <c r="B144" s="14" t="s">
        <v>102</v>
      </c>
      <c r="D144" s="14" t="s">
        <v>69</v>
      </c>
      <c r="E144" s="42">
        <v>100</v>
      </c>
      <c r="F144" s="44">
        <f t="shared" si="16"/>
        <v>1.547042961211139</v>
      </c>
      <c r="G144" s="42">
        <v>100</v>
      </c>
      <c r="H144" s="44">
        <f t="shared" si="16"/>
        <v>1.5424444728558908</v>
      </c>
      <c r="I144" s="42">
        <v>100</v>
      </c>
      <c r="J144" s="44">
        <f t="shared" si="13"/>
        <v>3.038844947190953</v>
      </c>
      <c r="K144" s="42">
        <v>100</v>
      </c>
      <c r="L144" s="44">
        <f t="shared" si="12"/>
        <v>2.042777460419327</v>
      </c>
      <c r="M144" s="42">
        <v>100</v>
      </c>
      <c r="N144" s="15">
        <f t="shared" si="14"/>
        <v>1.547042961211139</v>
      </c>
      <c r="O144" s="81">
        <v>100</v>
      </c>
      <c r="P144" s="15">
        <f t="shared" si="14"/>
        <v>1.5424444728558908</v>
      </c>
      <c r="Q144" s="40">
        <v>100</v>
      </c>
      <c r="R144" s="15">
        <f t="shared" si="14"/>
        <v>3.038844947190953</v>
      </c>
      <c r="S144" s="40">
        <v>100</v>
      </c>
      <c r="T144" s="16">
        <f>AVERAGE(N144,P144,R144)</f>
        <v>2.042777460419327</v>
      </c>
    </row>
    <row r="145" spans="2:20" ht="12.75">
      <c r="B145" s="14" t="s">
        <v>103</v>
      </c>
      <c r="D145" s="14" t="s">
        <v>69</v>
      </c>
      <c r="E145" s="42"/>
      <c r="F145" s="44">
        <f t="shared" si="16"/>
        <v>46.75507616104775</v>
      </c>
      <c r="G145" s="42"/>
      <c r="H145" s="44">
        <f t="shared" si="16"/>
        <v>92.66092351749096</v>
      </c>
      <c r="I145" s="42"/>
      <c r="J145" s="44">
        <f t="shared" si="13"/>
        <v>83.37485500565722</v>
      </c>
      <c r="K145" s="42"/>
      <c r="L145" s="44">
        <f t="shared" si="12"/>
        <v>74.26361822806531</v>
      </c>
      <c r="N145" s="15">
        <f t="shared" si="14"/>
        <v>46.75507616104775</v>
      </c>
      <c r="O145" s="16"/>
      <c r="P145" s="15">
        <f t="shared" si="14"/>
        <v>92.66092351749096</v>
      </c>
      <c r="Q145" s="42"/>
      <c r="R145" s="15">
        <f t="shared" si="14"/>
        <v>83.37485500565722</v>
      </c>
      <c r="T145" s="81">
        <f aca="true" t="shared" si="17" ref="T145:T151">AVERAGE(N145,P145,R145)</f>
        <v>74.26361822806531</v>
      </c>
    </row>
    <row r="146" spans="2:20" ht="12.75">
      <c r="B146" s="14" t="s">
        <v>104</v>
      </c>
      <c r="D146" s="14" t="s">
        <v>69</v>
      </c>
      <c r="E146" s="42">
        <v>100</v>
      </c>
      <c r="F146" s="44">
        <f t="shared" si="16"/>
        <v>67.03852831914935</v>
      </c>
      <c r="G146" s="42">
        <v>100</v>
      </c>
      <c r="H146" s="44">
        <f t="shared" si="16"/>
        <v>45.53067573578315</v>
      </c>
      <c r="I146" s="42">
        <v>100</v>
      </c>
      <c r="J146" s="44">
        <f t="shared" si="13"/>
        <v>24.255507851215054</v>
      </c>
      <c r="K146" s="42">
        <v>100</v>
      </c>
      <c r="L146" s="44">
        <f t="shared" si="12"/>
        <v>45.60823730204919</v>
      </c>
      <c r="M146" s="42">
        <v>100</v>
      </c>
      <c r="N146" s="15">
        <f t="shared" si="14"/>
        <v>67.03852831914935</v>
      </c>
      <c r="O146" s="16">
        <v>100</v>
      </c>
      <c r="P146" s="15">
        <f t="shared" si="14"/>
        <v>45.53067573578315</v>
      </c>
      <c r="Q146" s="42">
        <v>100</v>
      </c>
      <c r="R146" s="15">
        <f t="shared" si="14"/>
        <v>24.255507851215054</v>
      </c>
      <c r="S146" s="40">
        <v>100</v>
      </c>
      <c r="T146" s="81">
        <f t="shared" si="17"/>
        <v>45.60823730204918</v>
      </c>
    </row>
    <row r="147" spans="2:20" ht="12.75">
      <c r="B147" s="14" t="s">
        <v>105</v>
      </c>
      <c r="D147" s="14" t="s">
        <v>69</v>
      </c>
      <c r="E147" s="42">
        <v>100</v>
      </c>
      <c r="F147" s="44">
        <f t="shared" si="16"/>
        <v>15.585025387015921</v>
      </c>
      <c r="G147" s="42">
        <v>100</v>
      </c>
      <c r="H147" s="44">
        <f t="shared" si="16"/>
        <v>15.710082593902595</v>
      </c>
      <c r="I147" s="42">
        <v>100</v>
      </c>
      <c r="J147" s="44">
        <f t="shared" si="13"/>
        <v>15.138973009642203</v>
      </c>
      <c r="K147" s="42">
        <v>100</v>
      </c>
      <c r="L147" s="44">
        <f t="shared" si="12"/>
        <v>15.478026996853572</v>
      </c>
      <c r="M147" s="42">
        <v>100</v>
      </c>
      <c r="N147" s="15">
        <f t="shared" si="14"/>
        <v>15.585025387015921</v>
      </c>
      <c r="O147" s="16">
        <v>100</v>
      </c>
      <c r="P147" s="15">
        <f t="shared" si="14"/>
        <v>15.710082593902595</v>
      </c>
      <c r="Q147" s="42">
        <v>100</v>
      </c>
      <c r="R147" s="15">
        <f t="shared" si="14"/>
        <v>15.138973009642203</v>
      </c>
      <c r="S147" s="40">
        <v>100</v>
      </c>
      <c r="T147" s="81">
        <f t="shared" si="17"/>
        <v>15.478026996853572</v>
      </c>
    </row>
    <row r="148" spans="2:20" ht="12.75">
      <c r="B148" s="14" t="s">
        <v>106</v>
      </c>
      <c r="D148" s="14" t="s">
        <v>69</v>
      </c>
      <c r="E148" s="42">
        <v>100</v>
      </c>
      <c r="F148" s="44">
        <f t="shared" si="16"/>
        <v>14.037982425804781</v>
      </c>
      <c r="G148" s="42">
        <v>100</v>
      </c>
      <c r="H148" s="44">
        <f t="shared" si="16"/>
        <v>14.110510547977963</v>
      </c>
      <c r="I148" s="42">
        <v>100</v>
      </c>
      <c r="J148" s="44">
        <f t="shared" si="13"/>
        <v>13.647176399203007</v>
      </c>
      <c r="K148" s="42">
        <v>100</v>
      </c>
      <c r="L148" s="44">
        <f t="shared" si="12"/>
        <v>13.931889790995251</v>
      </c>
      <c r="M148" s="42">
        <v>100</v>
      </c>
      <c r="N148" s="15">
        <f t="shared" si="14"/>
        <v>14.037982425804781</v>
      </c>
      <c r="O148" s="16">
        <v>100</v>
      </c>
      <c r="P148" s="15">
        <f t="shared" si="14"/>
        <v>14.110510547977963</v>
      </c>
      <c r="Q148" s="42">
        <v>100</v>
      </c>
      <c r="R148" s="15">
        <f t="shared" si="14"/>
        <v>13.647176399203007</v>
      </c>
      <c r="S148" s="40">
        <v>100</v>
      </c>
      <c r="T148" s="81">
        <f t="shared" si="17"/>
        <v>13.93188979099525</v>
      </c>
    </row>
    <row r="149" spans="2:20" ht="12.75">
      <c r="B149" s="14" t="s">
        <v>115</v>
      </c>
      <c r="D149" s="14" t="s">
        <v>69</v>
      </c>
      <c r="F149" s="44">
        <f t="shared" si="16"/>
        <v>155.85025387015924</v>
      </c>
      <c r="H149" s="44">
        <f t="shared" si="16"/>
        <v>94.26049556341556</v>
      </c>
      <c r="J149" s="44">
        <f t="shared" si="13"/>
        <v>90.94434151047832</v>
      </c>
      <c r="L149" s="44">
        <f t="shared" si="12"/>
        <v>113.68503031468437</v>
      </c>
      <c r="N149" s="15">
        <f t="shared" si="14"/>
        <v>155.85025387015924</v>
      </c>
      <c r="O149" s="16"/>
      <c r="P149" s="15">
        <f t="shared" si="14"/>
        <v>94.26049556341556</v>
      </c>
      <c r="Q149" s="42"/>
      <c r="R149" s="15">
        <f t="shared" si="14"/>
        <v>90.94434151047832</v>
      </c>
      <c r="T149" s="81">
        <f t="shared" si="17"/>
        <v>113.68503031468437</v>
      </c>
    </row>
    <row r="150" spans="2:20" ht="12.75">
      <c r="B150" s="14" t="s">
        <v>202</v>
      </c>
      <c r="D150" s="14" t="s">
        <v>69</v>
      </c>
      <c r="F150" s="44">
        <f t="shared" si="16"/>
        <v>45.20803319983662</v>
      </c>
      <c r="H150" s="44">
        <f t="shared" si="16"/>
        <v>48.672692254563664</v>
      </c>
      <c r="J150" s="44">
        <f t="shared" si="13"/>
        <v>40.94152919760901</v>
      </c>
      <c r="L150" s="44">
        <f t="shared" si="12"/>
        <v>44.940751550669766</v>
      </c>
      <c r="N150" s="15">
        <f t="shared" si="14"/>
        <v>45.20803319983662</v>
      </c>
      <c r="O150" s="16"/>
      <c r="P150" s="15">
        <f t="shared" si="14"/>
        <v>48.672692254563664</v>
      </c>
      <c r="Q150" s="42"/>
      <c r="R150" s="15">
        <f t="shared" si="14"/>
        <v>40.94152919760901</v>
      </c>
      <c r="T150" s="81">
        <f t="shared" si="17"/>
        <v>44.940751550669766</v>
      </c>
    </row>
    <row r="151" spans="2:20" ht="12.75">
      <c r="B151" s="14" t="s">
        <v>120</v>
      </c>
      <c r="D151" s="14" t="s">
        <v>69</v>
      </c>
      <c r="E151" s="42"/>
      <c r="F151" s="44">
        <f t="shared" si="16"/>
        <v>342.9278564018026</v>
      </c>
      <c r="G151" s="42"/>
      <c r="H151" s="44">
        <f t="shared" si="16"/>
        <v>1256.4638420737951</v>
      </c>
      <c r="I151" s="42"/>
      <c r="J151" s="44">
        <f t="shared" si="13"/>
        <v>697.3872895171673</v>
      </c>
      <c r="K151" s="42"/>
      <c r="L151" s="44">
        <f t="shared" si="12"/>
        <v>765.5929959975883</v>
      </c>
      <c r="N151" s="15">
        <f t="shared" si="14"/>
        <v>342.9278564018026</v>
      </c>
      <c r="O151" s="16"/>
      <c r="P151" s="15">
        <f t="shared" si="14"/>
        <v>1256.4638420737951</v>
      </c>
      <c r="Q151" s="42"/>
      <c r="R151" s="15">
        <f t="shared" si="14"/>
        <v>697.3872895171673</v>
      </c>
      <c r="T151" s="81">
        <f t="shared" si="17"/>
        <v>765.5929959975883</v>
      </c>
    </row>
    <row r="152" spans="2:20" ht="12.75">
      <c r="B152" s="14" t="s">
        <v>70</v>
      </c>
      <c r="D152" s="14" t="s">
        <v>69</v>
      </c>
      <c r="E152" s="42">
        <f>F141/F152*100</f>
        <v>6.206896551724139</v>
      </c>
      <c r="F152" s="43">
        <f>F143+F141</f>
        <v>24.924581041735014</v>
      </c>
      <c r="G152" s="42">
        <f>H141/H152*100</f>
        <v>8.940397350993376</v>
      </c>
      <c r="H152" s="43">
        <f>H143+H141</f>
        <v>17.252527066758486</v>
      </c>
      <c r="I152" s="42">
        <f>J141/J152*100</f>
        <v>1.2005335704757674</v>
      </c>
      <c r="J152" s="43">
        <f>J143+J141</f>
        <v>124.26113247695365</v>
      </c>
      <c r="K152" s="42">
        <f>L141/L152*100</f>
        <v>2.7525429422899093</v>
      </c>
      <c r="L152" s="44">
        <f t="shared" si="12"/>
        <v>55.47941352848238</v>
      </c>
      <c r="M152" s="42">
        <v>6.206896551724139</v>
      </c>
      <c r="N152" s="15">
        <f t="shared" si="14"/>
        <v>24.924581041735014</v>
      </c>
      <c r="O152" s="16">
        <v>8.940397350993376</v>
      </c>
      <c r="P152" s="15">
        <f t="shared" si="14"/>
        <v>17.252527066758486</v>
      </c>
      <c r="Q152" s="40">
        <v>1.2005335704757674</v>
      </c>
      <c r="R152" s="15">
        <f t="shared" si="14"/>
        <v>124.26113247695365</v>
      </c>
      <c r="S152" s="40">
        <v>2.7525429422899093</v>
      </c>
      <c r="T152" s="15">
        <f>AVERAGE(N152,P152,R152)</f>
        <v>55.47941352848238</v>
      </c>
    </row>
    <row r="153" spans="2:20" ht="12.75">
      <c r="B153" s="14" t="s">
        <v>71</v>
      </c>
      <c r="D153" s="14" t="s">
        <v>69</v>
      </c>
      <c r="E153" s="42">
        <f>F140/F153*100</f>
        <v>2.836134453781512</v>
      </c>
      <c r="F153" s="43">
        <f>F138+F140+F142</f>
        <v>109.09517770911145</v>
      </c>
      <c r="G153" s="42">
        <f>H140/H153*100</f>
        <v>2.941176470588235</v>
      </c>
      <c r="H153" s="43">
        <f>H138+H140+H142</f>
        <v>106.82856163853762</v>
      </c>
      <c r="I153" s="42">
        <f>J140/J153*100</f>
        <v>2.8630921395106723</v>
      </c>
      <c r="J153" s="43">
        <f>J138+J140+J142</f>
        <v>106.13856624643307</v>
      </c>
      <c r="K153" s="42">
        <f>L140/L153*100</f>
        <v>2.87986120303182</v>
      </c>
      <c r="L153" s="44">
        <f t="shared" si="12"/>
        <v>107.35410186469404</v>
      </c>
      <c r="M153" s="42">
        <v>2.836134453781512</v>
      </c>
      <c r="N153" s="15">
        <f t="shared" si="14"/>
        <v>109.09517770911145</v>
      </c>
      <c r="O153" s="16">
        <v>2.941176470588235</v>
      </c>
      <c r="P153" s="15">
        <f t="shared" si="14"/>
        <v>106.82856163853762</v>
      </c>
      <c r="Q153" s="40">
        <v>2.8630921395106723</v>
      </c>
      <c r="R153" s="15">
        <f t="shared" si="14"/>
        <v>106.13856624643307</v>
      </c>
      <c r="S153" s="40">
        <v>2.87986120303182</v>
      </c>
      <c r="T153" s="15">
        <f>AVERAGE(N153,P153,R153)</f>
        <v>107.35410186469404</v>
      </c>
    </row>
    <row r="154" spans="5:17" ht="12.75">
      <c r="E154" s="42"/>
      <c r="F154" s="42"/>
      <c r="G154" s="42"/>
      <c r="H154" s="42"/>
      <c r="I154" s="42"/>
      <c r="J154" s="42"/>
      <c r="K154" s="42"/>
      <c r="L154" s="44"/>
      <c r="N154" s="41"/>
      <c r="O154" s="16"/>
      <c r="P154" s="42"/>
      <c r="Q154" s="42"/>
    </row>
    <row r="155" spans="2:20" ht="12.75">
      <c r="B155" s="39" t="s">
        <v>180</v>
      </c>
      <c r="C155" s="39" t="s">
        <v>177</v>
      </c>
      <c r="E155" s="42"/>
      <c r="F155" s="42" t="s">
        <v>197</v>
      </c>
      <c r="G155" s="42"/>
      <c r="H155" s="42" t="s">
        <v>198</v>
      </c>
      <c r="I155" s="42"/>
      <c r="J155" s="42" t="s">
        <v>199</v>
      </c>
      <c r="K155" s="42"/>
      <c r="L155" s="42" t="s">
        <v>48</v>
      </c>
      <c r="N155" s="42" t="s">
        <v>197</v>
      </c>
      <c r="O155" s="18"/>
      <c r="P155" s="42" t="s">
        <v>198</v>
      </c>
      <c r="Q155" s="42"/>
      <c r="R155" s="42" t="s">
        <v>199</v>
      </c>
      <c r="S155" s="42"/>
      <c r="T155" s="42" t="s">
        <v>48</v>
      </c>
    </row>
    <row r="156" spans="5:17" ht="12.75">
      <c r="E156" s="42"/>
      <c r="F156" s="42"/>
      <c r="G156" s="42"/>
      <c r="H156" s="42"/>
      <c r="I156" s="42"/>
      <c r="J156" s="42"/>
      <c r="K156" s="42"/>
      <c r="O156" s="16"/>
      <c r="P156" s="42"/>
      <c r="Q156" s="42"/>
    </row>
    <row r="157" spans="2:20" ht="12.75">
      <c r="B157" s="14" t="s">
        <v>232</v>
      </c>
      <c r="F157" s="40" t="s">
        <v>234</v>
      </c>
      <c r="H157" s="40" t="s">
        <v>234</v>
      </c>
      <c r="J157" s="40" t="s">
        <v>234</v>
      </c>
      <c r="L157" s="40" t="s">
        <v>234</v>
      </c>
      <c r="N157" s="40" t="s">
        <v>236</v>
      </c>
      <c r="P157" s="40" t="s">
        <v>236</v>
      </c>
      <c r="R157" s="40" t="s">
        <v>236</v>
      </c>
      <c r="T157" s="40" t="s">
        <v>237</v>
      </c>
    </row>
    <row r="158" spans="2:20" ht="12.75">
      <c r="B158" s="14" t="s">
        <v>233</v>
      </c>
      <c r="F158" s="40" t="s">
        <v>235</v>
      </c>
      <c r="H158" s="40" t="s">
        <v>235</v>
      </c>
      <c r="J158" s="40" t="s">
        <v>235</v>
      </c>
      <c r="L158" s="40" t="s">
        <v>235</v>
      </c>
      <c r="N158" s="40" t="s">
        <v>25</v>
      </c>
      <c r="P158" s="40" t="s">
        <v>25</v>
      </c>
      <c r="R158" s="40" t="s">
        <v>25</v>
      </c>
      <c r="T158" s="40" t="s">
        <v>25</v>
      </c>
    </row>
    <row r="159" spans="2:20" ht="12.75">
      <c r="B159" s="10" t="s">
        <v>238</v>
      </c>
      <c r="F159" s="40" t="s">
        <v>78</v>
      </c>
      <c r="H159" s="40" t="s">
        <v>78</v>
      </c>
      <c r="J159" s="40" t="s">
        <v>78</v>
      </c>
      <c r="L159" s="40" t="s">
        <v>78</v>
      </c>
      <c r="N159" s="40" t="s">
        <v>25</v>
      </c>
      <c r="P159" s="40" t="s">
        <v>25</v>
      </c>
      <c r="R159" s="40" t="s">
        <v>25</v>
      </c>
      <c r="T159" s="40" t="s">
        <v>25</v>
      </c>
    </row>
    <row r="160" spans="2:17" ht="12.75">
      <c r="B160" s="14" t="s">
        <v>49</v>
      </c>
      <c r="E160" s="42"/>
      <c r="F160" s="41" t="s">
        <v>151</v>
      </c>
      <c r="G160" s="42"/>
      <c r="H160" s="41" t="s">
        <v>151</v>
      </c>
      <c r="I160" s="42"/>
      <c r="J160" s="41" t="s">
        <v>151</v>
      </c>
      <c r="K160" s="42"/>
      <c r="L160" s="41" t="s">
        <v>151</v>
      </c>
      <c r="M160" s="41"/>
      <c r="N160" s="41"/>
      <c r="O160" s="16"/>
      <c r="P160" s="42"/>
      <c r="Q160" s="42"/>
    </row>
    <row r="161" spans="2:17" ht="12.75">
      <c r="B161" s="14" t="s">
        <v>125</v>
      </c>
      <c r="D161" s="14" t="s">
        <v>59</v>
      </c>
      <c r="E161" s="42"/>
      <c r="F161" s="41">
        <v>6124</v>
      </c>
      <c r="G161" s="41"/>
      <c r="H161" s="41">
        <v>6165</v>
      </c>
      <c r="I161" s="41"/>
      <c r="J161" s="41">
        <v>6076</v>
      </c>
      <c r="K161" s="42"/>
      <c r="L161" s="41">
        <v>6036</v>
      </c>
      <c r="N161" s="41"/>
      <c r="O161" s="16"/>
      <c r="P161" s="42"/>
      <c r="Q161" s="42"/>
    </row>
    <row r="162" spans="2:17" ht="12.75">
      <c r="B162" s="14" t="s">
        <v>51</v>
      </c>
      <c r="D162" s="14" t="s">
        <v>52</v>
      </c>
      <c r="E162" s="42"/>
      <c r="F162" s="41">
        <v>7510</v>
      </c>
      <c r="G162" s="41"/>
      <c r="H162" s="41">
        <v>8010</v>
      </c>
      <c r="I162" s="41"/>
      <c r="J162" s="41">
        <v>7470</v>
      </c>
      <c r="K162" s="42"/>
      <c r="L162" s="41">
        <v>7663</v>
      </c>
      <c r="N162" s="41"/>
      <c r="O162" s="16"/>
      <c r="P162" s="42"/>
      <c r="Q162" s="42"/>
    </row>
    <row r="163" spans="2:17" ht="12.75">
      <c r="B163" s="14" t="s">
        <v>60</v>
      </c>
      <c r="D163" s="14" t="s">
        <v>163</v>
      </c>
      <c r="E163" s="42"/>
      <c r="F163" s="41">
        <v>1.1746</v>
      </c>
      <c r="G163" s="41"/>
      <c r="H163" s="41">
        <v>1.1772</v>
      </c>
      <c r="I163" s="41"/>
      <c r="J163" s="41">
        <v>1.1853</v>
      </c>
      <c r="K163" s="42"/>
      <c r="L163" s="41">
        <v>1.179</v>
      </c>
      <c r="N163" s="41"/>
      <c r="O163" s="16"/>
      <c r="P163" s="42"/>
      <c r="Q163" s="42"/>
    </row>
    <row r="164" spans="2:17" ht="12.75">
      <c r="B164" s="14" t="s">
        <v>53</v>
      </c>
      <c r="D164" s="14" t="s">
        <v>50</v>
      </c>
      <c r="E164" s="42" t="s">
        <v>29</v>
      </c>
      <c r="F164" s="41">
        <v>1388.923</v>
      </c>
      <c r="G164" s="42" t="s">
        <v>29</v>
      </c>
      <c r="H164" s="41">
        <v>1398.222</v>
      </c>
      <c r="I164" s="42" t="s">
        <v>29</v>
      </c>
      <c r="J164" s="41">
        <v>1378.037</v>
      </c>
      <c r="K164" s="42"/>
      <c r="L164" s="41">
        <v>1388.394</v>
      </c>
      <c r="N164" s="41"/>
      <c r="O164" s="16"/>
      <c r="P164" s="42"/>
      <c r="Q164" s="42"/>
    </row>
    <row r="165" spans="2:17" ht="12.75">
      <c r="B165" s="14" t="s">
        <v>97</v>
      </c>
      <c r="D165" s="14" t="s">
        <v>50</v>
      </c>
      <c r="E165" s="42"/>
      <c r="F165" s="41">
        <v>0.917</v>
      </c>
      <c r="G165" s="42"/>
      <c r="H165" s="41">
        <v>1.314</v>
      </c>
      <c r="I165" s="42"/>
      <c r="J165" s="41">
        <v>0.744</v>
      </c>
      <c r="K165" s="42"/>
      <c r="L165" s="41">
        <v>0.992</v>
      </c>
      <c r="N165" s="41"/>
      <c r="O165" s="16"/>
      <c r="P165" s="42"/>
      <c r="Q165" s="42"/>
    </row>
    <row r="166" spans="2:17" ht="12.75">
      <c r="B166" s="14" t="s">
        <v>98</v>
      </c>
      <c r="D166" s="14" t="s">
        <v>50</v>
      </c>
      <c r="E166" s="42"/>
      <c r="F166" s="41">
        <v>2.278</v>
      </c>
      <c r="G166" s="42"/>
      <c r="H166" s="41">
        <v>1.902</v>
      </c>
      <c r="I166" s="42"/>
      <c r="J166" s="41">
        <v>1.185</v>
      </c>
      <c r="K166" s="42"/>
      <c r="L166" s="41">
        <v>1.788</v>
      </c>
      <c r="N166" s="41"/>
      <c r="O166" s="16"/>
      <c r="P166" s="42"/>
      <c r="Q166" s="42"/>
    </row>
    <row r="167" spans="2:17" ht="12.75">
      <c r="B167" s="14" t="s">
        <v>99</v>
      </c>
      <c r="D167" s="14" t="s">
        <v>50</v>
      </c>
      <c r="E167" s="42"/>
      <c r="F167" s="41">
        <v>0.194</v>
      </c>
      <c r="G167" s="42"/>
      <c r="H167" s="41">
        <v>0.196</v>
      </c>
      <c r="I167" s="42"/>
      <c r="J167" s="41">
        <v>3.307</v>
      </c>
      <c r="K167" s="42"/>
      <c r="L167" s="41">
        <v>1.232</v>
      </c>
      <c r="N167" s="41"/>
      <c r="O167" s="16"/>
      <c r="P167" s="42"/>
      <c r="Q167" s="42"/>
    </row>
    <row r="168" spans="2:17" ht="12.75">
      <c r="B168" s="14" t="s">
        <v>100</v>
      </c>
      <c r="D168" s="14" t="s">
        <v>50</v>
      </c>
      <c r="E168" s="42" t="s">
        <v>29</v>
      </c>
      <c r="F168" s="41">
        <v>0.056</v>
      </c>
      <c r="G168" s="42" t="s">
        <v>29</v>
      </c>
      <c r="H168" s="41">
        <v>0.056</v>
      </c>
      <c r="I168" s="42" t="s">
        <v>29</v>
      </c>
      <c r="J168" s="41">
        <v>0.055</v>
      </c>
      <c r="K168" s="42"/>
      <c r="L168" s="41">
        <v>0.056</v>
      </c>
      <c r="N168" s="41"/>
      <c r="O168" s="16"/>
      <c r="P168" s="42"/>
      <c r="Q168" s="42"/>
    </row>
    <row r="169" spans="2:17" ht="12.75">
      <c r="B169" s="14" t="s">
        <v>101</v>
      </c>
      <c r="D169" s="14" t="s">
        <v>50</v>
      </c>
      <c r="E169" s="42" t="s">
        <v>29</v>
      </c>
      <c r="F169" s="41">
        <v>0.028</v>
      </c>
      <c r="G169" s="42" t="s">
        <v>29</v>
      </c>
      <c r="H169" s="41">
        <v>0.028</v>
      </c>
      <c r="I169" s="42" t="s">
        <v>29</v>
      </c>
      <c r="J169" s="41">
        <v>0.028</v>
      </c>
      <c r="K169" s="42"/>
      <c r="L169" s="41">
        <v>0.028</v>
      </c>
      <c r="N169" s="41"/>
      <c r="O169" s="16"/>
      <c r="P169" s="42"/>
      <c r="Q169" s="42"/>
    </row>
    <row r="170" spans="2:17" ht="12.75">
      <c r="B170" s="14" t="s">
        <v>117</v>
      </c>
      <c r="D170" s="14" t="s">
        <v>50</v>
      </c>
      <c r="E170" s="42"/>
      <c r="F170" s="41">
        <v>0.667</v>
      </c>
      <c r="G170" s="42"/>
      <c r="H170" s="41">
        <v>0.643</v>
      </c>
      <c r="I170" s="42"/>
      <c r="J170" s="41">
        <v>0.661</v>
      </c>
      <c r="K170" s="42"/>
      <c r="L170" s="41">
        <v>0.657</v>
      </c>
      <c r="N170" s="41"/>
      <c r="O170" s="16"/>
      <c r="P170" s="42"/>
      <c r="Q170" s="42"/>
    </row>
    <row r="171" spans="2:17" ht="12.75">
      <c r="B171" s="14" t="s">
        <v>96</v>
      </c>
      <c r="D171" s="14" t="s">
        <v>50</v>
      </c>
      <c r="E171" s="42" t="s">
        <v>29</v>
      </c>
      <c r="F171" s="41">
        <v>5.556</v>
      </c>
      <c r="G171" s="42" t="s">
        <v>29</v>
      </c>
      <c r="H171" s="41">
        <v>5.873</v>
      </c>
      <c r="I171" s="42" t="s">
        <v>29</v>
      </c>
      <c r="J171" s="41">
        <v>5.512</v>
      </c>
      <c r="K171" s="42"/>
      <c r="L171" s="41">
        <v>5.647</v>
      </c>
      <c r="N171" s="41"/>
      <c r="O171" s="16"/>
      <c r="P171" s="42"/>
      <c r="Q171" s="42"/>
    </row>
    <row r="172" spans="2:17" ht="12.75">
      <c r="B172" s="14" t="s">
        <v>102</v>
      </c>
      <c r="D172" s="14" t="s">
        <v>50</v>
      </c>
      <c r="E172" s="42" t="s">
        <v>29</v>
      </c>
      <c r="F172" s="41">
        <v>0.056</v>
      </c>
      <c r="G172" s="42" t="s">
        <v>29</v>
      </c>
      <c r="H172" s="41">
        <v>0.028</v>
      </c>
      <c r="I172" s="42" t="s">
        <v>29</v>
      </c>
      <c r="J172" s="41">
        <v>0.055</v>
      </c>
      <c r="K172" s="42"/>
      <c r="L172" s="41">
        <v>0.046</v>
      </c>
      <c r="N172" s="41"/>
      <c r="O172" s="16"/>
      <c r="P172" s="42"/>
      <c r="Q172" s="42"/>
    </row>
    <row r="173" spans="2:17" ht="12.75">
      <c r="B173" s="14" t="s">
        <v>103</v>
      </c>
      <c r="D173" s="14" t="s">
        <v>50</v>
      </c>
      <c r="E173" s="42"/>
      <c r="F173" s="41">
        <v>3.333</v>
      </c>
      <c r="G173" s="42"/>
      <c r="H173" s="41">
        <v>2.796</v>
      </c>
      <c r="I173" s="42"/>
      <c r="J173" s="41">
        <v>1.791</v>
      </c>
      <c r="K173" s="42"/>
      <c r="L173" s="41">
        <v>2.64</v>
      </c>
      <c r="N173" s="41"/>
      <c r="O173" s="16"/>
      <c r="P173" s="42"/>
      <c r="Q173" s="42"/>
    </row>
    <row r="174" spans="2:17" ht="12.75">
      <c r="B174" s="14" t="s">
        <v>104</v>
      </c>
      <c r="D174" s="14" t="s">
        <v>50</v>
      </c>
      <c r="E174" s="42" t="s">
        <v>29</v>
      </c>
      <c r="F174" s="41">
        <v>0.472</v>
      </c>
      <c r="G174" s="42" t="s">
        <v>29</v>
      </c>
      <c r="H174" s="41">
        <v>1.147</v>
      </c>
      <c r="I174" s="42" t="s">
        <v>29</v>
      </c>
      <c r="J174" s="41">
        <v>0.469</v>
      </c>
      <c r="K174" s="42"/>
      <c r="L174" s="41">
        <v>0.696</v>
      </c>
      <c r="N174" s="41"/>
      <c r="O174" s="16"/>
      <c r="P174" s="42"/>
      <c r="Q174" s="42"/>
    </row>
    <row r="175" spans="2:17" ht="12.75">
      <c r="B175" s="14" t="s">
        <v>105</v>
      </c>
      <c r="D175" s="14" t="s">
        <v>50</v>
      </c>
      <c r="E175" s="42" t="s">
        <v>29</v>
      </c>
      <c r="F175" s="41">
        <v>0.444</v>
      </c>
      <c r="G175" s="42" t="s">
        <v>29</v>
      </c>
      <c r="H175" s="41">
        <v>0.475</v>
      </c>
      <c r="I175" s="42" t="s">
        <v>29</v>
      </c>
      <c r="J175" s="41">
        <v>0.441</v>
      </c>
      <c r="K175" s="42"/>
      <c r="L175" s="41">
        <v>0.453</v>
      </c>
      <c r="N175" s="41"/>
      <c r="O175" s="16"/>
      <c r="P175" s="42"/>
      <c r="Q175" s="42"/>
    </row>
    <row r="176" spans="2:17" ht="12.75">
      <c r="B176" s="14" t="s">
        <v>106</v>
      </c>
      <c r="D176" s="14" t="s">
        <v>50</v>
      </c>
      <c r="E176" s="42" t="s">
        <v>29</v>
      </c>
      <c r="F176" s="41">
        <v>0.25</v>
      </c>
      <c r="G176" s="42" t="s">
        <v>29</v>
      </c>
      <c r="H176" s="41">
        <v>0.252</v>
      </c>
      <c r="I176" s="42" t="s">
        <v>29</v>
      </c>
      <c r="J176" s="41">
        <v>0.248</v>
      </c>
      <c r="K176" s="42"/>
      <c r="L176" s="41">
        <v>0.25</v>
      </c>
      <c r="N176" s="41"/>
      <c r="O176" s="16"/>
      <c r="P176" s="42"/>
      <c r="Q176" s="42"/>
    </row>
    <row r="177" spans="5:17" ht="12.75">
      <c r="E177" s="42"/>
      <c r="F177" s="42"/>
      <c r="G177" s="42"/>
      <c r="H177" s="42"/>
      <c r="I177" s="42"/>
      <c r="J177" s="42"/>
      <c r="K177" s="42"/>
      <c r="N177" s="41"/>
      <c r="O177" s="16"/>
      <c r="P177" s="42"/>
      <c r="Q177" s="42"/>
    </row>
    <row r="178" spans="2:17" ht="12.75">
      <c r="B178" s="14" t="s">
        <v>75</v>
      </c>
      <c r="D178" s="14" t="s">
        <v>17</v>
      </c>
      <c r="E178" s="42"/>
      <c r="F178" s="41">
        <f>'emiss 1'!G94</f>
        <v>11192</v>
      </c>
      <c r="G178" s="42"/>
      <c r="H178" s="41">
        <f>'emiss 1'!I94</f>
        <v>11441</v>
      </c>
      <c r="I178" s="42"/>
      <c r="J178" s="41">
        <f>'emiss 1'!K94</f>
        <v>11518</v>
      </c>
      <c r="K178" s="42"/>
      <c r="L178" s="15">
        <f>'emiss 1'!M94</f>
        <v>11383.666666666666</v>
      </c>
      <c r="N178" s="41"/>
      <c r="O178" s="16"/>
      <c r="P178" s="42"/>
      <c r="Q178" s="42"/>
    </row>
    <row r="179" spans="2:17" ht="12.75">
      <c r="B179" s="14" t="s">
        <v>76</v>
      </c>
      <c r="D179" s="14" t="s">
        <v>18</v>
      </c>
      <c r="E179" s="42"/>
      <c r="F179" s="41">
        <f>'emiss 1'!G95</f>
        <v>8.2</v>
      </c>
      <c r="G179" s="42"/>
      <c r="H179" s="41">
        <f>'emiss 1'!I95</f>
        <v>8.1</v>
      </c>
      <c r="I179" s="42"/>
      <c r="J179" s="41">
        <f>'emiss 1'!K95</f>
        <v>8.1</v>
      </c>
      <c r="K179" s="42"/>
      <c r="L179" s="15">
        <f>'emiss 1'!M95</f>
        <v>8.133333333333333</v>
      </c>
      <c r="N179" s="41"/>
      <c r="O179" s="16"/>
      <c r="P179" s="42"/>
      <c r="Q179" s="42"/>
    </row>
    <row r="180" spans="5:17" ht="12.75">
      <c r="E180" s="42"/>
      <c r="F180" s="42"/>
      <c r="G180" s="42"/>
      <c r="H180" s="42"/>
      <c r="I180" s="42"/>
      <c r="J180" s="42"/>
      <c r="K180" s="42"/>
      <c r="N180" s="41"/>
      <c r="O180" s="16"/>
      <c r="P180" s="42"/>
      <c r="Q180" s="42"/>
    </row>
    <row r="181" spans="2:20" ht="12.75">
      <c r="B181" s="14" t="s">
        <v>124</v>
      </c>
      <c r="D181" s="14" t="s">
        <v>68</v>
      </c>
      <c r="E181" s="42"/>
      <c r="F181" s="44">
        <f>F161*F162/1000000</f>
        <v>45.99124</v>
      </c>
      <c r="G181" s="42"/>
      <c r="H181" s="44">
        <f>H161*H162/1000000</f>
        <v>49.38165</v>
      </c>
      <c r="I181" s="42"/>
      <c r="J181" s="44">
        <f>J161*J162/1000000</f>
        <v>45.38772</v>
      </c>
      <c r="K181" s="42"/>
      <c r="L181" s="44">
        <f>L161*L162/1000000</f>
        <v>46.253868</v>
      </c>
      <c r="N181" s="15">
        <f>F181</f>
        <v>45.99124</v>
      </c>
      <c r="O181" s="16"/>
      <c r="P181" s="15">
        <f>H181</f>
        <v>49.38165</v>
      </c>
      <c r="Q181" s="17"/>
      <c r="R181" s="15">
        <f>J181</f>
        <v>45.38772</v>
      </c>
      <c r="S181" s="41"/>
      <c r="T181" s="43">
        <f>AVERAGE(N181,P181,R181)</f>
        <v>46.920203333333326</v>
      </c>
    </row>
    <row r="182" spans="2:20" ht="12.75">
      <c r="B182" s="14" t="s">
        <v>239</v>
      </c>
      <c r="D182" s="14" t="s">
        <v>68</v>
      </c>
      <c r="E182" s="42"/>
      <c r="L182" s="40"/>
      <c r="N182" s="43">
        <f>F178/9000*(21-F179)/21*60</f>
        <v>45.47860317460317</v>
      </c>
      <c r="O182" s="18"/>
      <c r="P182" s="43">
        <f>H178/9000*(21-H179)/21*60</f>
        <v>46.85361904761905</v>
      </c>
      <c r="Q182" s="42"/>
      <c r="R182" s="43">
        <f>J178/9000*(21-J179)/21*60</f>
        <v>47.168952380952376</v>
      </c>
      <c r="S182" s="42"/>
      <c r="T182" s="43">
        <f>AVERAGE(N182,P182,R182)</f>
        <v>46.50039153439153</v>
      </c>
    </row>
    <row r="183" spans="5:17" ht="12.75">
      <c r="E183" s="42"/>
      <c r="G183" s="42"/>
      <c r="I183" s="42"/>
      <c r="K183" s="42"/>
      <c r="L183" s="40"/>
      <c r="N183" s="41"/>
      <c r="O183" s="16"/>
      <c r="P183" s="42"/>
      <c r="Q183" s="42"/>
    </row>
    <row r="184" spans="2:17" ht="12.75">
      <c r="B184" s="61" t="s">
        <v>90</v>
      </c>
      <c r="C184" s="61"/>
      <c r="E184" s="42"/>
      <c r="G184" s="42"/>
      <c r="I184" s="42"/>
      <c r="K184" s="42"/>
      <c r="L184" s="40"/>
      <c r="N184" s="41"/>
      <c r="O184" s="16"/>
      <c r="P184" s="42"/>
      <c r="Q184" s="42"/>
    </row>
    <row r="185" spans="2:20" ht="12.75">
      <c r="B185" s="14" t="s">
        <v>53</v>
      </c>
      <c r="D185" s="14" t="s">
        <v>77</v>
      </c>
      <c r="E185" s="42">
        <v>100</v>
      </c>
      <c r="F185" s="15">
        <f>F164/F$178/60/0.0283*(21-7)/(21-F$179)*1000</f>
        <v>79.93755273885267</v>
      </c>
      <c r="G185" s="42">
        <v>100</v>
      </c>
      <c r="H185" s="15">
        <f>H164/H$178/60/0.0283*(21-7)/(21-H$179)*1000</f>
        <v>78.11110561483306</v>
      </c>
      <c r="I185" s="42">
        <v>100</v>
      </c>
      <c r="J185" s="15">
        <f>J164/J$178/60/0.0283*(21-7)/(21-J$179)*1000</f>
        <v>76.46882970740894</v>
      </c>
      <c r="K185" s="42">
        <v>100</v>
      </c>
      <c r="L185" s="44">
        <f aca="true" t="shared" si="18" ref="L185:R199">AVERAGE(J185,H185,F185)</f>
        <v>78.1724960203649</v>
      </c>
      <c r="M185" s="42">
        <v>100</v>
      </c>
      <c r="N185" s="44">
        <f t="shared" si="18"/>
        <v>77.58414378086897</v>
      </c>
      <c r="O185" s="16">
        <v>100</v>
      </c>
      <c r="P185" s="44">
        <f t="shared" si="18"/>
        <v>77.40848983621426</v>
      </c>
      <c r="Q185" s="18">
        <v>100</v>
      </c>
      <c r="R185" s="44">
        <f t="shared" si="18"/>
        <v>77.72170987914939</v>
      </c>
      <c r="S185" s="40">
        <v>100</v>
      </c>
      <c r="T185" s="43">
        <f>AVERAGE(N185,P185,R185)</f>
        <v>77.57144783207754</v>
      </c>
    </row>
    <row r="186" spans="2:20" ht="12.75">
      <c r="B186" s="14" t="s">
        <v>97</v>
      </c>
      <c r="D186" s="14" t="s">
        <v>69</v>
      </c>
      <c r="E186" s="42"/>
      <c r="F186" s="44">
        <f aca="true" t="shared" si="19" ref="F186:H197">F165/F$178/60/0.0283*(21-7)/(21-F$179)*1000000</f>
        <v>52.77667362519585</v>
      </c>
      <c r="G186" s="42"/>
      <c r="H186" s="44">
        <f t="shared" si="19"/>
        <v>73.40607770289024</v>
      </c>
      <c r="I186" s="42"/>
      <c r="J186" s="44">
        <f aca="true" t="shared" si="20" ref="J186:J197">J165/J$178/60/0.0283*(21-7)/(21-J$179)*1000000</f>
        <v>41.28540039368483</v>
      </c>
      <c r="K186" s="42"/>
      <c r="L186" s="44">
        <f t="shared" si="18"/>
        <v>55.822717240590315</v>
      </c>
      <c r="N186" s="44">
        <f t="shared" si="18"/>
        <v>56.83806511238847</v>
      </c>
      <c r="O186" s="16"/>
      <c r="P186" s="44">
        <f t="shared" si="18"/>
        <v>51.31539424888788</v>
      </c>
      <c r="Q186" s="42"/>
      <c r="R186" s="44">
        <f t="shared" si="18"/>
        <v>54.658725533955554</v>
      </c>
      <c r="T186" s="81">
        <f aca="true" t="shared" si="21" ref="T186:T197">AVERAGE(N186,P186,R186)</f>
        <v>54.27072829841063</v>
      </c>
    </row>
    <row r="187" spans="2:20" ht="12.75">
      <c r="B187" s="14" t="s">
        <v>98</v>
      </c>
      <c r="D187" s="14" t="s">
        <v>69</v>
      </c>
      <c r="E187" s="42"/>
      <c r="F187" s="44">
        <f t="shared" si="19"/>
        <v>131.10715650839273</v>
      </c>
      <c r="G187" s="42"/>
      <c r="H187" s="44">
        <f t="shared" si="19"/>
        <v>106.25445950601008</v>
      </c>
      <c r="I187" s="42"/>
      <c r="J187" s="44">
        <f t="shared" si="20"/>
        <v>65.75698853026414</v>
      </c>
      <c r="K187" s="42"/>
      <c r="L187" s="44">
        <f t="shared" si="18"/>
        <v>101.03953484822232</v>
      </c>
      <c r="N187" s="44">
        <f t="shared" si="18"/>
        <v>91.01699429483217</v>
      </c>
      <c r="O187" s="16"/>
      <c r="P187" s="44">
        <f t="shared" si="18"/>
        <v>85.93783922443954</v>
      </c>
      <c r="Q187" s="42"/>
      <c r="R187" s="44">
        <f t="shared" si="18"/>
        <v>92.66478945583134</v>
      </c>
      <c r="T187" s="81">
        <f t="shared" si="21"/>
        <v>89.87320765836769</v>
      </c>
    </row>
    <row r="188" spans="2:20" ht="12.75">
      <c r="B188" s="14" t="s">
        <v>99</v>
      </c>
      <c r="D188" s="14" t="s">
        <v>69</v>
      </c>
      <c r="E188" s="42"/>
      <c r="F188" s="44">
        <f t="shared" si="19"/>
        <v>11.165403144261717</v>
      </c>
      <c r="G188" s="42"/>
      <c r="H188" s="44">
        <f t="shared" si="19"/>
        <v>10.949460601039947</v>
      </c>
      <c r="I188" s="42"/>
      <c r="J188" s="44">
        <f t="shared" si="20"/>
        <v>183.50916545956417</v>
      </c>
      <c r="K188" s="42"/>
      <c r="L188" s="44">
        <f t="shared" si="18"/>
        <v>68.54134306828861</v>
      </c>
      <c r="N188" s="44">
        <f t="shared" si="18"/>
        <v>87.66665637629758</v>
      </c>
      <c r="O188" s="16"/>
      <c r="P188" s="44">
        <f t="shared" si="18"/>
        <v>113.23905496805013</v>
      </c>
      <c r="Q188" s="42"/>
      <c r="R188" s="44">
        <f t="shared" si="18"/>
        <v>89.8156848042121</v>
      </c>
      <c r="T188" s="81">
        <f t="shared" si="21"/>
        <v>96.90713204951993</v>
      </c>
    </row>
    <row r="189" spans="2:20" ht="12.75">
      <c r="B189" s="14" t="s">
        <v>100</v>
      </c>
      <c r="D189" s="14" t="s">
        <v>69</v>
      </c>
      <c r="E189" s="42">
        <v>100</v>
      </c>
      <c r="F189" s="44">
        <f t="shared" si="19"/>
        <v>3.2230029694776094</v>
      </c>
      <c r="G189" s="42">
        <v>100</v>
      </c>
      <c r="H189" s="44">
        <f t="shared" si="19"/>
        <v>3.128417314582842</v>
      </c>
      <c r="I189" s="42">
        <v>100</v>
      </c>
      <c r="J189" s="44">
        <f t="shared" si="20"/>
        <v>3.0520121258772384</v>
      </c>
      <c r="K189" s="42">
        <v>100</v>
      </c>
      <c r="L189" s="44">
        <f t="shared" si="18"/>
        <v>3.1344774699792297</v>
      </c>
      <c r="M189" s="42">
        <v>100</v>
      </c>
      <c r="N189" s="44">
        <f t="shared" si="18"/>
        <v>3.104968970146437</v>
      </c>
      <c r="O189" s="16">
        <v>100</v>
      </c>
      <c r="P189" s="44">
        <f t="shared" si="18"/>
        <v>3.097152855334302</v>
      </c>
      <c r="Q189" s="42">
        <v>100</v>
      </c>
      <c r="R189" s="44">
        <f t="shared" si="18"/>
        <v>3.112199765153323</v>
      </c>
      <c r="S189" s="40">
        <v>100</v>
      </c>
      <c r="T189" s="81">
        <f t="shared" si="21"/>
        <v>3.1047738635446875</v>
      </c>
    </row>
    <row r="190" spans="2:21" ht="12.75">
      <c r="B190" s="14" t="s">
        <v>101</v>
      </c>
      <c r="D190" s="14" t="s">
        <v>69</v>
      </c>
      <c r="E190" s="42">
        <v>100</v>
      </c>
      <c r="F190" s="44">
        <f t="shared" si="19"/>
        <v>1.6115014847388047</v>
      </c>
      <c r="G190" s="42">
        <v>100</v>
      </c>
      <c r="H190" s="44">
        <f t="shared" si="19"/>
        <v>1.564208657291421</v>
      </c>
      <c r="I190" s="42">
        <v>100</v>
      </c>
      <c r="J190" s="44">
        <f t="shared" si="20"/>
        <v>1.5537516277193217</v>
      </c>
      <c r="K190" s="42">
        <v>100</v>
      </c>
      <c r="L190" s="44">
        <f t="shared" si="18"/>
        <v>1.5764872565831825</v>
      </c>
      <c r="M190" s="42">
        <v>100</v>
      </c>
      <c r="N190" s="44">
        <f t="shared" si="18"/>
        <v>1.5648158471979752</v>
      </c>
      <c r="O190" s="16">
        <v>100</v>
      </c>
      <c r="P190" s="44">
        <f t="shared" si="18"/>
        <v>1.5650182438334932</v>
      </c>
      <c r="Q190" s="42">
        <v>100</v>
      </c>
      <c r="R190" s="44">
        <f t="shared" si="18"/>
        <v>1.5687737825382169</v>
      </c>
      <c r="S190" s="40">
        <v>100</v>
      </c>
      <c r="T190" s="81">
        <f t="shared" si="21"/>
        <v>1.5662026245232283</v>
      </c>
      <c r="U190" s="41"/>
    </row>
    <row r="191" spans="2:20" ht="12.75">
      <c r="B191" s="14" t="s">
        <v>117</v>
      </c>
      <c r="D191" s="14" t="s">
        <v>69</v>
      </c>
      <c r="E191" s="42"/>
      <c r="F191" s="44">
        <f t="shared" si="19"/>
        <v>38.38826751145652</v>
      </c>
      <c r="G191" s="42"/>
      <c r="H191" s="44">
        <f t="shared" si="19"/>
        <v>35.92093452279941</v>
      </c>
      <c r="I191" s="42"/>
      <c r="J191" s="44">
        <f t="shared" si="20"/>
        <v>36.67963664008827</v>
      </c>
      <c r="K191" s="42"/>
      <c r="L191" s="44">
        <f t="shared" si="18"/>
        <v>36.996279558114736</v>
      </c>
      <c r="N191" s="44">
        <f t="shared" si="18"/>
        <v>36.53228357366747</v>
      </c>
      <c r="O191" s="16"/>
      <c r="P191" s="44">
        <f t="shared" si="18"/>
        <v>36.736066590623494</v>
      </c>
      <c r="Q191" s="42"/>
      <c r="R191" s="44">
        <f t="shared" si="18"/>
        <v>36.75487657413523</v>
      </c>
      <c r="T191" s="81">
        <f t="shared" si="21"/>
        <v>36.67440891280873</v>
      </c>
    </row>
    <row r="192" spans="2:20" ht="12.75">
      <c r="B192" s="14" t="s">
        <v>96</v>
      </c>
      <c r="D192" s="14" t="s">
        <v>69</v>
      </c>
      <c r="E192" s="42">
        <v>100</v>
      </c>
      <c r="F192" s="44">
        <f t="shared" si="19"/>
        <v>319.76793747174275</v>
      </c>
      <c r="G192" s="42">
        <v>100</v>
      </c>
      <c r="H192" s="44">
        <f t="shared" si="19"/>
        <v>328.09276586687554</v>
      </c>
      <c r="I192" s="42">
        <v>100</v>
      </c>
      <c r="J192" s="44">
        <f t="shared" si="20"/>
        <v>305.8671061424607</v>
      </c>
      <c r="K192" s="42">
        <v>100</v>
      </c>
      <c r="L192" s="44">
        <f t="shared" si="18"/>
        <v>317.9092698270263</v>
      </c>
      <c r="M192" s="42">
        <v>100</v>
      </c>
      <c r="N192" s="44">
        <f t="shared" si="18"/>
        <v>317.2897139454542</v>
      </c>
      <c r="O192" s="16">
        <v>100</v>
      </c>
      <c r="P192" s="44">
        <f t="shared" si="18"/>
        <v>313.68869663831373</v>
      </c>
      <c r="Q192" s="42">
        <v>100</v>
      </c>
      <c r="R192" s="44">
        <f t="shared" si="18"/>
        <v>316.29589347026473</v>
      </c>
      <c r="S192" s="40">
        <v>100</v>
      </c>
      <c r="T192" s="81">
        <f t="shared" si="21"/>
        <v>315.75810135134424</v>
      </c>
    </row>
    <row r="193" spans="2:20" ht="12.75">
      <c r="B193" s="14" t="s">
        <v>102</v>
      </c>
      <c r="D193" s="14" t="s">
        <v>69</v>
      </c>
      <c r="E193" s="42">
        <v>100</v>
      </c>
      <c r="F193" s="44">
        <f t="shared" si="19"/>
        <v>3.2230029694776094</v>
      </c>
      <c r="G193" s="42">
        <v>100</v>
      </c>
      <c r="H193" s="44">
        <f t="shared" si="19"/>
        <v>1.564208657291421</v>
      </c>
      <c r="I193" s="42">
        <v>100</v>
      </c>
      <c r="J193" s="44">
        <f t="shared" si="20"/>
        <v>3.0520121258772384</v>
      </c>
      <c r="K193" s="42">
        <v>100</v>
      </c>
      <c r="L193" s="44">
        <f t="shared" si="18"/>
        <v>2.613074584215423</v>
      </c>
      <c r="M193" s="42">
        <v>100</v>
      </c>
      <c r="N193" s="44">
        <f t="shared" si="18"/>
        <v>2.4097651224613608</v>
      </c>
      <c r="O193" s="16">
        <v>100</v>
      </c>
      <c r="P193" s="44">
        <f t="shared" si="18"/>
        <v>2.6916172775180076</v>
      </c>
      <c r="Q193" s="42">
        <v>100</v>
      </c>
      <c r="R193" s="44">
        <f t="shared" si="18"/>
        <v>2.5714856613982637</v>
      </c>
      <c r="S193" s="40">
        <v>100</v>
      </c>
      <c r="T193" s="81">
        <f t="shared" si="21"/>
        <v>2.557622687125877</v>
      </c>
    </row>
    <row r="194" spans="2:20" ht="12.75">
      <c r="B194" s="14" t="s">
        <v>103</v>
      </c>
      <c r="D194" s="14" t="s">
        <v>69</v>
      </c>
      <c r="E194" s="42"/>
      <c r="F194" s="44">
        <f t="shared" si="19"/>
        <v>191.82623030837271</v>
      </c>
      <c r="G194" s="42"/>
      <c r="H194" s="44">
        <f t="shared" si="19"/>
        <v>156.19740734952902</v>
      </c>
      <c r="I194" s="42"/>
      <c r="J194" s="44">
        <f t="shared" si="20"/>
        <v>99.38461304447517</v>
      </c>
      <c r="K194" s="42"/>
      <c r="L194" s="44">
        <f t="shared" si="18"/>
        <v>149.13608356745897</v>
      </c>
      <c r="N194" s="44">
        <f t="shared" si="18"/>
        <v>134.90603465382105</v>
      </c>
      <c r="O194" s="16"/>
      <c r="P194" s="44">
        <f t="shared" si="18"/>
        <v>127.80891042191838</v>
      </c>
      <c r="Q194" s="42"/>
      <c r="R194" s="44">
        <f t="shared" si="18"/>
        <v>137.28367621439946</v>
      </c>
      <c r="T194" s="81">
        <f t="shared" si="21"/>
        <v>133.33287376337964</v>
      </c>
    </row>
    <row r="195" spans="2:20" ht="12.75">
      <c r="B195" s="14" t="s">
        <v>104</v>
      </c>
      <c r="D195" s="14" t="s">
        <v>69</v>
      </c>
      <c r="E195" s="42">
        <v>100</v>
      </c>
      <c r="F195" s="44">
        <f t="shared" si="19"/>
        <v>27.16531074273985</v>
      </c>
      <c r="G195" s="42">
        <v>100</v>
      </c>
      <c r="H195" s="44">
        <f t="shared" si="19"/>
        <v>64.076690354045</v>
      </c>
      <c r="I195" s="42">
        <v>100</v>
      </c>
      <c r="J195" s="44">
        <f t="shared" si="20"/>
        <v>26.025339764298636</v>
      </c>
      <c r="K195" s="42">
        <v>100</v>
      </c>
      <c r="L195" s="44">
        <f t="shared" si="18"/>
        <v>39.08911362036116</v>
      </c>
      <c r="M195" s="42">
        <v>100</v>
      </c>
      <c r="N195" s="44">
        <f t="shared" si="18"/>
        <v>43.06371457956826</v>
      </c>
      <c r="O195" s="16">
        <v>100</v>
      </c>
      <c r="P195" s="44">
        <f t="shared" si="18"/>
        <v>36.05938932140935</v>
      </c>
      <c r="Q195" s="42">
        <v>100</v>
      </c>
      <c r="R195" s="44">
        <f t="shared" si="18"/>
        <v>39.40407250711292</v>
      </c>
      <c r="S195" s="40">
        <v>100</v>
      </c>
      <c r="T195" s="81">
        <f t="shared" si="21"/>
        <v>39.50905880269684</v>
      </c>
    </row>
    <row r="196" spans="2:20" ht="12.75">
      <c r="B196" s="14" t="s">
        <v>105</v>
      </c>
      <c r="D196" s="14" t="s">
        <v>69</v>
      </c>
      <c r="E196" s="42">
        <v>100</v>
      </c>
      <c r="F196" s="44">
        <f t="shared" si="19"/>
        <v>25.553809258001046</v>
      </c>
      <c r="G196" s="42">
        <v>100</v>
      </c>
      <c r="H196" s="44">
        <f t="shared" si="19"/>
        <v>26.535682579050885</v>
      </c>
      <c r="I196" s="42">
        <v>100</v>
      </c>
      <c r="J196" s="44">
        <f t="shared" si="20"/>
        <v>24.471588136579314</v>
      </c>
      <c r="K196" s="42">
        <v>100</v>
      </c>
      <c r="L196" s="44">
        <f t="shared" si="18"/>
        <v>25.520359991210416</v>
      </c>
      <c r="M196" s="42">
        <v>100</v>
      </c>
      <c r="N196" s="44">
        <f t="shared" si="18"/>
        <v>25.509210235613537</v>
      </c>
      <c r="O196" s="16">
        <v>100</v>
      </c>
      <c r="P196" s="44">
        <f t="shared" si="18"/>
        <v>25.167052787801087</v>
      </c>
      <c r="Q196" s="42">
        <v>100</v>
      </c>
      <c r="R196" s="44">
        <f t="shared" si="18"/>
        <v>25.398874338208344</v>
      </c>
      <c r="S196" s="40">
        <v>100</v>
      </c>
      <c r="T196" s="81">
        <f t="shared" si="21"/>
        <v>25.358379120540988</v>
      </c>
    </row>
    <row r="197" spans="2:20" ht="12.75">
      <c r="B197" s="14" t="s">
        <v>106</v>
      </c>
      <c r="D197" s="14" t="s">
        <v>69</v>
      </c>
      <c r="E197" s="42">
        <v>100</v>
      </c>
      <c r="F197" s="44">
        <f t="shared" si="19"/>
        <v>14.388406113739329</v>
      </c>
      <c r="G197" s="42">
        <v>100</v>
      </c>
      <c r="H197" s="44">
        <f t="shared" si="19"/>
        <v>14.077877915622787</v>
      </c>
      <c r="I197" s="42">
        <v>100</v>
      </c>
      <c r="J197" s="44">
        <f t="shared" si="20"/>
        <v>13.761800131228275</v>
      </c>
      <c r="K197" s="42">
        <v>100</v>
      </c>
      <c r="L197" s="44">
        <f t="shared" si="18"/>
        <v>14.07602805353013</v>
      </c>
      <c r="M197" s="42">
        <v>100</v>
      </c>
      <c r="N197" s="44">
        <f t="shared" si="18"/>
        <v>13.971902033460397</v>
      </c>
      <c r="O197" s="16">
        <v>100</v>
      </c>
      <c r="P197" s="44">
        <f t="shared" si="18"/>
        <v>13.936576739406268</v>
      </c>
      <c r="Q197" s="42">
        <v>100</v>
      </c>
      <c r="R197" s="44">
        <f t="shared" si="18"/>
        <v>13.994835608798931</v>
      </c>
      <c r="S197" s="40">
        <v>100</v>
      </c>
      <c r="T197" s="81">
        <f t="shared" si="21"/>
        <v>13.967771460555198</v>
      </c>
    </row>
    <row r="198" spans="2:20" ht="12.75">
      <c r="B198" s="14" t="s">
        <v>70</v>
      </c>
      <c r="D198" s="14" t="s">
        <v>69</v>
      </c>
      <c r="E198" s="42">
        <v>100</v>
      </c>
      <c r="F198" s="43">
        <f>F192+F190</f>
        <v>321.3794389564816</v>
      </c>
      <c r="G198" s="42">
        <v>100</v>
      </c>
      <c r="H198" s="43">
        <f>H192+H190</f>
        <v>329.65697452416697</v>
      </c>
      <c r="I198" s="42">
        <v>100</v>
      </c>
      <c r="J198" s="43">
        <f>J192+J190</f>
        <v>307.42085777018</v>
      </c>
      <c r="K198" s="42">
        <v>100</v>
      </c>
      <c r="L198" s="44">
        <f t="shared" si="18"/>
        <v>319.48575708360954</v>
      </c>
      <c r="M198" s="42">
        <v>100</v>
      </c>
      <c r="N198" s="44">
        <f t="shared" si="18"/>
        <v>318.85452979265216</v>
      </c>
      <c r="O198" s="16">
        <v>100</v>
      </c>
      <c r="P198" s="44">
        <f t="shared" si="18"/>
        <v>315.2537148821472</v>
      </c>
      <c r="Q198" s="40">
        <v>100</v>
      </c>
      <c r="R198" s="44">
        <f t="shared" si="18"/>
        <v>317.864667252803</v>
      </c>
      <c r="S198" s="40">
        <v>100</v>
      </c>
      <c r="T198" s="43">
        <f>AVERAGE(N198,P198,R198)</f>
        <v>317.32430397586745</v>
      </c>
    </row>
    <row r="199" spans="2:20" ht="12.75">
      <c r="B199" s="14" t="s">
        <v>71</v>
      </c>
      <c r="D199" s="14" t="s">
        <v>69</v>
      </c>
      <c r="E199" s="42">
        <f>F189/F199*100</f>
        <v>1.8660446517827394</v>
      </c>
      <c r="F199" s="43">
        <f>F187+F189+F191</f>
        <v>172.71842698932687</v>
      </c>
      <c r="G199" s="42">
        <f>H189/H199*100</f>
        <v>2.153018069973087</v>
      </c>
      <c r="H199" s="43">
        <f>H187+H189+H191</f>
        <v>145.30381134339234</v>
      </c>
      <c r="I199" s="42">
        <f>J189/J199*100</f>
        <v>2.89321409784324</v>
      </c>
      <c r="J199" s="43">
        <f>J187+J189+J191</f>
        <v>105.48863729622965</v>
      </c>
      <c r="K199" s="42">
        <f>L189/L199*100</f>
        <v>2.2203520502213343</v>
      </c>
      <c r="L199" s="44">
        <f t="shared" si="18"/>
        <v>141.17029187631627</v>
      </c>
      <c r="M199" s="42">
        <v>1.8660446517827394</v>
      </c>
      <c r="N199" s="44">
        <f t="shared" si="18"/>
        <v>130.6542468386461</v>
      </c>
      <c r="O199" s="16">
        <v>2.153018069973087</v>
      </c>
      <c r="P199" s="44">
        <f t="shared" si="18"/>
        <v>125.77105867039734</v>
      </c>
      <c r="Q199" s="40">
        <v>2.89321409784324</v>
      </c>
      <c r="R199" s="44">
        <f t="shared" si="18"/>
        <v>132.5318657951199</v>
      </c>
      <c r="S199" s="40">
        <v>2.2203520502213343</v>
      </c>
      <c r="T199" s="43">
        <f>AVERAGE(N199,P199,R199)</f>
        <v>129.65239043472113</v>
      </c>
    </row>
    <row r="200" spans="5:15" ht="12.75">
      <c r="E200" s="42"/>
      <c r="F200" s="42"/>
      <c r="G200" s="42"/>
      <c r="H200" s="42"/>
      <c r="I200" s="42"/>
      <c r="J200" s="42"/>
      <c r="K200" s="42"/>
      <c r="L200" s="46"/>
      <c r="N200" s="41"/>
      <c r="O200" s="16"/>
    </row>
    <row r="201" spans="12:14" ht="12.75">
      <c r="L201" s="44"/>
      <c r="N201" s="47"/>
    </row>
    <row r="202" spans="12:14" ht="12.75">
      <c r="L202" s="45"/>
      <c r="N202" s="48"/>
    </row>
    <row r="203" ht="12.75">
      <c r="L203" s="46"/>
    </row>
    <row r="204" ht="12.75">
      <c r="L204" s="45"/>
    </row>
    <row r="205" spans="12:17" ht="12.75">
      <c r="L205" s="44"/>
      <c r="N205" s="44"/>
      <c r="O205" s="16"/>
      <c r="P205" s="41"/>
      <c r="Q205" s="41"/>
    </row>
    <row r="206" spans="12:17" ht="12.75">
      <c r="L206" s="44"/>
      <c r="N206" s="44"/>
      <c r="O206" s="16"/>
      <c r="P206" s="41"/>
      <c r="Q206" s="41"/>
    </row>
    <row r="207" spans="12:17" ht="12.75">
      <c r="L207" s="15"/>
      <c r="N207" s="44"/>
      <c r="O207" s="16"/>
      <c r="P207" s="41"/>
      <c r="Q207" s="41"/>
    </row>
    <row r="208" spans="12:17" ht="12.75">
      <c r="L208" s="15"/>
      <c r="N208" s="44"/>
      <c r="O208" s="16"/>
      <c r="P208" s="41"/>
      <c r="Q208" s="41"/>
    </row>
    <row r="209" spans="14:15" ht="12.75">
      <c r="N209" s="41"/>
      <c r="O209" s="16"/>
    </row>
    <row r="210" spans="12:21" ht="12.75">
      <c r="L210" s="15"/>
      <c r="M210" s="17"/>
      <c r="N210" s="15"/>
      <c r="O210" s="16"/>
      <c r="R210" s="43"/>
      <c r="S210" s="43"/>
      <c r="T210" s="43"/>
      <c r="U210" s="43"/>
    </row>
    <row r="211" spans="12:21" ht="12.75">
      <c r="L211" s="15"/>
      <c r="M211" s="17"/>
      <c r="T211" s="15"/>
      <c r="U211" s="15"/>
    </row>
    <row r="212" spans="12:21" ht="12.75">
      <c r="L212" s="15"/>
      <c r="M212" s="17"/>
      <c r="T212" s="15"/>
      <c r="U212" s="15"/>
    </row>
    <row r="213" spans="2:21" ht="12.75">
      <c r="B213" s="61"/>
      <c r="C213" s="61"/>
      <c r="L213" s="15"/>
      <c r="M213" s="17"/>
      <c r="T213" s="15"/>
      <c r="U213" s="15"/>
    </row>
    <row r="214" spans="12:15" ht="12.75">
      <c r="L214" s="15"/>
      <c r="M214" s="17"/>
      <c r="N214" s="15"/>
      <c r="O214" s="16"/>
    </row>
    <row r="215" spans="12:17" ht="12.75">
      <c r="L215" s="16"/>
      <c r="M215" s="18"/>
      <c r="N215" s="16"/>
      <c r="O215" s="16"/>
      <c r="P215" s="16"/>
      <c r="Q215" s="16"/>
    </row>
    <row r="216" spans="12:15" ht="12.75">
      <c r="L216" s="15"/>
      <c r="N216" s="15"/>
      <c r="O216" s="16"/>
    </row>
    <row r="217" spans="12:15" ht="12.75">
      <c r="L217" s="15"/>
      <c r="N217" s="15"/>
      <c r="O217" s="16"/>
    </row>
    <row r="218" spans="5:15" ht="12.75">
      <c r="E218" s="42"/>
      <c r="F218" s="42"/>
      <c r="G218" s="42"/>
      <c r="H218" s="42"/>
      <c r="I218" s="42"/>
      <c r="J218" s="42"/>
      <c r="K218" s="42"/>
      <c r="L218" s="15"/>
      <c r="N218" s="15"/>
      <c r="O218" s="16"/>
    </row>
    <row r="219" spans="5:15" ht="12.75">
      <c r="E219" s="42"/>
      <c r="F219" s="42"/>
      <c r="G219" s="42"/>
      <c r="H219" s="42"/>
      <c r="I219" s="42"/>
      <c r="J219" s="42"/>
      <c r="K219" s="42"/>
      <c r="L219" s="15"/>
      <c r="N219" s="15"/>
      <c r="O219" s="16"/>
    </row>
    <row r="220" spans="5:15" ht="12.75">
      <c r="E220" s="42"/>
      <c r="F220" s="42"/>
      <c r="G220" s="42"/>
      <c r="H220" s="42"/>
      <c r="I220" s="42"/>
      <c r="J220" s="42"/>
      <c r="K220" s="42"/>
      <c r="L220" s="15"/>
      <c r="N220" s="15"/>
      <c r="O220" s="16"/>
    </row>
    <row r="221" spans="12:15" ht="12.75">
      <c r="L221" s="15"/>
      <c r="N221" s="15"/>
      <c r="O221" s="16"/>
    </row>
    <row r="222" spans="12:15" ht="12.75">
      <c r="L222" s="15"/>
      <c r="N222" s="15"/>
      <c r="O222" s="16"/>
    </row>
    <row r="223" spans="12:15" ht="12.75">
      <c r="L223" s="15"/>
      <c r="N223" s="15"/>
      <c r="O223" s="16"/>
    </row>
    <row r="224" spans="12:15" ht="12.75">
      <c r="L224" s="15"/>
      <c r="N224" s="15"/>
      <c r="O224" s="16"/>
    </row>
    <row r="225" spans="12:15" ht="12.75">
      <c r="L225" s="15"/>
      <c r="N225" s="15"/>
      <c r="O225" s="16"/>
    </row>
    <row r="226" spans="12:15" ht="12.75">
      <c r="L226" s="15"/>
      <c r="N226" s="15"/>
      <c r="O226" s="16"/>
    </row>
    <row r="227" spans="12:15" ht="12.75">
      <c r="L227" s="15"/>
      <c r="N227" s="15"/>
      <c r="O227" s="16"/>
    </row>
    <row r="228" spans="12:15" ht="12.75">
      <c r="L228" s="15"/>
      <c r="N228" s="15"/>
      <c r="O228" s="16"/>
    </row>
    <row r="229" spans="12:15" ht="12.75">
      <c r="L229" s="15"/>
      <c r="M229" s="15"/>
      <c r="N229" s="15"/>
      <c r="O229" s="16"/>
    </row>
    <row r="230" spans="12:15" ht="12.75">
      <c r="L230" s="15"/>
      <c r="M230" s="15"/>
      <c r="N230" s="15"/>
      <c r="O230" s="16"/>
    </row>
    <row r="232" spans="2:3" ht="12.75">
      <c r="B232" s="39"/>
      <c r="C232" s="39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B5"/>
  <sheetViews>
    <sheetView workbookViewId="0" topLeftCell="B1">
      <selection activeCell="C2" sqref="C2"/>
    </sheetView>
  </sheetViews>
  <sheetFormatPr defaultColWidth="9.140625" defaultRowHeight="12.75"/>
  <cols>
    <col min="1" max="1" width="9.140625" style="0" hidden="1" customWidth="1"/>
  </cols>
  <sheetData>
    <row r="1" ht="12.75">
      <c r="B1" s="8" t="s">
        <v>212</v>
      </c>
    </row>
    <row r="3" ht="12.75">
      <c r="B3" s="75" t="s">
        <v>161</v>
      </c>
    </row>
    <row r="5" ht="12.75">
      <c r="B5" t="s">
        <v>204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B9">
      <selection activeCell="C2" sqref="C2"/>
    </sheetView>
  </sheetViews>
  <sheetFormatPr defaultColWidth="9.140625" defaultRowHeight="12.75"/>
  <cols>
    <col min="1" max="1" width="3.57421875" style="0" hidden="1" customWidth="1"/>
    <col min="2" max="2" width="31.42187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8" t="s">
        <v>81</v>
      </c>
      <c r="C1" s="19"/>
      <c r="D1" s="19"/>
      <c r="E1" s="19"/>
      <c r="F1" s="19"/>
    </row>
    <row r="2" spans="2:6" ht="12.75">
      <c r="B2" s="19"/>
      <c r="C2" s="19"/>
      <c r="D2" s="19"/>
      <c r="E2" s="19"/>
      <c r="F2" s="19"/>
    </row>
    <row r="3" spans="1:6" ht="12.75">
      <c r="A3" t="s">
        <v>123</v>
      </c>
      <c r="B3" s="8" t="s">
        <v>183</v>
      </c>
      <c r="C3" s="19"/>
      <c r="D3" s="19"/>
      <c r="E3" s="82" t="s">
        <v>48</v>
      </c>
      <c r="F3" s="19"/>
    </row>
    <row r="4" spans="2:6" ht="12.75">
      <c r="B4" s="19"/>
      <c r="C4" s="19"/>
      <c r="D4" s="19"/>
      <c r="F4" s="19"/>
    </row>
    <row r="5" spans="2:6" ht="14.25">
      <c r="B5" s="19" t="s">
        <v>152</v>
      </c>
      <c r="C5" s="9" t="s">
        <v>64</v>
      </c>
      <c r="D5" s="9"/>
      <c r="E5" s="19">
        <v>1667</v>
      </c>
      <c r="F5" s="19"/>
    </row>
    <row r="6" spans="2:6" ht="12.75">
      <c r="B6" s="19" t="s">
        <v>153</v>
      </c>
      <c r="C6" s="19" t="s">
        <v>154</v>
      </c>
      <c r="D6" s="19" t="s">
        <v>29</v>
      </c>
      <c r="E6" s="19">
        <v>-1</v>
      </c>
      <c r="F6" s="19"/>
    </row>
    <row r="7" spans="2:6" ht="12.75">
      <c r="B7" s="19" t="s">
        <v>155</v>
      </c>
      <c r="C7" s="19" t="s">
        <v>67</v>
      </c>
      <c r="D7" s="19"/>
      <c r="E7" s="49">
        <v>5</v>
      </c>
      <c r="F7" s="19"/>
    </row>
    <row r="8" spans="2:6" ht="12.75">
      <c r="B8" s="19" t="s">
        <v>156</v>
      </c>
      <c r="C8" s="19" t="s">
        <v>67</v>
      </c>
      <c r="D8" s="19"/>
      <c r="E8" s="50">
        <v>58</v>
      </c>
      <c r="F8" s="19"/>
    </row>
    <row r="9" spans="2:6" ht="12.75">
      <c r="B9" s="19" t="s">
        <v>157</v>
      </c>
      <c r="C9" s="19" t="s">
        <v>65</v>
      </c>
      <c r="D9" s="19"/>
      <c r="E9" s="19">
        <v>7.53</v>
      </c>
      <c r="F9" s="19"/>
    </row>
    <row r="10" spans="2:6" ht="12.75">
      <c r="B10" s="19" t="s">
        <v>158</v>
      </c>
      <c r="C10" s="19" t="s">
        <v>66</v>
      </c>
      <c r="D10" s="19"/>
      <c r="E10" s="19">
        <v>419</v>
      </c>
      <c r="F10" s="19"/>
    </row>
    <row r="11" spans="2:6" ht="12.75">
      <c r="B11" s="19" t="s">
        <v>168</v>
      </c>
      <c r="C11" s="19" t="s">
        <v>66</v>
      </c>
      <c r="D11" s="19"/>
      <c r="E11" s="19">
        <v>0</v>
      </c>
      <c r="F11" s="19"/>
    </row>
    <row r="12" spans="2:6" ht="12.75">
      <c r="B12" s="19"/>
      <c r="C12" s="19"/>
      <c r="D12" s="19"/>
      <c r="E12" s="19"/>
      <c r="F12" s="19"/>
    </row>
    <row r="13" spans="1:6" ht="12.75">
      <c r="A13" t="s">
        <v>123</v>
      </c>
      <c r="B13" s="8" t="s">
        <v>184</v>
      </c>
      <c r="C13" s="19"/>
      <c r="D13" s="19"/>
      <c r="E13" s="82" t="s">
        <v>48</v>
      </c>
      <c r="F13" s="19"/>
    </row>
    <row r="14" spans="2:6" ht="12.75">
      <c r="B14" s="19"/>
      <c r="C14" s="19"/>
      <c r="D14" s="19"/>
      <c r="E14" s="19"/>
      <c r="F14" s="19"/>
    </row>
    <row r="15" spans="2:6" ht="14.25">
      <c r="B15" s="19" t="s">
        <v>152</v>
      </c>
      <c r="C15" s="9" t="s">
        <v>64</v>
      </c>
      <c r="D15" s="9"/>
      <c r="E15" s="49">
        <v>2009</v>
      </c>
      <c r="F15" s="19"/>
    </row>
    <row r="16" spans="2:6" ht="12.75">
      <c r="B16" s="19" t="s">
        <v>153</v>
      </c>
      <c r="C16" s="19" t="s">
        <v>154</v>
      </c>
      <c r="D16" s="19"/>
      <c r="E16" s="50">
        <v>-1</v>
      </c>
      <c r="F16" s="19"/>
    </row>
    <row r="17" spans="2:6" ht="12.75">
      <c r="B17" s="19" t="s">
        <v>155</v>
      </c>
      <c r="C17" s="19" t="s">
        <v>67</v>
      </c>
      <c r="E17">
        <v>5</v>
      </c>
      <c r="F17" s="19"/>
    </row>
    <row r="18" spans="2:6" ht="12.75">
      <c r="B18" s="19" t="s">
        <v>156</v>
      </c>
      <c r="C18" s="19" t="s">
        <v>67</v>
      </c>
      <c r="E18">
        <v>57</v>
      </c>
      <c r="F18" s="19"/>
    </row>
    <row r="19" spans="2:6" ht="12.75">
      <c r="B19" s="19" t="s">
        <v>157</v>
      </c>
      <c r="C19" s="19" t="s">
        <v>65</v>
      </c>
      <c r="D19" s="19"/>
      <c r="E19" s="49">
        <v>7.88</v>
      </c>
      <c r="F19" s="19"/>
    </row>
    <row r="20" spans="2:6" ht="12.75">
      <c r="B20" s="19" t="s">
        <v>158</v>
      </c>
      <c r="C20" s="19" t="s">
        <v>66</v>
      </c>
      <c r="D20" s="19"/>
      <c r="E20" s="19">
        <v>412</v>
      </c>
      <c r="F20" s="19"/>
    </row>
    <row r="21" spans="2:6" ht="12.75">
      <c r="B21" s="19" t="s">
        <v>168</v>
      </c>
      <c r="C21" s="19" t="s">
        <v>66</v>
      </c>
      <c r="D21" s="19"/>
      <c r="E21" s="19">
        <v>10</v>
      </c>
      <c r="F21" s="19"/>
    </row>
    <row r="22" spans="2:6" ht="12.75">
      <c r="B22" s="19"/>
      <c r="C22" s="19"/>
      <c r="D22" s="19"/>
      <c r="E22" s="19"/>
      <c r="F22" s="19"/>
    </row>
    <row r="23" spans="1:6" ht="12.75">
      <c r="A23" t="s">
        <v>123</v>
      </c>
      <c r="B23" s="8" t="s">
        <v>185</v>
      </c>
      <c r="C23" s="19"/>
      <c r="D23" s="19"/>
      <c r="E23" s="82" t="s">
        <v>48</v>
      </c>
      <c r="F23" s="19"/>
    </row>
    <row r="24" spans="2:6" ht="12.75">
      <c r="B24" s="19"/>
      <c r="C24" s="19"/>
      <c r="D24" s="19"/>
      <c r="E24" s="19"/>
      <c r="F24" s="19"/>
    </row>
    <row r="25" spans="2:6" ht="14.25">
      <c r="B25" s="19" t="s">
        <v>152</v>
      </c>
      <c r="C25" s="9" t="s">
        <v>64</v>
      </c>
      <c r="D25" s="9"/>
      <c r="E25" s="49">
        <v>2006</v>
      </c>
      <c r="F25" s="19"/>
    </row>
    <row r="26" spans="2:6" ht="12.75">
      <c r="B26" s="19" t="s">
        <v>153</v>
      </c>
      <c r="C26" s="19" t="s">
        <v>154</v>
      </c>
      <c r="D26" s="19"/>
      <c r="E26" s="50">
        <v>-1</v>
      </c>
      <c r="F26" s="19"/>
    </row>
    <row r="27" spans="2:6" ht="12.75">
      <c r="B27" s="19" t="s">
        <v>157</v>
      </c>
      <c r="C27" s="19" t="s">
        <v>65</v>
      </c>
      <c r="D27" s="19"/>
      <c r="E27" s="49">
        <v>7.85</v>
      </c>
      <c r="F27" s="19"/>
    </row>
    <row r="28" spans="2:6" ht="12.75">
      <c r="B28" s="19" t="s">
        <v>158</v>
      </c>
      <c r="C28" s="19" t="s">
        <v>66</v>
      </c>
      <c r="D28" s="19"/>
      <c r="E28" s="19">
        <v>420</v>
      </c>
      <c r="F28" s="19"/>
    </row>
    <row r="29" spans="2:6" ht="12.75">
      <c r="B29" s="19" t="s">
        <v>168</v>
      </c>
      <c r="C29" s="19" t="s">
        <v>66</v>
      </c>
      <c r="D29" s="19"/>
      <c r="E29" s="19">
        <v>8.01</v>
      </c>
      <c r="F29" s="19"/>
    </row>
    <row r="30" spans="2:6" ht="12.75">
      <c r="B30" s="19"/>
      <c r="C30" s="19"/>
      <c r="D30" s="19"/>
      <c r="E30" s="19"/>
      <c r="F30" s="19"/>
    </row>
    <row r="31" spans="2:5" ht="12.75">
      <c r="B31" s="8" t="s">
        <v>186</v>
      </c>
      <c r="C31" s="19"/>
      <c r="D31" s="19"/>
      <c r="E31" s="82" t="s">
        <v>48</v>
      </c>
    </row>
    <row r="32" spans="2:5" ht="12.75">
      <c r="B32" s="19"/>
      <c r="C32" s="19"/>
      <c r="D32" s="19"/>
      <c r="E32" s="19"/>
    </row>
    <row r="33" spans="2:5" ht="14.25">
      <c r="B33" s="19" t="s">
        <v>152</v>
      </c>
      <c r="C33" s="9" t="s">
        <v>64</v>
      </c>
      <c r="D33" s="9"/>
      <c r="E33" s="49">
        <v>2004</v>
      </c>
    </row>
    <row r="34" spans="2:5" ht="12.75">
      <c r="B34" s="19" t="s">
        <v>153</v>
      </c>
      <c r="C34" s="19" t="s">
        <v>154</v>
      </c>
      <c r="D34" s="19"/>
      <c r="E34" s="50">
        <v>-1</v>
      </c>
    </row>
    <row r="35" spans="2:5" ht="12.75">
      <c r="B35" s="19" t="s">
        <v>157</v>
      </c>
      <c r="C35" s="19" t="s">
        <v>65</v>
      </c>
      <c r="D35" s="19"/>
      <c r="E35" s="49">
        <v>7.92</v>
      </c>
    </row>
    <row r="36" spans="2:5" ht="12.75">
      <c r="B36" s="19" t="s">
        <v>158</v>
      </c>
      <c r="C36" s="19" t="s">
        <v>66</v>
      </c>
      <c r="D36" s="19"/>
      <c r="E36" s="19">
        <v>417</v>
      </c>
    </row>
    <row r="37" spans="2:5" ht="12.75">
      <c r="B37" s="19" t="s">
        <v>168</v>
      </c>
      <c r="C37" s="19" t="s">
        <v>66</v>
      </c>
      <c r="D37" s="19"/>
      <c r="E37" s="19">
        <v>8.01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C2" sqref="C2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00390625" style="0" customWidth="1"/>
    <col min="4" max="4" width="3.85156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4.140625" style="0" customWidth="1"/>
    <col min="16" max="16" width="9.00390625" style="0" customWidth="1"/>
    <col min="18" max="18" width="9.00390625" style="0" customWidth="1"/>
  </cols>
  <sheetData>
    <row r="1" spans="1:18" ht="12.75">
      <c r="A1" s="57" t="s">
        <v>83</v>
      </c>
      <c r="B1" s="40"/>
      <c r="C1" s="40"/>
      <c r="D1" s="40"/>
      <c r="E1" s="51"/>
      <c r="F1" s="52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2.75">
      <c r="A2" s="40" t="s">
        <v>241</v>
      </c>
      <c r="B2" s="40"/>
      <c r="C2" s="40"/>
      <c r="D2" s="40"/>
      <c r="E2" s="51"/>
      <c r="F2" s="52"/>
      <c r="G2" s="51"/>
      <c r="H2" s="52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2.75">
      <c r="A3" s="40" t="s">
        <v>20</v>
      </c>
      <c r="B3" s="40"/>
      <c r="C3" s="14" t="str">
        <f>source!C5</f>
        <v>Norco Chemical Plant-West Site Shell Oil Company</v>
      </c>
      <c r="D3" s="14"/>
      <c r="E3" s="51"/>
      <c r="F3" s="52"/>
      <c r="G3" s="51"/>
      <c r="H3" s="52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2.75">
      <c r="A4" s="40" t="s">
        <v>21</v>
      </c>
      <c r="B4" s="40"/>
      <c r="C4" s="14" t="s">
        <v>180</v>
      </c>
      <c r="D4" s="14"/>
      <c r="E4" s="53"/>
      <c r="F4" s="54"/>
      <c r="G4" s="53"/>
      <c r="H4" s="54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2.75">
      <c r="A5" s="40" t="s">
        <v>22</v>
      </c>
      <c r="B5" s="40"/>
      <c r="C5" s="19" t="str">
        <f>cond!C30</f>
        <v>Risk burn, reasonable upper bound on normal operation</v>
      </c>
      <c r="D5" s="19"/>
      <c r="E5" s="19"/>
      <c r="F5" s="19"/>
      <c r="G5" s="19"/>
      <c r="H5" s="19"/>
      <c r="I5" s="19"/>
      <c r="J5" s="19"/>
      <c r="K5" s="51"/>
      <c r="L5" s="19"/>
      <c r="M5" s="51"/>
      <c r="N5" s="51"/>
      <c r="O5" s="51"/>
      <c r="P5" s="51"/>
      <c r="Q5" s="51"/>
      <c r="R5" s="51"/>
    </row>
    <row r="6" spans="1:18" ht="12.75">
      <c r="A6" s="40"/>
      <c r="B6" s="40"/>
      <c r="C6" s="42"/>
      <c r="D6" s="42"/>
      <c r="E6" s="55"/>
      <c r="F6" s="52"/>
      <c r="G6" s="55"/>
      <c r="H6" s="52"/>
      <c r="I6" s="51"/>
      <c r="J6" s="55"/>
      <c r="K6" s="51"/>
      <c r="L6" s="55"/>
      <c r="M6" s="51"/>
      <c r="N6" s="51"/>
      <c r="O6" s="55"/>
      <c r="P6" s="51"/>
      <c r="Q6" s="55"/>
      <c r="R6" s="51"/>
    </row>
    <row r="7" spans="1:18" s="72" customFormat="1" ht="12.75">
      <c r="A7" s="40"/>
      <c r="B7" s="40"/>
      <c r="C7" s="42" t="s">
        <v>23</v>
      </c>
      <c r="D7" s="42"/>
      <c r="E7" s="56" t="s">
        <v>61</v>
      </c>
      <c r="F7" s="56"/>
      <c r="G7" s="56"/>
      <c r="H7" s="56"/>
      <c r="I7" s="18"/>
      <c r="J7" s="56" t="s">
        <v>62</v>
      </c>
      <c r="K7" s="56"/>
      <c r="L7" s="56"/>
      <c r="M7" s="56"/>
      <c r="N7" s="18"/>
      <c r="O7" s="56" t="s">
        <v>63</v>
      </c>
      <c r="P7" s="56"/>
      <c r="Q7" s="56"/>
      <c r="R7" s="56"/>
    </row>
    <row r="8" spans="1:18" s="72" customFormat="1" ht="12.75">
      <c r="A8" s="40"/>
      <c r="B8" s="40"/>
      <c r="C8" s="42" t="s">
        <v>24</v>
      </c>
      <c r="D8" s="40"/>
      <c r="E8" s="55" t="s">
        <v>25</v>
      </c>
      <c r="F8" s="54" t="s">
        <v>26</v>
      </c>
      <c r="G8" s="55" t="s">
        <v>25</v>
      </c>
      <c r="H8" s="54" t="s">
        <v>26</v>
      </c>
      <c r="I8" s="51"/>
      <c r="J8" s="55" t="s">
        <v>25</v>
      </c>
      <c r="K8" s="55" t="s">
        <v>27</v>
      </c>
      <c r="L8" s="55" t="s">
        <v>25</v>
      </c>
      <c r="M8" s="55" t="s">
        <v>27</v>
      </c>
      <c r="N8" s="51"/>
      <c r="O8" s="55" t="s">
        <v>25</v>
      </c>
      <c r="P8" s="55" t="s">
        <v>27</v>
      </c>
      <c r="Q8" s="55" t="s">
        <v>25</v>
      </c>
      <c r="R8" s="55" t="s">
        <v>27</v>
      </c>
    </row>
    <row r="9" spans="1:18" s="72" customFormat="1" ht="12.75">
      <c r="A9" s="40"/>
      <c r="B9" s="40"/>
      <c r="C9" s="42"/>
      <c r="D9" s="40"/>
      <c r="E9" s="55" t="s">
        <v>240</v>
      </c>
      <c r="F9" s="55" t="s">
        <v>240</v>
      </c>
      <c r="G9" s="55" t="s">
        <v>82</v>
      </c>
      <c r="H9" s="54" t="s">
        <v>82</v>
      </c>
      <c r="I9" s="51"/>
      <c r="J9" s="55" t="s">
        <v>240</v>
      </c>
      <c r="K9" s="55" t="s">
        <v>240</v>
      </c>
      <c r="L9" s="55" t="s">
        <v>82</v>
      </c>
      <c r="M9" s="54" t="s">
        <v>82</v>
      </c>
      <c r="N9" s="51"/>
      <c r="O9" s="55" t="s">
        <v>240</v>
      </c>
      <c r="P9" s="55" t="s">
        <v>240</v>
      </c>
      <c r="Q9" s="55" t="s">
        <v>82</v>
      </c>
      <c r="R9" s="54" t="s">
        <v>82</v>
      </c>
    </row>
    <row r="10" spans="1:18" ht="12.75">
      <c r="A10" s="40" t="s">
        <v>149</v>
      </c>
      <c r="B10" s="40"/>
      <c r="C10" s="40"/>
      <c r="D10" s="40"/>
      <c r="E10" s="51"/>
      <c r="F10" s="52"/>
      <c r="G10" s="51"/>
      <c r="H10" s="52"/>
      <c r="I10" s="51"/>
      <c r="J10" s="51"/>
      <c r="K10" s="51"/>
      <c r="L10" s="51"/>
      <c r="M10" s="51"/>
      <c r="N10" s="51"/>
      <c r="O10" s="43"/>
      <c r="P10" s="51"/>
      <c r="Q10" s="51"/>
      <c r="R10" s="51"/>
    </row>
    <row r="11" spans="1:18" ht="12.75">
      <c r="A11" s="40"/>
      <c r="B11" s="40" t="s">
        <v>28</v>
      </c>
      <c r="C11" s="42">
        <v>1</v>
      </c>
      <c r="D11" s="65" t="s">
        <v>29</v>
      </c>
      <c r="E11" s="47">
        <v>0.05</v>
      </c>
      <c r="F11" s="47">
        <f aca="true" t="shared" si="0" ref="F11:H27">IF(E11="","",E11*$C11)</f>
        <v>0.05</v>
      </c>
      <c r="G11" s="47">
        <f aca="true" t="shared" si="1" ref="G11:G27">IF(E11=0,"",IF(D11="nd",E11/2,E11))</f>
        <v>0.025</v>
      </c>
      <c r="H11" s="47">
        <f t="shared" si="0"/>
        <v>0.025</v>
      </c>
      <c r="I11" s="47" t="s">
        <v>29</v>
      </c>
      <c r="J11" s="66">
        <v>0.03</v>
      </c>
      <c r="K11" s="47">
        <f aca="true" t="shared" si="2" ref="K11:M27">IF(J11="","",J11*$C11)</f>
        <v>0.03</v>
      </c>
      <c r="L11" s="47">
        <f>IF(J11=0,"",IF(I11="nd",J11/2,J11))</f>
        <v>0.015</v>
      </c>
      <c r="M11" s="47">
        <f t="shared" si="2"/>
        <v>0.015</v>
      </c>
      <c r="N11" s="47" t="s">
        <v>29</v>
      </c>
      <c r="O11" s="47">
        <v>0.04</v>
      </c>
      <c r="P11" s="47">
        <f aca="true" t="shared" si="3" ref="P11:R27">IF(O11="","",O11*$C11)</f>
        <v>0.04</v>
      </c>
      <c r="Q11" s="47">
        <f>IF(O11=0,"",IF(N11="nd",O11/2,O11))</f>
        <v>0.02</v>
      </c>
      <c r="R11" s="47">
        <f t="shared" si="3"/>
        <v>0.02</v>
      </c>
    </row>
    <row r="12" spans="1:18" ht="12.75">
      <c r="A12" s="40"/>
      <c r="B12" s="40" t="s">
        <v>30</v>
      </c>
      <c r="C12" s="42">
        <v>0.5</v>
      </c>
      <c r="D12" s="65" t="s">
        <v>29</v>
      </c>
      <c r="E12" s="47">
        <v>0.49</v>
      </c>
      <c r="F12" s="47">
        <f t="shared" si="0"/>
        <v>0.245</v>
      </c>
      <c r="G12" s="47">
        <f t="shared" si="1"/>
        <v>0.245</v>
      </c>
      <c r="H12" s="47">
        <f t="shared" si="0"/>
        <v>0.1225</v>
      </c>
      <c r="I12" s="47" t="s">
        <v>29</v>
      </c>
      <c r="J12" s="66">
        <v>0.26</v>
      </c>
      <c r="K12" s="47">
        <f t="shared" si="2"/>
        <v>0.13</v>
      </c>
      <c r="L12" s="47">
        <f aca="true" t="shared" si="4" ref="L12:L27">IF(J12=0,"",IF(I12="nd",J12/2,J12))</f>
        <v>0.13</v>
      </c>
      <c r="M12" s="47">
        <f t="shared" si="2"/>
        <v>0.065</v>
      </c>
      <c r="N12" s="47" t="s">
        <v>29</v>
      </c>
      <c r="O12" s="66">
        <v>0.27</v>
      </c>
      <c r="P12" s="47">
        <f t="shared" si="3"/>
        <v>0.135</v>
      </c>
      <c r="Q12" s="47">
        <f aca="true" t="shared" si="5" ref="Q12:Q27">IF(O12=0,"",IF(N12="nd",O12/2,O12))</f>
        <v>0.135</v>
      </c>
      <c r="R12" s="47">
        <f t="shared" si="3"/>
        <v>0.0675</v>
      </c>
    </row>
    <row r="13" spans="1:18" ht="12.75">
      <c r="A13" s="40"/>
      <c r="B13" s="40" t="s">
        <v>31</v>
      </c>
      <c r="C13" s="42">
        <v>0.1</v>
      </c>
      <c r="D13" s="65"/>
      <c r="E13" s="47">
        <v>2.01</v>
      </c>
      <c r="F13" s="47">
        <f t="shared" si="0"/>
        <v>0.20099999999999998</v>
      </c>
      <c r="G13" s="47">
        <f t="shared" si="1"/>
        <v>2.01</v>
      </c>
      <c r="H13" s="47">
        <f t="shared" si="0"/>
        <v>0.20099999999999998</v>
      </c>
      <c r="I13" s="47" t="s">
        <v>29</v>
      </c>
      <c r="J13" s="66">
        <v>0.92</v>
      </c>
      <c r="K13" s="47">
        <f t="shared" si="2"/>
        <v>0.09200000000000001</v>
      </c>
      <c r="L13" s="47">
        <f t="shared" si="4"/>
        <v>0.46</v>
      </c>
      <c r="M13" s="47">
        <f t="shared" si="2"/>
        <v>0.046000000000000006</v>
      </c>
      <c r="N13" s="47"/>
      <c r="O13" s="66">
        <v>1.21</v>
      </c>
      <c r="P13" s="47">
        <f t="shared" si="3"/>
        <v>0.121</v>
      </c>
      <c r="Q13" s="47">
        <f t="shared" si="5"/>
        <v>1.21</v>
      </c>
      <c r="R13" s="47">
        <f t="shared" si="3"/>
        <v>0.121</v>
      </c>
    </row>
    <row r="14" spans="1:18" ht="12.75">
      <c r="A14" s="40"/>
      <c r="B14" s="40" t="s">
        <v>32</v>
      </c>
      <c r="C14" s="42">
        <v>0.1</v>
      </c>
      <c r="D14" s="65"/>
      <c r="E14" s="47">
        <v>2.01</v>
      </c>
      <c r="F14" s="47">
        <f t="shared" si="0"/>
        <v>0.20099999999999998</v>
      </c>
      <c r="G14" s="47">
        <f t="shared" si="1"/>
        <v>2.01</v>
      </c>
      <c r="H14" s="47">
        <f t="shared" si="0"/>
        <v>0.20099999999999998</v>
      </c>
      <c r="I14" s="47" t="s">
        <v>29</v>
      </c>
      <c r="J14" s="66">
        <v>0.96</v>
      </c>
      <c r="K14" s="47">
        <f t="shared" si="2"/>
        <v>0.096</v>
      </c>
      <c r="L14" s="47">
        <f t="shared" si="4"/>
        <v>0.48</v>
      </c>
      <c r="M14" s="47">
        <f t="shared" si="2"/>
        <v>0.048</v>
      </c>
      <c r="N14" s="47"/>
      <c r="O14" s="66">
        <v>1.21</v>
      </c>
      <c r="P14" s="47">
        <f t="shared" si="3"/>
        <v>0.121</v>
      </c>
      <c r="Q14" s="47">
        <f t="shared" si="5"/>
        <v>1.21</v>
      </c>
      <c r="R14" s="47">
        <f t="shared" si="3"/>
        <v>0.121</v>
      </c>
    </row>
    <row r="15" spans="1:18" ht="12.75">
      <c r="A15" s="40"/>
      <c r="B15" s="40" t="s">
        <v>33</v>
      </c>
      <c r="C15" s="42">
        <v>0.1</v>
      </c>
      <c r="D15" s="65" t="s">
        <v>29</v>
      </c>
      <c r="E15" s="47">
        <v>2.81</v>
      </c>
      <c r="F15" s="47">
        <f t="shared" si="0"/>
        <v>0.281</v>
      </c>
      <c r="G15" s="47">
        <f t="shared" si="1"/>
        <v>1.405</v>
      </c>
      <c r="H15" s="47">
        <f t="shared" si="0"/>
        <v>0.1405</v>
      </c>
      <c r="I15" s="47" t="s">
        <v>29</v>
      </c>
      <c r="J15" s="66">
        <v>1.2</v>
      </c>
      <c r="K15" s="47">
        <f t="shared" si="2"/>
        <v>0.12</v>
      </c>
      <c r="L15" s="47">
        <f t="shared" si="4"/>
        <v>0.6</v>
      </c>
      <c r="M15" s="47">
        <f t="shared" si="2"/>
        <v>0.06</v>
      </c>
      <c r="N15" s="47"/>
      <c r="O15" s="66">
        <v>1.71</v>
      </c>
      <c r="P15" s="47">
        <f t="shared" si="3"/>
        <v>0.171</v>
      </c>
      <c r="Q15" s="47">
        <f t="shared" si="5"/>
        <v>1.71</v>
      </c>
      <c r="R15" s="47">
        <f t="shared" si="3"/>
        <v>0.171</v>
      </c>
    </row>
    <row r="16" spans="1:18" ht="12.75">
      <c r="A16" s="40"/>
      <c r="B16" s="40" t="s">
        <v>34</v>
      </c>
      <c r="C16" s="42">
        <v>0.01</v>
      </c>
      <c r="D16" s="65"/>
      <c r="E16" s="47">
        <v>41.96</v>
      </c>
      <c r="F16" s="47">
        <f t="shared" si="0"/>
        <v>0.41960000000000003</v>
      </c>
      <c r="G16" s="47">
        <f t="shared" si="1"/>
        <v>41.96</v>
      </c>
      <c r="H16" s="47">
        <f t="shared" si="0"/>
        <v>0.41960000000000003</v>
      </c>
      <c r="I16" s="47"/>
      <c r="J16" s="66">
        <v>16.44</v>
      </c>
      <c r="K16" s="47">
        <f t="shared" si="2"/>
        <v>0.16440000000000002</v>
      </c>
      <c r="L16" s="47">
        <f t="shared" si="4"/>
        <v>16.44</v>
      </c>
      <c r="M16" s="47">
        <f t="shared" si="2"/>
        <v>0.16440000000000002</v>
      </c>
      <c r="N16" s="47"/>
      <c r="O16" s="66">
        <v>25.06</v>
      </c>
      <c r="P16" s="47">
        <f t="shared" si="3"/>
        <v>0.2506</v>
      </c>
      <c r="Q16" s="47">
        <f t="shared" si="5"/>
        <v>25.06</v>
      </c>
      <c r="R16" s="47">
        <f t="shared" si="3"/>
        <v>0.2506</v>
      </c>
    </row>
    <row r="17" spans="1:18" ht="12.75">
      <c r="A17" s="40"/>
      <c r="B17" s="40" t="s">
        <v>35</v>
      </c>
      <c r="C17" s="42">
        <v>0.001</v>
      </c>
      <c r="D17" s="65"/>
      <c r="E17" s="47">
        <v>134.18</v>
      </c>
      <c r="F17" s="47">
        <f t="shared" si="0"/>
        <v>0.13418000000000002</v>
      </c>
      <c r="G17" s="47">
        <f t="shared" si="1"/>
        <v>134.18</v>
      </c>
      <c r="H17" s="47">
        <f t="shared" si="0"/>
        <v>0.13418000000000002</v>
      </c>
      <c r="I17" s="47"/>
      <c r="J17" s="66">
        <v>45.21</v>
      </c>
      <c r="K17" s="47">
        <f t="shared" si="2"/>
        <v>0.04521</v>
      </c>
      <c r="L17" s="47">
        <f t="shared" si="4"/>
        <v>45.21</v>
      </c>
      <c r="M17" s="47">
        <f t="shared" si="2"/>
        <v>0.04521</v>
      </c>
      <c r="N17" s="47"/>
      <c r="O17" s="66">
        <v>78.52</v>
      </c>
      <c r="P17" s="47">
        <f t="shared" si="3"/>
        <v>0.07851999999999999</v>
      </c>
      <c r="Q17" s="47">
        <f t="shared" si="5"/>
        <v>78.52</v>
      </c>
      <c r="R17" s="47">
        <f t="shared" si="3"/>
        <v>0.07851999999999999</v>
      </c>
    </row>
    <row r="18" spans="1:18" ht="12.75">
      <c r="A18" s="40"/>
      <c r="B18" s="40" t="s">
        <v>36</v>
      </c>
      <c r="C18" s="42">
        <v>0.1</v>
      </c>
      <c r="D18" s="65" t="s">
        <v>29</v>
      </c>
      <c r="E18" s="47">
        <v>0.55</v>
      </c>
      <c r="F18" s="47">
        <f t="shared" si="0"/>
        <v>0.05500000000000001</v>
      </c>
      <c r="G18" s="47">
        <f t="shared" si="1"/>
        <v>0.275</v>
      </c>
      <c r="H18" s="47">
        <f t="shared" si="0"/>
        <v>0.027500000000000004</v>
      </c>
      <c r="I18" s="47" t="s">
        <v>29</v>
      </c>
      <c r="J18" s="66">
        <v>0.27</v>
      </c>
      <c r="K18" s="47">
        <f t="shared" si="2"/>
        <v>0.027000000000000003</v>
      </c>
      <c r="L18" s="47">
        <f t="shared" si="4"/>
        <v>0.135</v>
      </c>
      <c r="M18" s="47">
        <f t="shared" si="2"/>
        <v>0.013500000000000002</v>
      </c>
      <c r="N18" s="47" t="s">
        <v>29</v>
      </c>
      <c r="O18" s="66">
        <v>0.24</v>
      </c>
      <c r="P18" s="47">
        <f t="shared" si="3"/>
        <v>0.024</v>
      </c>
      <c r="Q18" s="47">
        <f t="shared" si="5"/>
        <v>0.12</v>
      </c>
      <c r="R18" s="47">
        <f t="shared" si="3"/>
        <v>0.012</v>
      </c>
    </row>
    <row r="19" spans="1:18" ht="12.75">
      <c r="A19" s="40"/>
      <c r="B19" s="40" t="s">
        <v>37</v>
      </c>
      <c r="C19" s="42">
        <v>0.05</v>
      </c>
      <c r="D19" s="65"/>
      <c r="E19" s="47">
        <v>6.52</v>
      </c>
      <c r="F19" s="47">
        <f t="shared" si="0"/>
        <v>0.326</v>
      </c>
      <c r="G19" s="47">
        <f t="shared" si="1"/>
        <v>6.52</v>
      </c>
      <c r="H19" s="47">
        <f t="shared" si="0"/>
        <v>0.326</v>
      </c>
      <c r="I19" s="47"/>
      <c r="J19" s="66">
        <v>3.01</v>
      </c>
      <c r="K19" s="47">
        <f t="shared" si="2"/>
        <v>0.1505</v>
      </c>
      <c r="L19" s="47">
        <f t="shared" si="4"/>
        <v>3.01</v>
      </c>
      <c r="M19" s="47">
        <f t="shared" si="2"/>
        <v>0.1505</v>
      </c>
      <c r="N19" s="47"/>
      <c r="O19" s="66">
        <v>3.82</v>
      </c>
      <c r="P19" s="47">
        <f t="shared" si="3"/>
        <v>0.191</v>
      </c>
      <c r="Q19" s="47">
        <f t="shared" si="5"/>
        <v>3.82</v>
      </c>
      <c r="R19" s="47">
        <f t="shared" si="3"/>
        <v>0.191</v>
      </c>
    </row>
    <row r="20" spans="1:18" ht="12.75">
      <c r="A20" s="40"/>
      <c r="B20" s="40" t="s">
        <v>38</v>
      </c>
      <c r="C20" s="42">
        <v>0.5</v>
      </c>
      <c r="D20" s="65"/>
      <c r="E20" s="47">
        <v>7.32</v>
      </c>
      <c r="F20" s="47">
        <f t="shared" si="0"/>
        <v>3.66</v>
      </c>
      <c r="G20" s="47">
        <f t="shared" si="1"/>
        <v>7.32</v>
      </c>
      <c r="H20" s="47">
        <f t="shared" si="0"/>
        <v>3.66</v>
      </c>
      <c r="I20" s="47"/>
      <c r="J20" s="66">
        <v>4.11</v>
      </c>
      <c r="K20" s="47">
        <f t="shared" si="2"/>
        <v>2.055</v>
      </c>
      <c r="L20" s="47">
        <f t="shared" si="4"/>
        <v>4.11</v>
      </c>
      <c r="M20" s="47">
        <f t="shared" si="2"/>
        <v>2.055</v>
      </c>
      <c r="N20" s="47" t="s">
        <v>29</v>
      </c>
      <c r="O20" s="66">
        <v>4.41</v>
      </c>
      <c r="P20" s="47">
        <f t="shared" si="3"/>
        <v>2.205</v>
      </c>
      <c r="Q20" s="47">
        <f t="shared" si="5"/>
        <v>2.205</v>
      </c>
      <c r="R20" s="47">
        <f t="shared" si="3"/>
        <v>1.1025</v>
      </c>
    </row>
    <row r="21" spans="1:18" ht="12.75">
      <c r="A21" s="40"/>
      <c r="B21" s="40" t="s">
        <v>39</v>
      </c>
      <c r="C21" s="42">
        <v>0.1</v>
      </c>
      <c r="D21" s="65"/>
      <c r="E21" s="47">
        <v>131.2</v>
      </c>
      <c r="F21" s="47">
        <f t="shared" si="0"/>
        <v>13.12</v>
      </c>
      <c r="G21" s="47">
        <f t="shared" si="1"/>
        <v>131.2</v>
      </c>
      <c r="H21" s="47">
        <f t="shared" si="0"/>
        <v>13.12</v>
      </c>
      <c r="I21" s="47"/>
      <c r="J21" s="66">
        <v>66.73</v>
      </c>
      <c r="K21" s="47">
        <f t="shared" si="2"/>
        <v>6.673000000000001</v>
      </c>
      <c r="L21" s="47">
        <f t="shared" si="4"/>
        <v>66.73</v>
      </c>
      <c r="M21" s="47">
        <f t="shared" si="2"/>
        <v>6.673000000000001</v>
      </c>
      <c r="N21" s="47"/>
      <c r="O21" s="66">
        <v>87.19</v>
      </c>
      <c r="P21" s="47">
        <f t="shared" si="3"/>
        <v>8.719</v>
      </c>
      <c r="Q21" s="47">
        <f t="shared" si="5"/>
        <v>87.19</v>
      </c>
      <c r="R21" s="47">
        <f t="shared" si="3"/>
        <v>8.719</v>
      </c>
    </row>
    <row r="22" spans="1:18" ht="12.75">
      <c r="A22" s="40"/>
      <c r="B22" s="40" t="s">
        <v>40</v>
      </c>
      <c r="C22" s="42">
        <v>0.1</v>
      </c>
      <c r="D22" s="65"/>
      <c r="E22" s="47">
        <v>106.1</v>
      </c>
      <c r="F22" s="47">
        <f t="shared" si="0"/>
        <v>10.61</v>
      </c>
      <c r="G22" s="47">
        <f t="shared" si="1"/>
        <v>106.1</v>
      </c>
      <c r="H22" s="47">
        <f t="shared" si="0"/>
        <v>10.61</v>
      </c>
      <c r="I22" s="47"/>
      <c r="J22" s="66">
        <v>46.47</v>
      </c>
      <c r="K22" s="47">
        <f t="shared" si="2"/>
        <v>4.647</v>
      </c>
      <c r="L22" s="47">
        <f t="shared" si="4"/>
        <v>46.47</v>
      </c>
      <c r="M22" s="47">
        <f t="shared" si="2"/>
        <v>4.647</v>
      </c>
      <c r="N22" s="47"/>
      <c r="O22" s="66">
        <v>58.61</v>
      </c>
      <c r="P22" s="47">
        <f t="shared" si="3"/>
        <v>5.861000000000001</v>
      </c>
      <c r="Q22" s="47">
        <f t="shared" si="5"/>
        <v>58.61</v>
      </c>
      <c r="R22" s="47">
        <f t="shared" si="3"/>
        <v>5.861000000000001</v>
      </c>
    </row>
    <row r="23" spans="1:18" ht="12.75">
      <c r="A23" s="40"/>
      <c r="B23" s="40" t="s">
        <v>41</v>
      </c>
      <c r="C23" s="42">
        <v>0.1</v>
      </c>
      <c r="D23" s="65"/>
      <c r="E23" s="47">
        <v>73.4</v>
      </c>
      <c r="F23" s="47">
        <f t="shared" si="0"/>
        <v>7.340000000000001</v>
      </c>
      <c r="G23" s="47">
        <f t="shared" si="1"/>
        <v>73.4</v>
      </c>
      <c r="H23" s="47">
        <f t="shared" si="0"/>
        <v>7.340000000000001</v>
      </c>
      <c r="I23" s="47"/>
      <c r="J23" s="66">
        <v>36.87</v>
      </c>
      <c r="K23" s="47">
        <f t="shared" si="2"/>
        <v>3.687</v>
      </c>
      <c r="L23" s="47">
        <f t="shared" si="4"/>
        <v>36.87</v>
      </c>
      <c r="M23" s="47">
        <f t="shared" si="2"/>
        <v>3.687</v>
      </c>
      <c r="N23" s="47"/>
      <c r="O23" s="66">
        <v>44.21</v>
      </c>
      <c r="P23" s="47">
        <f t="shared" si="3"/>
        <v>4.421</v>
      </c>
      <c r="Q23" s="47">
        <f t="shared" si="5"/>
        <v>44.21</v>
      </c>
      <c r="R23" s="47">
        <f t="shared" si="3"/>
        <v>4.421</v>
      </c>
    </row>
    <row r="24" spans="1:18" ht="12.75">
      <c r="A24" s="40"/>
      <c r="B24" s="40" t="s">
        <v>42</v>
      </c>
      <c r="C24" s="42">
        <v>0.1</v>
      </c>
      <c r="D24" s="65"/>
      <c r="E24" s="47">
        <v>6.62</v>
      </c>
      <c r="F24" s="47">
        <f t="shared" si="0"/>
        <v>0.662</v>
      </c>
      <c r="G24" s="47">
        <f t="shared" si="1"/>
        <v>6.62</v>
      </c>
      <c r="H24" s="47">
        <f t="shared" si="0"/>
        <v>0.662</v>
      </c>
      <c r="I24" s="47"/>
      <c r="J24" s="66">
        <v>2.71</v>
      </c>
      <c r="K24" s="47">
        <f t="shared" si="2"/>
        <v>0.271</v>
      </c>
      <c r="L24" s="47">
        <f t="shared" si="4"/>
        <v>2.71</v>
      </c>
      <c r="M24" s="47">
        <f t="shared" si="2"/>
        <v>0.271</v>
      </c>
      <c r="N24" s="47"/>
      <c r="O24" s="66">
        <v>4.02</v>
      </c>
      <c r="P24" s="47">
        <f t="shared" si="3"/>
        <v>0.40199999999999997</v>
      </c>
      <c r="Q24" s="47">
        <f t="shared" si="5"/>
        <v>4.02</v>
      </c>
      <c r="R24" s="47">
        <f t="shared" si="3"/>
        <v>0.40199999999999997</v>
      </c>
    </row>
    <row r="25" spans="1:18" ht="12.75">
      <c r="A25" s="40"/>
      <c r="B25" s="40" t="s">
        <v>43</v>
      </c>
      <c r="C25" s="42">
        <v>0.01</v>
      </c>
      <c r="D25" s="65"/>
      <c r="E25" s="47">
        <v>1371.7</v>
      </c>
      <c r="F25" s="47">
        <f t="shared" si="0"/>
        <v>13.717</v>
      </c>
      <c r="G25" s="47">
        <f t="shared" si="1"/>
        <v>1371.7</v>
      </c>
      <c r="H25" s="47">
        <f t="shared" si="0"/>
        <v>13.717</v>
      </c>
      <c r="I25" s="47"/>
      <c r="J25" s="66">
        <v>590.1</v>
      </c>
      <c r="K25" s="47">
        <f t="shared" si="2"/>
        <v>5.901000000000001</v>
      </c>
      <c r="L25" s="47">
        <f t="shared" si="4"/>
        <v>590.1</v>
      </c>
      <c r="M25" s="47">
        <f t="shared" si="2"/>
        <v>5.901000000000001</v>
      </c>
      <c r="N25" s="47"/>
      <c r="O25" s="66">
        <v>828.8</v>
      </c>
      <c r="P25" s="47">
        <f t="shared" si="3"/>
        <v>8.288</v>
      </c>
      <c r="Q25" s="47">
        <f t="shared" si="5"/>
        <v>828.8</v>
      </c>
      <c r="R25" s="47">
        <f t="shared" si="3"/>
        <v>8.288</v>
      </c>
    </row>
    <row r="26" spans="1:18" ht="12.75">
      <c r="A26" s="40"/>
      <c r="B26" s="40" t="s">
        <v>44</v>
      </c>
      <c r="C26" s="42">
        <v>0.01</v>
      </c>
      <c r="D26" s="65"/>
      <c r="E26" s="47">
        <v>393.55</v>
      </c>
      <c r="F26" s="47">
        <f t="shared" si="0"/>
        <v>3.9355</v>
      </c>
      <c r="G26" s="47">
        <f t="shared" si="1"/>
        <v>393.55</v>
      </c>
      <c r="H26" s="47">
        <f t="shared" si="0"/>
        <v>3.9355</v>
      </c>
      <c r="I26" s="47"/>
      <c r="J26" s="66">
        <v>161.44</v>
      </c>
      <c r="K26" s="47">
        <f t="shared" si="2"/>
        <v>1.6144</v>
      </c>
      <c r="L26" s="47">
        <f t="shared" si="4"/>
        <v>161.44</v>
      </c>
      <c r="M26" s="47">
        <f t="shared" si="2"/>
        <v>1.6144</v>
      </c>
      <c r="N26" s="47"/>
      <c r="O26" s="66">
        <v>273.8</v>
      </c>
      <c r="P26" s="47">
        <f t="shared" si="3"/>
        <v>2.738</v>
      </c>
      <c r="Q26" s="47">
        <f t="shared" si="5"/>
        <v>273.8</v>
      </c>
      <c r="R26" s="47">
        <f t="shared" si="3"/>
        <v>2.738</v>
      </c>
    </row>
    <row r="27" spans="1:18" ht="12.75">
      <c r="A27" s="40"/>
      <c r="B27" s="40" t="s">
        <v>45</v>
      </c>
      <c r="C27" s="42">
        <v>0.001</v>
      </c>
      <c r="D27" s="65"/>
      <c r="E27" s="47">
        <v>3564.4</v>
      </c>
      <c r="F27" s="47">
        <f t="shared" si="0"/>
        <v>3.5644</v>
      </c>
      <c r="G27" s="47">
        <f t="shared" si="1"/>
        <v>3564.4</v>
      </c>
      <c r="H27" s="47">
        <f t="shared" si="0"/>
        <v>3.5644</v>
      </c>
      <c r="I27" s="47"/>
      <c r="J27" s="66">
        <v>1433</v>
      </c>
      <c r="K27" s="47">
        <f t="shared" si="2"/>
        <v>1.433</v>
      </c>
      <c r="L27" s="47">
        <f t="shared" si="4"/>
        <v>1433</v>
      </c>
      <c r="M27" s="47">
        <f t="shared" si="2"/>
        <v>1.433</v>
      </c>
      <c r="N27" s="47"/>
      <c r="O27" s="66">
        <v>2295.9</v>
      </c>
      <c r="P27" s="47">
        <f t="shared" si="3"/>
        <v>2.2959</v>
      </c>
      <c r="Q27" s="47">
        <f t="shared" si="5"/>
        <v>2295.9</v>
      </c>
      <c r="R27" s="47">
        <f t="shared" si="3"/>
        <v>2.2959</v>
      </c>
    </row>
    <row r="28" spans="1:18" ht="12.75">
      <c r="A28" s="40"/>
      <c r="B28" s="40" t="s">
        <v>127</v>
      </c>
      <c r="C28" s="42">
        <v>0</v>
      </c>
      <c r="D28" s="65" t="s">
        <v>29</v>
      </c>
      <c r="E28" s="47">
        <v>0.4</v>
      </c>
      <c r="F28" s="47">
        <f aca="true" t="shared" si="6" ref="F28:H35">IF(E28="","",E28*$C28)</f>
        <v>0</v>
      </c>
      <c r="G28" s="47">
        <f aca="true" t="shared" si="7" ref="G28:G35">IF(E28=0,"",IF(D28="nd",E28/2,E28))</f>
        <v>0.2</v>
      </c>
      <c r="H28" s="47">
        <f t="shared" si="6"/>
        <v>0</v>
      </c>
      <c r="I28" s="47" t="s">
        <v>29</v>
      </c>
      <c r="J28" s="67">
        <v>0.07</v>
      </c>
      <c r="K28" s="47">
        <f aca="true" t="shared" si="8" ref="K28:M35">IF(J28="","",J28*$C28)</f>
        <v>0</v>
      </c>
      <c r="L28" s="47">
        <f aca="true" t="shared" si="9" ref="L28:L35">IF(J28=0,"",IF(I28="nd",J28/2,J28))</f>
        <v>0.035</v>
      </c>
      <c r="M28" s="47">
        <f t="shared" si="8"/>
        <v>0</v>
      </c>
      <c r="N28" s="47" t="s">
        <v>29</v>
      </c>
      <c r="O28" s="47">
        <v>0.08</v>
      </c>
      <c r="P28" s="47">
        <f aca="true" t="shared" si="10" ref="P28:R35">IF(O28="","",O28*$C28)</f>
        <v>0</v>
      </c>
      <c r="Q28" s="47">
        <f aca="true" t="shared" si="11" ref="Q28:Q35">IF(O28=0,"",IF(N28="nd",O28/2,O28))</f>
        <v>0.04</v>
      </c>
      <c r="R28" s="47">
        <f t="shared" si="10"/>
        <v>0</v>
      </c>
    </row>
    <row r="29" spans="1:18" ht="12.75">
      <c r="A29" s="40"/>
      <c r="B29" s="40" t="s">
        <v>128</v>
      </c>
      <c r="C29" s="42">
        <v>0</v>
      </c>
      <c r="D29" s="65" t="s">
        <v>29</v>
      </c>
      <c r="E29" s="47">
        <v>2.2</v>
      </c>
      <c r="F29" s="47">
        <f t="shared" si="6"/>
        <v>0</v>
      </c>
      <c r="G29" s="47">
        <f t="shared" si="7"/>
        <v>1.1</v>
      </c>
      <c r="H29" s="47">
        <f t="shared" si="6"/>
        <v>0</v>
      </c>
      <c r="I29" s="47" t="s">
        <v>29</v>
      </c>
      <c r="J29" s="66">
        <v>0.77</v>
      </c>
      <c r="K29" s="47">
        <f t="shared" si="8"/>
        <v>0</v>
      </c>
      <c r="L29" s="47">
        <f t="shared" si="9"/>
        <v>0.385</v>
      </c>
      <c r="M29" s="47">
        <f t="shared" si="8"/>
        <v>0</v>
      </c>
      <c r="N29" s="47" t="s">
        <v>29</v>
      </c>
      <c r="O29" s="66">
        <v>1.3</v>
      </c>
      <c r="P29" s="47">
        <f t="shared" si="10"/>
        <v>0</v>
      </c>
      <c r="Q29" s="47">
        <f t="shared" si="11"/>
        <v>0.65</v>
      </c>
      <c r="R29" s="47">
        <f t="shared" si="10"/>
        <v>0</v>
      </c>
    </row>
    <row r="30" spans="1:18" ht="12.75">
      <c r="A30" s="40"/>
      <c r="B30" s="40" t="s">
        <v>129</v>
      </c>
      <c r="C30" s="42">
        <v>0</v>
      </c>
      <c r="D30" s="65"/>
      <c r="E30" s="47">
        <v>17.74</v>
      </c>
      <c r="F30" s="47">
        <f t="shared" si="6"/>
        <v>0</v>
      </c>
      <c r="G30" s="47">
        <f t="shared" si="7"/>
        <v>17.74</v>
      </c>
      <c r="H30" s="47">
        <f t="shared" si="6"/>
        <v>0</v>
      </c>
      <c r="I30" s="47" t="s">
        <v>29</v>
      </c>
      <c r="J30" s="66">
        <v>8.2</v>
      </c>
      <c r="K30" s="47">
        <f t="shared" si="8"/>
        <v>0</v>
      </c>
      <c r="L30" s="47">
        <f t="shared" si="9"/>
        <v>4.1</v>
      </c>
      <c r="M30" s="47">
        <f t="shared" si="8"/>
        <v>0</v>
      </c>
      <c r="N30" s="47"/>
      <c r="O30" s="66">
        <v>10.73</v>
      </c>
      <c r="P30" s="47">
        <f t="shared" si="10"/>
        <v>0</v>
      </c>
      <c r="Q30" s="47">
        <f t="shared" si="11"/>
        <v>10.73</v>
      </c>
      <c r="R30" s="47">
        <f t="shared" si="10"/>
        <v>0</v>
      </c>
    </row>
    <row r="31" spans="1:18" ht="12.75">
      <c r="A31" s="40"/>
      <c r="B31" s="40" t="s">
        <v>130</v>
      </c>
      <c r="C31" s="42">
        <v>0</v>
      </c>
      <c r="D31" s="65"/>
      <c r="E31" s="47">
        <v>76.49</v>
      </c>
      <c r="F31" s="47">
        <f t="shared" si="6"/>
        <v>0</v>
      </c>
      <c r="G31" s="47">
        <f t="shared" si="7"/>
        <v>76.49</v>
      </c>
      <c r="H31" s="47">
        <f t="shared" si="6"/>
        <v>0</v>
      </c>
      <c r="I31" s="47"/>
      <c r="J31" s="66">
        <v>30.76</v>
      </c>
      <c r="K31" s="47">
        <f t="shared" si="8"/>
        <v>0</v>
      </c>
      <c r="L31" s="47">
        <f t="shared" si="9"/>
        <v>30.76</v>
      </c>
      <c r="M31" s="47">
        <f t="shared" si="8"/>
        <v>0</v>
      </c>
      <c r="N31" s="47"/>
      <c r="O31" s="66">
        <v>46.1</v>
      </c>
      <c r="P31" s="47">
        <f t="shared" si="10"/>
        <v>0</v>
      </c>
      <c r="Q31" s="47">
        <f t="shared" si="11"/>
        <v>46.1</v>
      </c>
      <c r="R31" s="47">
        <f t="shared" si="10"/>
        <v>0</v>
      </c>
    </row>
    <row r="32" spans="1:18" ht="12.75">
      <c r="A32" s="40"/>
      <c r="B32" s="40" t="s">
        <v>131</v>
      </c>
      <c r="C32" s="42">
        <v>0</v>
      </c>
      <c r="D32" s="65"/>
      <c r="E32" s="47">
        <v>9.2</v>
      </c>
      <c r="F32" s="47">
        <f t="shared" si="6"/>
        <v>0</v>
      </c>
      <c r="G32" s="47">
        <f t="shared" si="7"/>
        <v>9.2</v>
      </c>
      <c r="H32" s="47">
        <f t="shared" si="6"/>
        <v>0</v>
      </c>
      <c r="I32" s="47" t="s">
        <v>29</v>
      </c>
      <c r="J32" s="66">
        <v>5.3</v>
      </c>
      <c r="K32" s="47">
        <f t="shared" si="8"/>
        <v>0</v>
      </c>
      <c r="L32" s="47">
        <f t="shared" si="9"/>
        <v>2.65</v>
      </c>
      <c r="M32" s="47">
        <f t="shared" si="8"/>
        <v>0</v>
      </c>
      <c r="N32" s="47"/>
      <c r="O32" s="66">
        <v>5.7</v>
      </c>
      <c r="P32" s="47">
        <f t="shared" si="10"/>
        <v>0</v>
      </c>
      <c r="Q32" s="47">
        <f t="shared" si="11"/>
        <v>5.7</v>
      </c>
      <c r="R32" s="47">
        <f t="shared" si="10"/>
        <v>0</v>
      </c>
    </row>
    <row r="33" spans="1:18" ht="12.75">
      <c r="A33" s="40"/>
      <c r="B33" s="40" t="s">
        <v>132</v>
      </c>
      <c r="C33" s="42">
        <v>0</v>
      </c>
      <c r="D33" s="65"/>
      <c r="E33" s="47">
        <v>107.13</v>
      </c>
      <c r="F33" s="47">
        <f t="shared" si="6"/>
        <v>0</v>
      </c>
      <c r="G33" s="47">
        <f t="shared" si="7"/>
        <v>107.13</v>
      </c>
      <c r="H33" s="47">
        <f t="shared" si="6"/>
        <v>0</v>
      </c>
      <c r="I33" s="47"/>
      <c r="J33" s="66">
        <v>60.96</v>
      </c>
      <c r="K33" s="47">
        <f t="shared" si="8"/>
        <v>0</v>
      </c>
      <c r="L33" s="47">
        <f t="shared" si="9"/>
        <v>60.96</v>
      </c>
      <c r="M33" s="47">
        <f t="shared" si="8"/>
        <v>0</v>
      </c>
      <c r="N33" s="47"/>
      <c r="O33" s="66">
        <v>64.29</v>
      </c>
      <c r="P33" s="47">
        <f t="shared" si="10"/>
        <v>0</v>
      </c>
      <c r="Q33" s="47">
        <f t="shared" si="11"/>
        <v>64.29</v>
      </c>
      <c r="R33" s="47">
        <f t="shared" si="10"/>
        <v>0</v>
      </c>
    </row>
    <row r="34" spans="1:18" ht="12.75">
      <c r="A34" s="40"/>
      <c r="B34" s="40" t="s">
        <v>133</v>
      </c>
      <c r="C34" s="42">
        <v>0</v>
      </c>
      <c r="D34" s="65"/>
      <c r="E34" s="47">
        <v>795.91</v>
      </c>
      <c r="F34" s="47">
        <f t="shared" si="6"/>
        <v>0</v>
      </c>
      <c r="G34" s="47">
        <f t="shared" si="7"/>
        <v>795.91</v>
      </c>
      <c r="H34" s="47">
        <f t="shared" si="6"/>
        <v>0</v>
      </c>
      <c r="I34" s="47"/>
      <c r="J34" s="66">
        <v>404.61</v>
      </c>
      <c r="K34" s="47">
        <f t="shared" si="8"/>
        <v>0</v>
      </c>
      <c r="L34" s="47">
        <f t="shared" si="9"/>
        <v>404.61</v>
      </c>
      <c r="M34" s="47">
        <f t="shared" si="8"/>
        <v>0</v>
      </c>
      <c r="N34" s="47"/>
      <c r="O34" s="66">
        <v>490.95</v>
      </c>
      <c r="P34" s="47">
        <f t="shared" si="10"/>
        <v>0</v>
      </c>
      <c r="Q34" s="47">
        <f t="shared" si="11"/>
        <v>490.95</v>
      </c>
      <c r="R34" s="47">
        <f t="shared" si="10"/>
        <v>0</v>
      </c>
    </row>
    <row r="35" spans="1:18" ht="12.75">
      <c r="A35" s="40"/>
      <c r="B35" s="40" t="s">
        <v>134</v>
      </c>
      <c r="C35" s="42">
        <v>0</v>
      </c>
      <c r="D35" s="65"/>
      <c r="E35" s="47">
        <v>2613.2</v>
      </c>
      <c r="F35" s="47">
        <f t="shared" si="6"/>
        <v>0</v>
      </c>
      <c r="G35" s="47">
        <f t="shared" si="7"/>
        <v>2613.2</v>
      </c>
      <c r="H35" s="47">
        <f t="shared" si="6"/>
        <v>0</v>
      </c>
      <c r="I35" s="47"/>
      <c r="J35" s="66">
        <v>1122.3</v>
      </c>
      <c r="K35" s="47">
        <f t="shared" si="8"/>
        <v>0</v>
      </c>
      <c r="L35" s="47">
        <f t="shared" si="9"/>
        <v>1122.3</v>
      </c>
      <c r="M35" s="47">
        <f t="shared" si="8"/>
        <v>0</v>
      </c>
      <c r="N35" s="47"/>
      <c r="O35" s="66">
        <v>1703.8</v>
      </c>
      <c r="P35" s="47">
        <f t="shared" si="10"/>
        <v>0</v>
      </c>
      <c r="Q35" s="47">
        <f t="shared" si="11"/>
        <v>1703.8</v>
      </c>
      <c r="R35" s="47">
        <f t="shared" si="10"/>
        <v>0</v>
      </c>
    </row>
    <row r="36" spans="1:18" ht="12.75">
      <c r="A36" s="40"/>
      <c r="B36" s="40"/>
      <c r="C36" s="40"/>
      <c r="D36" s="40"/>
      <c r="E36" s="48"/>
      <c r="F36" s="52"/>
      <c r="G36" s="48"/>
      <c r="H36" s="52"/>
      <c r="I36" s="48"/>
      <c r="J36" s="19"/>
      <c r="K36" s="43"/>
      <c r="L36" s="43"/>
      <c r="M36" s="43"/>
      <c r="N36" s="48"/>
      <c r="O36" s="19"/>
      <c r="P36" s="51"/>
      <c r="Q36" s="48"/>
      <c r="R36" s="51"/>
    </row>
    <row r="37" spans="1:18" ht="12.75">
      <c r="A37" s="40"/>
      <c r="B37" s="40" t="s">
        <v>46</v>
      </c>
      <c r="C37" s="40"/>
      <c r="D37" s="40"/>
      <c r="E37" s="48"/>
      <c r="F37" s="48">
        <v>161.536</v>
      </c>
      <c r="G37" s="48">
        <v>161.536</v>
      </c>
      <c r="H37" s="48">
        <v>161.536</v>
      </c>
      <c r="I37" s="48"/>
      <c r="J37" s="48"/>
      <c r="K37" s="48">
        <v>140.879</v>
      </c>
      <c r="L37" s="48">
        <v>140.879</v>
      </c>
      <c r="M37" s="48">
        <v>140.879</v>
      </c>
      <c r="N37" s="48"/>
      <c r="O37" s="48"/>
      <c r="P37" s="48">
        <v>145.148</v>
      </c>
      <c r="Q37" s="48">
        <v>145.148</v>
      </c>
      <c r="R37" s="48">
        <v>145.148</v>
      </c>
    </row>
    <row r="38" spans="1:18" ht="12.75">
      <c r="A38" s="40"/>
      <c r="B38" s="40" t="s">
        <v>72</v>
      </c>
      <c r="C38" s="40"/>
      <c r="D38" s="40"/>
      <c r="E38" s="48"/>
      <c r="F38" s="48">
        <v>8.2</v>
      </c>
      <c r="G38" s="48">
        <v>8.2</v>
      </c>
      <c r="H38" s="48">
        <v>8.2</v>
      </c>
      <c r="I38" s="48"/>
      <c r="J38" s="48"/>
      <c r="K38" s="43">
        <v>8.1</v>
      </c>
      <c r="L38" s="43">
        <v>8.1</v>
      </c>
      <c r="M38" s="43">
        <v>8.1</v>
      </c>
      <c r="N38" s="48"/>
      <c r="O38" s="48"/>
      <c r="P38" s="48">
        <v>8.1</v>
      </c>
      <c r="Q38" s="48">
        <v>8.1</v>
      </c>
      <c r="R38" s="48">
        <v>8.1</v>
      </c>
    </row>
    <row r="39" spans="1:18" ht="12.75">
      <c r="A39" s="40"/>
      <c r="B39" s="40"/>
      <c r="C39" s="40"/>
      <c r="D39" s="40"/>
      <c r="E39" s="48"/>
      <c r="F39" s="19"/>
      <c r="G39" s="48"/>
      <c r="H39" s="19"/>
      <c r="I39" s="19"/>
      <c r="J39" s="48"/>
      <c r="K39" s="49"/>
      <c r="L39" s="43"/>
      <c r="M39" s="49"/>
      <c r="N39" s="48"/>
      <c r="O39" s="48"/>
      <c r="P39" s="48"/>
      <c r="Q39" s="48"/>
      <c r="R39" s="48"/>
    </row>
    <row r="40" spans="1:18" ht="12.75">
      <c r="A40" s="40"/>
      <c r="B40" s="40" t="s">
        <v>148</v>
      </c>
      <c r="C40" s="52"/>
      <c r="D40" s="52"/>
      <c r="E40" s="43"/>
      <c r="F40" s="48">
        <f>SUM(F11:F27)</f>
        <v>58.521679999999996</v>
      </c>
      <c r="G40" s="43">
        <f>SUM(G27,G35,G34,G33,G32,G17,G31,G30,G29,G28)</f>
        <v>7319.55</v>
      </c>
      <c r="H40" s="48">
        <f>SUM(H11:H27)</f>
        <v>58.206179999999996</v>
      </c>
      <c r="I40" s="52"/>
      <c r="J40" s="43"/>
      <c r="K40" s="47">
        <f>SUM(K11:K27)</f>
        <v>27.13651</v>
      </c>
      <c r="L40" s="43">
        <f>SUM(L27,L35,L34,L33,L32,L17,L31,L30,L29,L28)</f>
        <v>3104.0100000000007</v>
      </c>
      <c r="M40" s="47">
        <f>SUM(M11:M27)</f>
        <v>26.889010000000003</v>
      </c>
      <c r="N40" s="52"/>
      <c r="O40" s="48"/>
      <c r="P40" s="48">
        <f>SUM(P11:P27)</f>
        <v>36.062020000000004</v>
      </c>
      <c r="Q40" s="43">
        <f>SUM(Q27,Q35,Q34,Q33,Q32,Q17,Q31,Q30,Q29,Q28)</f>
        <v>4696.679999999999</v>
      </c>
      <c r="R40" s="48">
        <f>SUM(R11:R27)</f>
        <v>34.860020000000006</v>
      </c>
    </row>
    <row r="41" spans="1:18" ht="12.75">
      <c r="A41" s="40"/>
      <c r="B41" s="40" t="s">
        <v>47</v>
      </c>
      <c r="C41" s="52"/>
      <c r="D41" s="43">
        <f>(F41-H41)*2/F41*100</f>
        <v>1.0782328873675477</v>
      </c>
      <c r="E41" s="48"/>
      <c r="F41" s="48">
        <f>(F40/F37/0.0283*(21-7)/(21-F38))</f>
        <v>14.001645926140847</v>
      </c>
      <c r="G41" s="48">
        <f>(G40/G37/0.0283*(21-7)/(21-G38))</f>
        <v>1751.2441105362025</v>
      </c>
      <c r="H41" s="48">
        <f>(H40/H37/0.0283*(21-7)/(21-H38))</f>
        <v>13.926160750566643</v>
      </c>
      <c r="I41" s="43">
        <f>(K41-M41)*2/K41*100</f>
        <v>1.8241107644277241</v>
      </c>
      <c r="J41" s="48"/>
      <c r="K41" s="48">
        <f>K40/K37/0.0283*(21-7)/(21-K38)</f>
        <v>7.386855820208353</v>
      </c>
      <c r="L41" s="48">
        <f>(L40/L37/0.0283*(21-7)/(21-L38))</f>
        <v>844.9455856513947</v>
      </c>
      <c r="M41" s="48">
        <f>M40/M37/0.0283*(21-7)/(21-M38)</f>
        <v>7.319483604123765</v>
      </c>
      <c r="N41" s="43">
        <f>(P41-R41)*2/P41*100</f>
        <v>6.666293235930784</v>
      </c>
      <c r="O41" s="48"/>
      <c r="P41" s="48">
        <f>P40/P37/0.0283*(21-7)/(21-P38)</f>
        <v>9.527761640584096</v>
      </c>
      <c r="Q41" s="48">
        <f>(Q40/Q37/0.0283*(21-7)/(21-Q38))</f>
        <v>1240.8857724026134</v>
      </c>
      <c r="R41" s="48">
        <f>R40/R37/0.0283*(21-7)/(21-R38)</f>
        <v>9.210187375693163</v>
      </c>
    </row>
    <row r="42" spans="1:18" ht="12.75">
      <c r="A42" s="40"/>
      <c r="B42" s="40"/>
      <c r="C42" s="40"/>
      <c r="D42" s="40"/>
      <c r="E42" s="47"/>
      <c r="F42" s="52"/>
      <c r="G42" s="47"/>
      <c r="H42" s="52"/>
      <c r="I42" s="47"/>
      <c r="J42" s="47"/>
      <c r="K42" s="47"/>
      <c r="L42" s="47"/>
      <c r="M42" s="47"/>
      <c r="N42" s="47"/>
      <c r="O42" s="47"/>
      <c r="P42" s="51"/>
      <c r="Q42" s="47"/>
      <c r="R42" s="51"/>
    </row>
    <row r="43" spans="1:18" ht="12.75">
      <c r="A43" s="48"/>
      <c r="B43" s="40" t="s">
        <v>73</v>
      </c>
      <c r="C43" s="43">
        <f>AVERAGE(H41,M41,R41)</f>
        <v>10.151943910127857</v>
      </c>
      <c r="D43" s="48"/>
      <c r="E43" s="48"/>
      <c r="F43" s="52"/>
      <c r="G43" s="48"/>
      <c r="H43" s="52"/>
      <c r="I43" s="48"/>
      <c r="J43" s="48"/>
      <c r="K43" s="48"/>
      <c r="L43" s="48"/>
      <c r="M43" s="48"/>
      <c r="N43" s="48"/>
      <c r="O43" s="48"/>
      <c r="P43" s="51"/>
      <c r="Q43" s="48"/>
      <c r="R43" s="51"/>
    </row>
    <row r="44" spans="1:18" ht="12.75">
      <c r="A44" s="40"/>
      <c r="B44" s="40" t="s">
        <v>74</v>
      </c>
      <c r="C44" s="43">
        <f>AVERAGE(G41,L41,Q41)</f>
        <v>1279.0251561967368</v>
      </c>
      <c r="D44" s="40"/>
      <c r="E44" s="51"/>
      <c r="F44" s="52"/>
      <c r="G44" s="51"/>
      <c r="H44" s="52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85" spans="1:18" ht="12.75">
      <c r="A85" s="2"/>
      <c r="B85" s="2"/>
      <c r="C85" s="2"/>
      <c r="D85" s="2"/>
      <c r="E85" s="7"/>
      <c r="G85" s="7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7"/>
      <c r="G86" s="4"/>
      <c r="H86" s="7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7"/>
      <c r="F87" s="3"/>
      <c r="G87" s="5"/>
      <c r="H87" s="3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2004-02-25T20:48:22Z</cp:lastPrinted>
  <dcterms:created xsi:type="dcterms:W3CDTF">2000-01-10T00:44:42Z</dcterms:created>
  <dcterms:modified xsi:type="dcterms:W3CDTF">2005-03-11T23:09:42Z</dcterms:modified>
  <cp:category/>
  <cp:version/>
  <cp:contentType/>
  <cp:contentStatus/>
</cp:coreProperties>
</file>