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5700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1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<sst xmlns="http://schemas.openxmlformats.org/spreadsheetml/2006/main" count="1086" uniqueCount="196">
  <si>
    <t>493C1</t>
  </si>
  <si>
    <t>R1</t>
  </si>
  <si>
    <t>Aluminum</t>
  </si>
  <si>
    <t>Antimony</t>
  </si>
  <si>
    <t>Arsenic</t>
  </si>
  <si>
    <t>Barium</t>
  </si>
  <si>
    <t>Beryllium</t>
  </si>
  <si>
    <t>Boron</t>
  </si>
  <si>
    <t>Cadmium</t>
  </si>
  <si>
    <t>Chromium</t>
  </si>
  <si>
    <t>Cobalt</t>
  </si>
  <si>
    <t>Copper</t>
  </si>
  <si>
    <t>Lead</t>
  </si>
  <si>
    <t>Manganese</t>
  </si>
  <si>
    <t>Mercury</t>
  </si>
  <si>
    <t>Nickel</t>
  </si>
  <si>
    <t>Selenium</t>
  </si>
  <si>
    <t>Silver</t>
  </si>
  <si>
    <t>Thallium</t>
  </si>
  <si>
    <t>Tin</t>
  </si>
  <si>
    <t>Vanadium</t>
  </si>
  <si>
    <t>Zinc</t>
  </si>
  <si>
    <t>Feedrate</t>
  </si>
  <si>
    <t>Ash</t>
  </si>
  <si>
    <t>Heating value</t>
  </si>
  <si>
    <t>R2</t>
  </si>
  <si>
    <t>R3</t>
  </si>
  <si>
    <t>PM</t>
  </si>
  <si>
    <t>y</t>
  </si>
  <si>
    <t/>
  </si>
  <si>
    <t>HCl</t>
  </si>
  <si>
    <t>nd</t>
  </si>
  <si>
    <t>Chromium (Hex)</t>
  </si>
  <si>
    <t>Phosphorus</t>
  </si>
  <si>
    <t>gr/dscf</t>
  </si>
  <si>
    <t>ug/dscm</t>
  </si>
  <si>
    <t>ppmv</t>
  </si>
  <si>
    <t>Cr Hex</t>
  </si>
  <si>
    <t>Oxygen</t>
  </si>
  <si>
    <t>Dioxin &amp; Furan</t>
  </si>
  <si>
    <t>Metals</t>
  </si>
  <si>
    <t>Particulate</t>
  </si>
  <si>
    <t>GB agent</t>
  </si>
  <si>
    <t>lb/hr</t>
  </si>
  <si>
    <t>Btu/lb</t>
  </si>
  <si>
    <t>wt %</t>
  </si>
  <si>
    <t>ug/L (ppbw)</t>
  </si>
  <si>
    <t>Sampling Train</t>
  </si>
  <si>
    <t>I-TEF</t>
  </si>
  <si>
    <t>Total</t>
  </si>
  <si>
    <t>TEQ</t>
  </si>
  <si>
    <t>Wt Fact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</si>
  <si>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</si>
  <si>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</si>
  <si>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</si>
  <si>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</si>
  <si>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</si>
  <si>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</si>
  <si>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</si>
  <si>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</si>
  <si>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</si>
  <si>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</si>
  <si>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</si>
  <si>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</si>
  <si>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</si>
  <si>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</si>
  <si>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</si>
  <si>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</si>
  <si>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</si>
  <si>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</si>
  <si>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</si>
  <si>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</si>
  <si>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</si>
  <si>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</si>
  <si>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</si>
  <si>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</si>
  <si>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</si>
  <si>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</si>
  <si>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</si>
  <si>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</si>
  <si>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</si>
  <si>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</si>
  <si>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</si>
  <si>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</si>
  <si>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</si>
  <si>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</si>
  <si>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</si>
  <si>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</si>
  <si>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Cond Avg</t>
  </si>
  <si>
    <t>SVM</t>
  </si>
  <si>
    <t>LVM</t>
  </si>
  <si>
    <t>Feedrate MTECs</t>
  </si>
  <si>
    <t>Report Name/Date</t>
  </si>
  <si>
    <t>Report Prepare</t>
  </si>
  <si>
    <t>Testing Firm</t>
  </si>
  <si>
    <t>EG&amp;G</t>
  </si>
  <si>
    <t>Tooele Chemical Agent Disposal Facility (TOCDF), RCRA Agent Trial Burn Report for the Liquid Incinerator System No. 1, EG&amp;G Defense Materials, Inc., July 7, 1997</t>
  </si>
  <si>
    <t>Cond Descr</t>
  </si>
  <si>
    <t>Trial burn, DRE FOR AGENT FEED GB</t>
  </si>
  <si>
    <t>GB Agent</t>
  </si>
  <si>
    <t>%</t>
  </si>
  <si>
    <t>493</t>
  </si>
  <si>
    <t>UT</t>
  </si>
  <si>
    <t>C/QT/VS/PBS/DM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</si>
  <si>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</si>
  <si>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</si>
  <si>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</si>
  <si>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</si>
  <si>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</si>
  <si>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</si>
  <si>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</si>
  <si>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</si>
  <si>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</si>
  <si>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</si>
  <si>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</si>
  <si>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</si>
  <si>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</si>
  <si>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</si>
  <si>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</si>
  <si>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</si>
  <si>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</si>
  <si>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</si>
  <si>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</si>
  <si>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</si>
  <si>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</si>
  <si>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</si>
  <si>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Combustor Type</t>
  </si>
  <si>
    <t>Combustor Class</t>
  </si>
  <si>
    <t>Liquid injection</t>
  </si>
  <si>
    <t>Liquid injection unit</t>
  </si>
  <si>
    <t>Chemical weapon nerve agent liquids</t>
  </si>
  <si>
    <t>Source Description</t>
  </si>
  <si>
    <t>Quench, venturi, packed bed, demister</t>
  </si>
  <si>
    <t>Stack Gas Emissions 2</t>
  </si>
  <si>
    <t>Feedstream 2</t>
  </si>
  <si>
    <t>ng/dscm</t>
  </si>
  <si>
    <t>Condition Description</t>
  </si>
  <si>
    <t>TOCDF, Deseret Army Depot, DEPARTMENT OF THE ARMY - South</t>
  </si>
  <si>
    <t>UT5210090002</t>
  </si>
  <si>
    <t>49310</t>
  </si>
  <si>
    <t>F</t>
  </si>
  <si>
    <t>49311</t>
  </si>
  <si>
    <t>49312</t>
  </si>
  <si>
    <t>in H2O</t>
  </si>
  <si>
    <t>Process Information 2</t>
  </si>
  <si>
    <t>Aferburner Temperature</t>
  </si>
  <si>
    <t>Combustor Temperature</t>
  </si>
  <si>
    <t>WS Temperature</t>
  </si>
  <si>
    <t>WS Pressure Drop</t>
  </si>
  <si>
    <t>E1</t>
  </si>
  <si>
    <t>E2</t>
  </si>
  <si>
    <t>E3</t>
  </si>
  <si>
    <t>E4</t>
  </si>
  <si>
    <t>Testing Dates</t>
  </si>
  <si>
    <t>Cond Dates</t>
  </si>
  <si>
    <t>February 26-28, 1997</t>
  </si>
  <si>
    <t>Number of Sister Facilities</t>
  </si>
  <si>
    <t>APCS Detailed Acronym</t>
  </si>
  <si>
    <t>APCS General Class</t>
  </si>
  <si>
    <t>C, HEWS, LEWS</t>
  </si>
  <si>
    <t>Sludge</t>
  </si>
  <si>
    <t>source</t>
  </si>
  <si>
    <t>cond</t>
  </si>
  <si>
    <t>emiss 2</t>
  </si>
  <si>
    <t>feed 2</t>
  </si>
  <si>
    <t>process 2</t>
  </si>
  <si>
    <t>df c1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</si>
  <si>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</si>
  <si>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</si>
  <si>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</si>
  <si>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</si>
  <si>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</si>
  <si>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</si>
  <si>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Tooele</t>
  </si>
  <si>
    <t>Feedstream Description</t>
  </si>
  <si>
    <t>Feedstream Number</t>
  </si>
  <si>
    <t>Feed Class</t>
  </si>
  <si>
    <t>F1</t>
  </si>
  <si>
    <t>Stack Gas Flowrate</t>
  </si>
  <si>
    <t>F2</t>
  </si>
  <si>
    <t>Feed Class 2</t>
  </si>
  <si>
    <t>HW</t>
  </si>
  <si>
    <t>Estimated Firing Rate</t>
  </si>
  <si>
    <t>Onsite incinerator, DoD Chem Demil</t>
  </si>
  <si>
    <t>Liquid Incinerator System #1</t>
  </si>
  <si>
    <t>493C10</t>
  </si>
  <si>
    <t>TOCDF, Agent GB Mini-Burn Report for the Liquid Incinerator System #1, EG&amp;G Defense Materials Inc., January 20, 1999</t>
  </si>
  <si>
    <t>EG&amp;G Defense Materials, Inc.</t>
  </si>
  <si>
    <t>R4</t>
  </si>
  <si>
    <t>n</t>
  </si>
  <si>
    <t>Moisture</t>
  </si>
  <si>
    <t>Temperature</t>
  </si>
  <si>
    <t>Liq HW</t>
  </si>
  <si>
    <t>Trial burn to set arsenic operating limits (waste with higher than average arsenic used), and gather risk burn data for other constituents</t>
  </si>
  <si>
    <t>ppmw</t>
  </si>
  <si>
    <t>CO (MHRA)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</si>
</sst>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mm/dd/yy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ill="1" applyBorder="1" applyAlignment="1">
      <alignment/>
    </xf>
    <xf numFmtId="1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8" sqref="B8"/>
    </sheetView>
  </sheetViews>
  <sheetFormatPr defaultColWidth="9.140625" defaultRowHeight="12.75"/>
  <sheetData>
    <row r="1" ht="12.75">
      <c r="A1" t="s">
        <v>161</v>
      </c>
    </row>
    <row r="2" ht="12.75">
      <c r="A2" t="s">
        <v>162</v>
      </c>
    </row>
    <row r="3" ht="12.75">
      <c r="A3" t="s">
        <v>163</v>
      </c>
    </row>
    <row r="4" ht="12.75">
      <c r="A4" t="s">
        <v>164</v>
      </c>
    </row>
    <row r="5" ht="12.75">
      <c r="A5" t="s">
        <v>165</v>
      </c>
    </row>
    <row r="6" ht="12.75">
      <c r="A6" t="s">
        <v>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5" sqref="C15"/>
    </sheetView>
  </sheetViews>
  <sheetFormatPr defaultColWidth="9.140625" defaultRowHeight="12.75"/>
  <cols>
    <col min="1" max="1" width="2.00390625" style="0" hidden="1" customWidth="1"/>
    <col min="2" max="2" width="24.57421875" style="0" customWidth="1"/>
    <col min="3" max="3" width="61.8515625" style="0" customWidth="1"/>
  </cols>
  <sheetData>
    <row r="1" ht="12.75">
      <c r="B1" s="7" t="s">
        <v>131</v>
      </c>
    </row>
    <row r="3" spans="2:3" ht="12.75">
      <c r="B3" t="s">
        <v>104</v>
      </c>
      <c r="C3" t="s">
        <v>101</v>
      </c>
    </row>
    <row r="4" spans="2:3" ht="12.75">
      <c r="B4" t="s">
        <v>105</v>
      </c>
      <c r="C4" t="s">
        <v>138</v>
      </c>
    </row>
    <row r="5" spans="2:3" ht="12.75">
      <c r="B5" t="s">
        <v>106</v>
      </c>
      <c r="C5" t="s">
        <v>137</v>
      </c>
    </row>
    <row r="6" ht="12.75">
      <c r="B6" t="s">
        <v>107</v>
      </c>
    </row>
    <row r="7" spans="2:3" ht="12.75">
      <c r="B7" t="s">
        <v>108</v>
      </c>
      <c r="C7" t="s">
        <v>173</v>
      </c>
    </row>
    <row r="8" spans="2:3" ht="12.75">
      <c r="B8" t="s">
        <v>109</v>
      </c>
      <c r="C8" t="s">
        <v>102</v>
      </c>
    </row>
    <row r="9" spans="2:3" ht="12.75">
      <c r="B9" t="s">
        <v>110</v>
      </c>
      <c r="C9" t="s">
        <v>184</v>
      </c>
    </row>
    <row r="10" ht="12.75">
      <c r="B10" t="s">
        <v>111</v>
      </c>
    </row>
    <row r="11" spans="2:3" ht="12.75">
      <c r="B11" s="22" t="s">
        <v>156</v>
      </c>
      <c r="C11" s="23"/>
    </row>
    <row r="12" spans="2:3" ht="12.75">
      <c r="B12" t="s">
        <v>127</v>
      </c>
      <c r="C12" t="s">
        <v>183</v>
      </c>
    </row>
    <row r="13" spans="2:3" ht="12.75">
      <c r="B13" t="s">
        <v>126</v>
      </c>
      <c r="C13" t="s">
        <v>128</v>
      </c>
    </row>
    <row r="14" spans="2:3" ht="12.75">
      <c r="B14" t="s">
        <v>112</v>
      </c>
      <c r="C14" t="s">
        <v>129</v>
      </c>
    </row>
    <row r="15" ht="12.75">
      <c r="B15" t="s">
        <v>113</v>
      </c>
    </row>
    <row r="16" ht="12.75">
      <c r="B16" t="s">
        <v>114</v>
      </c>
    </row>
    <row r="17" spans="2:3" ht="12.75">
      <c r="B17" s="22" t="s">
        <v>157</v>
      </c>
      <c r="C17" t="s">
        <v>103</v>
      </c>
    </row>
    <row r="18" spans="2:3" ht="12.75">
      <c r="B18" s="22" t="s">
        <v>158</v>
      </c>
      <c r="C18" t="s">
        <v>159</v>
      </c>
    </row>
    <row r="19" spans="2:3" ht="12.75">
      <c r="B19" t="s">
        <v>115</v>
      </c>
      <c r="C19" t="s">
        <v>132</v>
      </c>
    </row>
    <row r="20" spans="2:3" ht="12.75">
      <c r="B20" t="s">
        <v>116</v>
      </c>
      <c r="C20" t="s">
        <v>160</v>
      </c>
    </row>
    <row r="21" spans="2:3" ht="12.75">
      <c r="B21" t="s">
        <v>117</v>
      </c>
      <c r="C21" t="s">
        <v>130</v>
      </c>
    </row>
    <row r="22" ht="12.75">
      <c r="B22" t="s">
        <v>118</v>
      </c>
    </row>
    <row r="24" ht="12.75">
      <c r="B24" t="s">
        <v>119</v>
      </c>
    </row>
    <row r="25" spans="2:3" ht="12.75">
      <c r="B25" t="s">
        <v>120</v>
      </c>
      <c r="C25" s="18">
        <v>4.499780410728347</v>
      </c>
    </row>
    <row r="26" spans="2:3" ht="12.75">
      <c r="B26" t="s">
        <v>121</v>
      </c>
      <c r="C26" s="18">
        <v>99.99512023818897</v>
      </c>
    </row>
    <row r="27" spans="2:3" ht="12.75">
      <c r="B27" t="s">
        <v>122</v>
      </c>
      <c r="C27" s="18">
        <v>3.6119293421624357</v>
      </c>
    </row>
    <row r="28" spans="2:3" ht="12.75">
      <c r="B28" t="s">
        <v>123</v>
      </c>
      <c r="C28" s="18">
        <v>273.8333333333333</v>
      </c>
    </row>
    <row r="30" ht="12.75">
      <c r="B30" t="s">
        <v>124</v>
      </c>
    </row>
    <row r="31" ht="12.75">
      <c r="B31" t="s">
        <v>125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C7" sqref="C7"/>
    </sheetView>
  </sheetViews>
  <sheetFormatPr defaultColWidth="9.140625" defaultRowHeight="12.75"/>
  <cols>
    <col min="1" max="1" width="4.28125" style="0" hidden="1" customWidth="1"/>
    <col min="2" max="2" width="19.00390625" style="0" customWidth="1"/>
    <col min="3" max="3" width="58.7109375" style="17" customWidth="1"/>
  </cols>
  <sheetData>
    <row r="1" ht="12.75">
      <c r="B1" s="7" t="s">
        <v>136</v>
      </c>
    </row>
    <row r="3" ht="12.75">
      <c r="B3" s="7" t="s">
        <v>0</v>
      </c>
    </row>
    <row r="5" spans="2:3" s="15" customFormat="1" ht="38.25">
      <c r="B5" s="15" t="s">
        <v>92</v>
      </c>
      <c r="C5" s="16" t="s">
        <v>96</v>
      </c>
    </row>
    <row r="6" spans="2:3" ht="12.75">
      <c r="B6" t="s">
        <v>93</v>
      </c>
      <c r="C6" s="17" t="s">
        <v>95</v>
      </c>
    </row>
    <row r="7" ht="12.75">
      <c r="B7" t="s">
        <v>94</v>
      </c>
    </row>
    <row r="8" spans="1:3" ht="12.75">
      <c r="A8" t="s">
        <v>0</v>
      </c>
      <c r="B8" t="s">
        <v>97</v>
      </c>
      <c r="C8" s="17" t="s">
        <v>98</v>
      </c>
    </row>
    <row r="9" spans="1:3" ht="12.75">
      <c r="A9" t="s">
        <v>0</v>
      </c>
      <c r="B9" t="s">
        <v>153</v>
      </c>
      <c r="C9" s="17" t="s">
        <v>155</v>
      </c>
    </row>
    <row r="10" spans="2:3" ht="12.75">
      <c r="B10" t="s">
        <v>154</v>
      </c>
      <c r="C10" s="21">
        <v>35468</v>
      </c>
    </row>
    <row r="12" ht="12.75">
      <c r="B12" s="7" t="s">
        <v>185</v>
      </c>
    </row>
    <row r="14" spans="2:3" ht="25.5">
      <c r="B14" s="15" t="s">
        <v>92</v>
      </c>
      <c r="C14" s="16" t="s">
        <v>186</v>
      </c>
    </row>
    <row r="15" spans="2:3" ht="12.75">
      <c r="B15" t="s">
        <v>93</v>
      </c>
      <c r="C15" s="17" t="s">
        <v>187</v>
      </c>
    </row>
    <row r="16" ht="12.75">
      <c r="B16" t="s">
        <v>94</v>
      </c>
    </row>
    <row r="17" spans="2:3" ht="38.25">
      <c r="B17" t="s">
        <v>97</v>
      </c>
      <c r="C17" s="16" t="s">
        <v>193</v>
      </c>
    </row>
    <row r="18" spans="2:3" ht="12.75">
      <c r="B18" t="s">
        <v>153</v>
      </c>
      <c r="C18" s="25">
        <v>36121</v>
      </c>
    </row>
    <row r="19" spans="2:3" ht="12.75">
      <c r="B19" s="15" t="s">
        <v>154</v>
      </c>
      <c r="C19" s="21">
        <v>36100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113"/>
  <sheetViews>
    <sheetView tabSelected="1" workbookViewId="0" topLeftCell="B1">
      <selection activeCell="K9" sqref="K9"/>
    </sheetView>
  </sheetViews>
  <sheetFormatPr defaultColWidth="9.140625" defaultRowHeight="12.75"/>
  <cols>
    <col min="1" max="1" width="1.7109375" style="0" hidden="1" customWidth="1"/>
    <col min="2" max="2" width="15.57421875" style="0" customWidth="1"/>
    <col min="3" max="3" width="8.00390625" style="0" customWidth="1"/>
    <col min="5" max="5" width="3.57421875" style="0" customWidth="1"/>
    <col min="6" max="6" width="3.140625" style="0" customWidth="1"/>
    <col min="7" max="7" width="12.00390625" style="0" bestFit="1" customWidth="1"/>
    <col min="8" max="8" width="2.8515625" style="0" customWidth="1"/>
    <col min="9" max="9" width="12.00390625" style="0" bestFit="1" customWidth="1"/>
    <col min="10" max="10" width="3.00390625" style="0" customWidth="1"/>
    <col min="11" max="11" width="11.8515625" style="0" customWidth="1"/>
    <col min="12" max="12" width="2.421875" style="0" customWidth="1"/>
    <col min="13" max="13" width="8.8515625" style="0" bestFit="1" customWidth="1"/>
    <col min="14" max="24" width="0.13671875" style="0" hidden="1" customWidth="1"/>
    <col min="25" max="25" width="2.421875" style="0" customWidth="1"/>
    <col min="26" max="26" width="11.140625" style="0" customWidth="1"/>
  </cols>
  <sheetData>
    <row r="1" ht="12.75">
      <c r="B1" s="7" t="s">
        <v>133</v>
      </c>
    </row>
    <row r="2" ht="12.75">
      <c r="B2" s="7"/>
    </row>
    <row r="4" spans="2:26" ht="12.75">
      <c r="B4" s="7" t="s">
        <v>0</v>
      </c>
      <c r="G4" s="19" t="s">
        <v>1</v>
      </c>
      <c r="H4" s="19"/>
      <c r="I4" s="19" t="s">
        <v>25</v>
      </c>
      <c r="J4" s="19"/>
      <c r="K4" s="19" t="s">
        <v>26</v>
      </c>
      <c r="L4" s="19"/>
      <c r="M4" s="19" t="s">
        <v>188</v>
      </c>
      <c r="Z4" s="19" t="s">
        <v>88</v>
      </c>
    </row>
    <row r="6" spans="1:26" s="1" customFormat="1" ht="12.75">
      <c r="A6" s="1" t="s">
        <v>0</v>
      </c>
      <c r="B6" s="1" t="s">
        <v>27</v>
      </c>
      <c r="C6" s="1" t="s">
        <v>149</v>
      </c>
      <c r="D6" s="1" t="s">
        <v>34</v>
      </c>
      <c r="E6" s="1" t="s">
        <v>28</v>
      </c>
      <c r="F6" s="2" t="s">
        <v>29</v>
      </c>
      <c r="G6" s="3">
        <v>0.002200021824</v>
      </c>
      <c r="H6" s="3" t="s">
        <v>29</v>
      </c>
      <c r="I6" s="3">
        <v>0.002300022816</v>
      </c>
      <c r="J6" s="3" t="s">
        <v>29</v>
      </c>
      <c r="K6" s="3">
        <v>0.001400013888</v>
      </c>
      <c r="L6" s="3" t="s">
        <v>29</v>
      </c>
      <c r="N6" s="3" t="s">
        <v>29</v>
      </c>
      <c r="O6" s="3"/>
      <c r="P6" s="3" t="s">
        <v>29</v>
      </c>
      <c r="Q6" s="3"/>
      <c r="R6" s="3" t="s">
        <v>29</v>
      </c>
      <c r="S6" s="3"/>
      <c r="T6" s="3" t="s">
        <v>29</v>
      </c>
      <c r="U6" s="3"/>
      <c r="V6" s="2" t="s">
        <v>29</v>
      </c>
      <c r="W6" s="2"/>
      <c r="X6" s="1">
        <v>0.001966686176</v>
      </c>
      <c r="Z6" s="3">
        <f aca="true" t="shared" si="0" ref="Z6:Z30">AVERAGE(G6,I6,K6)</f>
        <v>0.001966686176</v>
      </c>
    </row>
    <row r="7" spans="1:26" s="1" customFormat="1" ht="12.75">
      <c r="A7" s="1" t="s">
        <v>0</v>
      </c>
      <c r="B7" s="1" t="s">
        <v>195</v>
      </c>
      <c r="C7" s="1" t="s">
        <v>149</v>
      </c>
      <c r="D7" s="1" t="s">
        <v>36</v>
      </c>
      <c r="E7" s="1" t="s">
        <v>28</v>
      </c>
      <c r="F7" s="2" t="s">
        <v>29</v>
      </c>
      <c r="G7" s="4">
        <v>41</v>
      </c>
      <c r="H7" s="4" t="s">
        <v>29</v>
      </c>
      <c r="I7" s="4">
        <v>38</v>
      </c>
      <c r="J7" s="4" t="s">
        <v>29</v>
      </c>
      <c r="K7" s="4">
        <v>51</v>
      </c>
      <c r="L7" s="2" t="s">
        <v>29</v>
      </c>
      <c r="N7" s="2" t="s">
        <v>29</v>
      </c>
      <c r="O7" s="2"/>
      <c r="P7" s="2" t="s">
        <v>29</v>
      </c>
      <c r="Q7" s="2"/>
      <c r="R7" s="2" t="s">
        <v>29</v>
      </c>
      <c r="S7" s="2"/>
      <c r="T7" s="2" t="s">
        <v>29</v>
      </c>
      <c r="U7" s="2"/>
      <c r="V7" s="2" t="s">
        <v>29</v>
      </c>
      <c r="W7" s="2"/>
      <c r="X7" s="1">
        <v>43.333333333333336</v>
      </c>
      <c r="Z7" s="4">
        <f t="shared" si="0"/>
        <v>43.333333333333336</v>
      </c>
    </row>
    <row r="8" spans="1:26" s="1" customFormat="1" ht="12.75">
      <c r="A8" s="1" t="s">
        <v>0</v>
      </c>
      <c r="B8" s="1" t="s">
        <v>30</v>
      </c>
      <c r="C8" s="1" t="s">
        <v>149</v>
      </c>
      <c r="D8" s="1" t="s">
        <v>36</v>
      </c>
      <c r="E8" s="1" t="s">
        <v>28</v>
      </c>
      <c r="F8" s="2" t="s">
        <v>31</v>
      </c>
      <c r="G8" s="4">
        <v>1.8290922505163</v>
      </c>
      <c r="H8" s="4" t="s">
        <v>29</v>
      </c>
      <c r="I8" s="4">
        <v>0.48437072559968597</v>
      </c>
      <c r="J8" s="4" t="s">
        <v>31</v>
      </c>
      <c r="K8" s="4">
        <v>0.5541529487793018</v>
      </c>
      <c r="L8" s="2" t="s">
        <v>29</v>
      </c>
      <c r="N8" s="2" t="s">
        <v>29</v>
      </c>
      <c r="O8" s="2"/>
      <c r="P8" s="2" t="s">
        <v>29</v>
      </c>
      <c r="Q8" s="2"/>
      <c r="R8" s="2" t="s">
        <v>29</v>
      </c>
      <c r="S8" s="2"/>
      <c r="T8" s="2" t="s">
        <v>29</v>
      </c>
      <c r="U8" s="2"/>
      <c r="V8" s="2" t="s">
        <v>29</v>
      </c>
      <c r="W8" s="2"/>
      <c r="X8" s="1">
        <v>0.955871974965096</v>
      </c>
      <c r="Z8" s="4">
        <f t="shared" si="0"/>
        <v>0.955871974965096</v>
      </c>
    </row>
    <row r="9" spans="1:26" s="1" customFormat="1" ht="12.75">
      <c r="A9" s="1" t="s">
        <v>0</v>
      </c>
      <c r="B9" s="1" t="s">
        <v>2</v>
      </c>
      <c r="C9" s="5" t="s">
        <v>150</v>
      </c>
      <c r="D9" s="1" t="s">
        <v>35</v>
      </c>
      <c r="E9" s="1" t="s">
        <v>28</v>
      </c>
      <c r="F9" s="2" t="s">
        <v>29</v>
      </c>
      <c r="G9" s="4">
        <v>14.579290398867</v>
      </c>
      <c r="H9" s="4" t="s">
        <v>29</v>
      </c>
      <c r="I9" s="4">
        <v>4.259647126763719</v>
      </c>
      <c r="J9" s="4" t="s">
        <v>29</v>
      </c>
      <c r="K9" s="4">
        <v>7.218351380347816</v>
      </c>
      <c r="L9" s="2" t="s">
        <v>29</v>
      </c>
      <c r="N9" s="2" t="s">
        <v>29</v>
      </c>
      <c r="O9" s="2"/>
      <c r="P9" s="2" t="s">
        <v>29</v>
      </c>
      <c r="Q9" s="2"/>
      <c r="R9" s="2" t="s">
        <v>29</v>
      </c>
      <c r="S9" s="2"/>
      <c r="T9" s="2" t="s">
        <v>29</v>
      </c>
      <c r="U9" s="2"/>
      <c r="V9" s="2" t="s">
        <v>29</v>
      </c>
      <c r="W9" s="2"/>
      <c r="X9" s="1">
        <v>8.685762968659512</v>
      </c>
      <c r="Z9" s="4">
        <f t="shared" si="0"/>
        <v>8.685762968659512</v>
      </c>
    </row>
    <row r="10" spans="1:26" s="1" customFormat="1" ht="12.75">
      <c r="A10" s="1" t="s">
        <v>0</v>
      </c>
      <c r="B10" s="1" t="s">
        <v>3</v>
      </c>
      <c r="C10" s="5" t="s">
        <v>150</v>
      </c>
      <c r="D10" s="1" t="s">
        <v>35</v>
      </c>
      <c r="E10" s="1" t="s">
        <v>28</v>
      </c>
      <c r="F10" s="2" t="s">
        <v>29</v>
      </c>
      <c r="G10" s="4">
        <v>0.2762391865048481</v>
      </c>
      <c r="H10" s="4" t="s">
        <v>29</v>
      </c>
      <c r="I10" s="4">
        <v>0.11075082529585671</v>
      </c>
      <c r="J10" s="4" t="s">
        <v>29</v>
      </c>
      <c r="K10" s="4">
        <v>0.29354628946747785</v>
      </c>
      <c r="L10" s="2" t="s">
        <v>29</v>
      </c>
      <c r="N10" s="2" t="s">
        <v>29</v>
      </c>
      <c r="O10" s="2"/>
      <c r="P10" s="2" t="s">
        <v>29</v>
      </c>
      <c r="Q10" s="2"/>
      <c r="R10" s="2" t="s">
        <v>29</v>
      </c>
      <c r="S10" s="2"/>
      <c r="T10" s="2" t="s">
        <v>29</v>
      </c>
      <c r="U10" s="2"/>
      <c r="V10" s="2" t="s">
        <v>29</v>
      </c>
      <c r="W10" s="2"/>
      <c r="X10" s="1">
        <v>0.2268454337560609</v>
      </c>
      <c r="Z10" s="4">
        <f t="shared" si="0"/>
        <v>0.2268454337560609</v>
      </c>
    </row>
    <row r="11" spans="1:26" s="1" customFormat="1" ht="12.75">
      <c r="A11" s="1" t="s">
        <v>0</v>
      </c>
      <c r="B11" s="1" t="s">
        <v>4</v>
      </c>
      <c r="C11" s="5" t="s">
        <v>150</v>
      </c>
      <c r="D11" s="1" t="s">
        <v>35</v>
      </c>
      <c r="E11" s="1" t="s">
        <v>28</v>
      </c>
      <c r="F11" s="2" t="s">
        <v>29</v>
      </c>
      <c r="G11" s="4">
        <v>0.23403597745549629</v>
      </c>
      <c r="H11" s="4" t="s">
        <v>29</v>
      </c>
      <c r="I11" s="4">
        <v>0.25983847473258687</v>
      </c>
      <c r="J11" s="4" t="s">
        <v>29</v>
      </c>
      <c r="K11" s="4">
        <v>0.29354628946747785</v>
      </c>
      <c r="L11" s="2" t="s">
        <v>29</v>
      </c>
      <c r="N11" s="2" t="s">
        <v>29</v>
      </c>
      <c r="O11" s="2"/>
      <c r="P11" s="2" t="s">
        <v>29</v>
      </c>
      <c r="Q11" s="2"/>
      <c r="R11" s="2" t="s">
        <v>29</v>
      </c>
      <c r="S11" s="2"/>
      <c r="T11" s="2" t="s">
        <v>29</v>
      </c>
      <c r="U11" s="2"/>
      <c r="V11" s="2" t="s">
        <v>29</v>
      </c>
      <c r="W11" s="2"/>
      <c r="X11" s="1">
        <v>0.26247358055185366</v>
      </c>
      <c r="Z11" s="4">
        <f t="shared" si="0"/>
        <v>0.26247358055185366</v>
      </c>
    </row>
    <row r="12" spans="1:26" s="1" customFormat="1" ht="12.75">
      <c r="A12" s="1" t="s">
        <v>0</v>
      </c>
      <c r="B12" s="1" t="s">
        <v>5</v>
      </c>
      <c r="C12" s="5" t="s">
        <v>150</v>
      </c>
      <c r="D12" s="1" t="s">
        <v>35</v>
      </c>
      <c r="E12" s="1" t="s">
        <v>28</v>
      </c>
      <c r="F12" s="2" t="s">
        <v>29</v>
      </c>
      <c r="G12" s="4">
        <v>1.3044628251617825</v>
      </c>
      <c r="H12" s="4" t="s">
        <v>29</v>
      </c>
      <c r="I12" s="4">
        <v>0.30669459312698777</v>
      </c>
      <c r="J12" s="4" t="s">
        <v>29</v>
      </c>
      <c r="K12" s="4">
        <v>0.8662021656417378</v>
      </c>
      <c r="L12" s="2" t="s">
        <v>29</v>
      </c>
      <c r="N12" s="2" t="s">
        <v>29</v>
      </c>
      <c r="O12" s="2"/>
      <c r="P12" s="2" t="s">
        <v>29</v>
      </c>
      <c r="Q12" s="2"/>
      <c r="R12" s="2" t="s">
        <v>29</v>
      </c>
      <c r="S12" s="2"/>
      <c r="T12" s="2" t="s">
        <v>29</v>
      </c>
      <c r="U12" s="2"/>
      <c r="V12" s="2" t="s">
        <v>29</v>
      </c>
      <c r="W12" s="2"/>
      <c r="X12" s="1">
        <v>0.825786527976836</v>
      </c>
      <c r="Z12" s="4">
        <f t="shared" si="0"/>
        <v>0.825786527976836</v>
      </c>
    </row>
    <row r="13" spans="1:26" s="1" customFormat="1" ht="12.75">
      <c r="A13" s="1" t="s">
        <v>0</v>
      </c>
      <c r="B13" s="1" t="s">
        <v>6</v>
      </c>
      <c r="C13" s="5" t="s">
        <v>150</v>
      </c>
      <c r="D13" s="1" t="s">
        <v>35</v>
      </c>
      <c r="E13" s="1" t="s">
        <v>28</v>
      </c>
      <c r="F13" s="2" t="s">
        <v>29</v>
      </c>
      <c r="G13" s="4">
        <v>0.11509966104368669</v>
      </c>
      <c r="H13" s="4" t="s">
        <v>29</v>
      </c>
      <c r="I13" s="4">
        <v>0.12778941380291156</v>
      </c>
      <c r="J13" s="4" t="s">
        <v>29</v>
      </c>
      <c r="K13" s="4">
        <v>0.1443670276069563</v>
      </c>
      <c r="L13" s="2" t="s">
        <v>29</v>
      </c>
      <c r="N13" s="2" t="s">
        <v>29</v>
      </c>
      <c r="O13" s="2"/>
      <c r="P13" s="2" t="s">
        <v>29</v>
      </c>
      <c r="Q13" s="2"/>
      <c r="R13" s="2" t="s">
        <v>29</v>
      </c>
      <c r="S13" s="2"/>
      <c r="T13" s="2" t="s">
        <v>29</v>
      </c>
      <c r="U13" s="2"/>
      <c r="V13" s="2" t="s">
        <v>29</v>
      </c>
      <c r="W13" s="2"/>
      <c r="X13" s="1">
        <v>0.12908536748451818</v>
      </c>
      <c r="Z13" s="4">
        <f t="shared" si="0"/>
        <v>0.12908536748451818</v>
      </c>
    </row>
    <row r="14" spans="1:26" s="1" customFormat="1" ht="12.75">
      <c r="A14" s="1" t="s">
        <v>0</v>
      </c>
      <c r="B14" s="1" t="s">
        <v>7</v>
      </c>
      <c r="C14" s="5" t="s">
        <v>150</v>
      </c>
      <c r="D14" s="1" t="s">
        <v>35</v>
      </c>
      <c r="E14" s="1" t="s">
        <v>28</v>
      </c>
      <c r="F14" s="2" t="s">
        <v>29</v>
      </c>
      <c r="G14" s="4">
        <v>13.044628251617826</v>
      </c>
      <c r="H14" s="4" t="s">
        <v>29</v>
      </c>
      <c r="I14" s="4">
        <v>10.223153104233</v>
      </c>
      <c r="J14" s="4" t="s">
        <v>29</v>
      </c>
      <c r="K14" s="4">
        <v>14.917926186052153</v>
      </c>
      <c r="L14" s="2" t="s">
        <v>29</v>
      </c>
      <c r="N14" s="2" t="s">
        <v>29</v>
      </c>
      <c r="O14" s="2"/>
      <c r="P14" s="2" t="s">
        <v>29</v>
      </c>
      <c r="Q14" s="2"/>
      <c r="R14" s="2" t="s">
        <v>29</v>
      </c>
      <c r="S14" s="2"/>
      <c r="T14" s="2" t="s">
        <v>29</v>
      </c>
      <c r="U14" s="2"/>
      <c r="V14" s="2" t="s">
        <v>29</v>
      </c>
      <c r="W14" s="2"/>
      <c r="X14" s="1">
        <v>12.728569180634329</v>
      </c>
      <c r="Z14" s="4">
        <f t="shared" si="0"/>
        <v>12.728569180634329</v>
      </c>
    </row>
    <row r="15" spans="1:26" s="1" customFormat="1" ht="12.75">
      <c r="A15" s="1" t="s">
        <v>0</v>
      </c>
      <c r="B15" s="1" t="s">
        <v>8</v>
      </c>
      <c r="C15" s="5" t="s">
        <v>150</v>
      </c>
      <c r="D15" s="1" t="s">
        <v>35</v>
      </c>
      <c r="E15" s="1" t="s">
        <v>28</v>
      </c>
      <c r="F15" s="2" t="s">
        <v>29</v>
      </c>
      <c r="G15" s="4">
        <v>4.066854690210263</v>
      </c>
      <c r="H15" s="4" t="s">
        <v>29</v>
      </c>
      <c r="I15" s="4">
        <v>0.12778941380291156</v>
      </c>
      <c r="J15" s="4" t="s">
        <v>29</v>
      </c>
      <c r="K15" s="4">
        <v>0.2839218209603474</v>
      </c>
      <c r="L15" s="2" t="s">
        <v>29</v>
      </c>
      <c r="N15" s="2" t="s">
        <v>29</v>
      </c>
      <c r="O15" s="2"/>
      <c r="P15" s="2" t="s">
        <v>29</v>
      </c>
      <c r="Q15" s="2"/>
      <c r="R15" s="2" t="s">
        <v>29</v>
      </c>
      <c r="S15" s="2"/>
      <c r="T15" s="2" t="s">
        <v>29</v>
      </c>
      <c r="U15" s="2"/>
      <c r="V15" s="2" t="s">
        <v>29</v>
      </c>
      <c r="W15" s="2"/>
      <c r="X15" s="1">
        <v>1.4928553083245075</v>
      </c>
      <c r="Z15" s="4">
        <f t="shared" si="0"/>
        <v>1.4928553083245075</v>
      </c>
    </row>
    <row r="16" spans="1:26" s="1" customFormat="1" ht="12.75">
      <c r="A16" s="1" t="s">
        <v>0</v>
      </c>
      <c r="B16" s="1" t="s">
        <v>9</v>
      </c>
      <c r="C16" s="5" t="s">
        <v>150</v>
      </c>
      <c r="D16" s="1" t="s">
        <v>35</v>
      </c>
      <c r="E16" s="1" t="s">
        <v>28</v>
      </c>
      <c r="F16" s="2" t="s">
        <v>29</v>
      </c>
      <c r="G16" s="4">
        <v>2.877491526092167</v>
      </c>
      <c r="H16" s="4" t="s">
        <v>29</v>
      </c>
      <c r="I16" s="4">
        <v>0.8945258966203811</v>
      </c>
      <c r="J16" s="4" t="s">
        <v>29</v>
      </c>
      <c r="K16" s="4">
        <v>1.6361596462121715</v>
      </c>
      <c r="L16" s="2" t="s">
        <v>29</v>
      </c>
      <c r="N16" s="2" t="s">
        <v>29</v>
      </c>
      <c r="O16" s="2"/>
      <c r="P16" s="2" t="s">
        <v>29</v>
      </c>
      <c r="Q16" s="2"/>
      <c r="R16" s="2" t="s">
        <v>29</v>
      </c>
      <c r="S16" s="2"/>
      <c r="T16" s="2" t="s">
        <v>29</v>
      </c>
      <c r="U16" s="2"/>
      <c r="V16" s="2" t="s">
        <v>29</v>
      </c>
      <c r="W16" s="2"/>
      <c r="X16" s="1">
        <v>1.802725689641573</v>
      </c>
      <c r="Z16" s="4">
        <f t="shared" si="0"/>
        <v>1.8027256896415735</v>
      </c>
    </row>
    <row r="17" spans="1:26" s="1" customFormat="1" ht="12.75">
      <c r="A17" s="1" t="s">
        <v>0</v>
      </c>
      <c r="B17" s="1" t="s">
        <v>32</v>
      </c>
      <c r="C17" s="5" t="s">
        <v>151</v>
      </c>
      <c r="D17" s="1" t="s">
        <v>35</v>
      </c>
      <c r="E17" s="1" t="s">
        <v>28</v>
      </c>
      <c r="F17" s="2" t="s">
        <v>29</v>
      </c>
      <c r="G17" s="4">
        <v>0.3421384615384615</v>
      </c>
      <c r="H17" s="4" t="s">
        <v>29</v>
      </c>
      <c r="I17" s="4">
        <v>0.8785777777777777</v>
      </c>
      <c r="J17" s="4" t="s">
        <v>29</v>
      </c>
      <c r="K17" s="4">
        <v>2.177830508474576</v>
      </c>
      <c r="L17" s="2" t="s">
        <v>29</v>
      </c>
      <c r="N17" s="2" t="s">
        <v>29</v>
      </c>
      <c r="O17" s="2"/>
      <c r="P17" s="2" t="s">
        <v>29</v>
      </c>
      <c r="Q17" s="2"/>
      <c r="R17" s="2" t="s">
        <v>29</v>
      </c>
      <c r="S17" s="2"/>
      <c r="T17" s="2" t="s">
        <v>29</v>
      </c>
      <c r="U17" s="2"/>
      <c r="V17" s="2" t="s">
        <v>29</v>
      </c>
      <c r="W17" s="2"/>
      <c r="X17" s="1">
        <v>1.1328489159302717</v>
      </c>
      <c r="Z17" s="4">
        <f t="shared" si="0"/>
        <v>1.1328489159302717</v>
      </c>
    </row>
    <row r="18" spans="1:26" s="1" customFormat="1" ht="12.75">
      <c r="A18" s="1" t="s">
        <v>0</v>
      </c>
      <c r="B18" s="1" t="s">
        <v>10</v>
      </c>
      <c r="C18" s="5" t="s">
        <v>150</v>
      </c>
      <c r="D18" s="1" t="s">
        <v>35</v>
      </c>
      <c r="E18" s="1" t="s">
        <v>28</v>
      </c>
      <c r="F18" s="2" t="s">
        <v>29</v>
      </c>
      <c r="G18" s="4">
        <v>0.16497618082928428</v>
      </c>
      <c r="H18" s="4" t="s">
        <v>29</v>
      </c>
      <c r="I18" s="4">
        <v>0.5111576552116462</v>
      </c>
      <c r="J18" s="4" t="s">
        <v>29</v>
      </c>
      <c r="K18" s="4">
        <v>0.7699574805704338</v>
      </c>
      <c r="L18" s="2" t="s">
        <v>29</v>
      </c>
      <c r="N18" s="2" t="s">
        <v>29</v>
      </c>
      <c r="O18" s="2"/>
      <c r="P18" s="2" t="s">
        <v>29</v>
      </c>
      <c r="Q18" s="2"/>
      <c r="R18" s="2" t="s">
        <v>29</v>
      </c>
      <c r="S18" s="2"/>
      <c r="T18" s="2" t="s">
        <v>29</v>
      </c>
      <c r="U18" s="2"/>
      <c r="V18" s="2" t="s">
        <v>29</v>
      </c>
      <c r="W18" s="2"/>
      <c r="X18" s="1">
        <v>0.48203043887045477</v>
      </c>
      <c r="Z18" s="4">
        <f t="shared" si="0"/>
        <v>0.48203043887045477</v>
      </c>
    </row>
    <row r="19" spans="1:26" s="1" customFormat="1" ht="12.75">
      <c r="A19" s="1" t="s">
        <v>0</v>
      </c>
      <c r="B19" s="1" t="s">
        <v>11</v>
      </c>
      <c r="C19" s="5" t="s">
        <v>150</v>
      </c>
      <c r="D19" s="1" t="s">
        <v>35</v>
      </c>
      <c r="E19" s="1" t="s">
        <v>28</v>
      </c>
      <c r="F19" s="2" t="s">
        <v>29</v>
      </c>
      <c r="G19" s="4">
        <v>1.3428293788430115</v>
      </c>
      <c r="H19" s="4" t="s">
        <v>29</v>
      </c>
      <c r="I19" s="4">
        <v>0.8093329540851065</v>
      </c>
      <c r="J19" s="4" t="s">
        <v>29</v>
      </c>
      <c r="K19" s="4">
        <v>1.443670276069563</v>
      </c>
      <c r="L19" s="2" t="s">
        <v>29</v>
      </c>
      <c r="N19" s="2" t="s">
        <v>29</v>
      </c>
      <c r="O19" s="2"/>
      <c r="P19" s="2" t="s">
        <v>29</v>
      </c>
      <c r="Q19" s="2"/>
      <c r="R19" s="2" t="s">
        <v>29</v>
      </c>
      <c r="S19" s="2"/>
      <c r="T19" s="2" t="s">
        <v>29</v>
      </c>
      <c r="U19" s="2"/>
      <c r="V19" s="2" t="s">
        <v>29</v>
      </c>
      <c r="W19" s="2"/>
      <c r="X19" s="1">
        <v>1.1986108696658937</v>
      </c>
      <c r="Z19" s="4">
        <f t="shared" si="0"/>
        <v>1.1986108696658937</v>
      </c>
    </row>
    <row r="20" spans="1:26" s="1" customFormat="1" ht="12.75">
      <c r="A20" s="1" t="s">
        <v>0</v>
      </c>
      <c r="B20" s="1" t="s">
        <v>12</v>
      </c>
      <c r="C20" s="5" t="s">
        <v>150</v>
      </c>
      <c r="D20" s="1" t="s">
        <v>35</v>
      </c>
      <c r="E20" s="1" t="s">
        <v>28</v>
      </c>
      <c r="F20" s="2" t="s">
        <v>29</v>
      </c>
      <c r="G20" s="4">
        <v>241.70928819174208</v>
      </c>
      <c r="H20" s="4" t="s">
        <v>29</v>
      </c>
      <c r="I20" s="4">
        <v>5.111576552116463</v>
      </c>
      <c r="J20" s="4" t="s">
        <v>29</v>
      </c>
      <c r="K20" s="4">
        <v>12.030585633913</v>
      </c>
      <c r="L20" s="2" t="s">
        <v>29</v>
      </c>
      <c r="N20" s="2" t="s">
        <v>29</v>
      </c>
      <c r="O20" s="2"/>
      <c r="P20" s="2" t="s">
        <v>29</v>
      </c>
      <c r="Q20" s="2"/>
      <c r="R20" s="2" t="s">
        <v>29</v>
      </c>
      <c r="S20" s="2"/>
      <c r="T20" s="2" t="s">
        <v>29</v>
      </c>
      <c r="U20" s="2"/>
      <c r="V20" s="2" t="s">
        <v>29</v>
      </c>
      <c r="W20" s="2"/>
      <c r="X20" s="1">
        <v>86.28381679259051</v>
      </c>
      <c r="Z20" s="4">
        <f t="shared" si="0"/>
        <v>86.28381679259051</v>
      </c>
    </row>
    <row r="21" spans="1:26" s="1" customFormat="1" ht="12.75">
      <c r="A21" s="1" t="s">
        <v>0</v>
      </c>
      <c r="B21" s="1" t="s">
        <v>13</v>
      </c>
      <c r="C21" s="5" t="s">
        <v>150</v>
      </c>
      <c r="D21" s="1" t="s">
        <v>35</v>
      </c>
      <c r="E21" s="1" t="s">
        <v>28</v>
      </c>
      <c r="F21" s="2" t="s">
        <v>29</v>
      </c>
      <c r="G21" s="4">
        <v>2.7240253113672517</v>
      </c>
      <c r="H21" s="4" t="s">
        <v>29</v>
      </c>
      <c r="I21" s="4">
        <v>3.5781035864815243</v>
      </c>
      <c r="J21" s="4" t="s">
        <v>29</v>
      </c>
      <c r="K21" s="4">
        <v>6.255904529634774</v>
      </c>
      <c r="L21" s="2" t="s">
        <v>29</v>
      </c>
      <c r="N21" s="2" t="s">
        <v>29</v>
      </c>
      <c r="O21" s="2"/>
      <c r="P21" s="2" t="s">
        <v>29</v>
      </c>
      <c r="Q21" s="2"/>
      <c r="R21" s="2" t="s">
        <v>29</v>
      </c>
      <c r="S21" s="2"/>
      <c r="T21" s="2" t="s">
        <v>29</v>
      </c>
      <c r="U21" s="2"/>
      <c r="V21" s="2" t="s">
        <v>29</v>
      </c>
      <c r="W21" s="2"/>
      <c r="X21" s="1">
        <v>4.186011142494516</v>
      </c>
      <c r="Z21" s="4">
        <f t="shared" si="0"/>
        <v>4.186011142494517</v>
      </c>
    </row>
    <row r="22" spans="1:26" s="1" customFormat="1" ht="12.75">
      <c r="A22" s="1" t="s">
        <v>0</v>
      </c>
      <c r="B22" s="1" t="s">
        <v>14</v>
      </c>
      <c r="C22" s="5" t="s">
        <v>150</v>
      </c>
      <c r="D22" s="1" t="s">
        <v>35</v>
      </c>
      <c r="E22" s="1" t="s">
        <v>28</v>
      </c>
      <c r="F22" s="2" t="s">
        <v>29</v>
      </c>
      <c r="G22" s="4">
        <v>6.445581018446456</v>
      </c>
      <c r="H22" s="4" t="s">
        <v>29</v>
      </c>
      <c r="I22" s="4">
        <v>6.432067161413216</v>
      </c>
      <c r="J22" s="4" t="s">
        <v>29</v>
      </c>
      <c r="K22" s="4">
        <v>3.9941544304591248</v>
      </c>
      <c r="L22" s="2" t="s">
        <v>29</v>
      </c>
      <c r="N22" s="2" t="s">
        <v>29</v>
      </c>
      <c r="O22" s="2"/>
      <c r="P22" s="2" t="s">
        <v>29</v>
      </c>
      <c r="Q22" s="2"/>
      <c r="R22" s="2" t="s">
        <v>29</v>
      </c>
      <c r="S22" s="2"/>
      <c r="T22" s="2" t="s">
        <v>29</v>
      </c>
      <c r="U22" s="2"/>
      <c r="V22" s="2" t="s">
        <v>29</v>
      </c>
      <c r="W22" s="2"/>
      <c r="X22" s="1">
        <v>5.623934203439599</v>
      </c>
      <c r="Z22" s="4">
        <f t="shared" si="0"/>
        <v>5.6239342034396</v>
      </c>
    </row>
    <row r="23" spans="1:26" s="1" customFormat="1" ht="12.75">
      <c r="A23" s="1" t="s">
        <v>0</v>
      </c>
      <c r="B23" s="1" t="s">
        <v>15</v>
      </c>
      <c r="C23" s="5" t="s">
        <v>150</v>
      </c>
      <c r="D23" s="1" t="s">
        <v>35</v>
      </c>
      <c r="E23" s="1" t="s">
        <v>28</v>
      </c>
      <c r="F23" s="2" t="s">
        <v>29</v>
      </c>
      <c r="G23" s="4">
        <v>2.8391249724109384</v>
      </c>
      <c r="H23" s="4" t="s">
        <v>29</v>
      </c>
      <c r="I23" s="4">
        <v>0.8519294253527439</v>
      </c>
      <c r="J23" s="4" t="s">
        <v>29</v>
      </c>
      <c r="K23" s="4">
        <v>0.7218351380347815</v>
      </c>
      <c r="L23" s="2" t="s">
        <v>29</v>
      </c>
      <c r="N23" s="2" t="s">
        <v>29</v>
      </c>
      <c r="O23" s="2"/>
      <c r="P23" s="2" t="s">
        <v>29</v>
      </c>
      <c r="Q23" s="2"/>
      <c r="R23" s="2" t="s">
        <v>29</v>
      </c>
      <c r="S23" s="2"/>
      <c r="T23" s="2" t="s">
        <v>29</v>
      </c>
      <c r="U23" s="2"/>
      <c r="V23" s="2" t="s">
        <v>29</v>
      </c>
      <c r="W23" s="2"/>
      <c r="X23" s="1">
        <v>1.4709631785994877</v>
      </c>
      <c r="Z23" s="4">
        <f t="shared" si="0"/>
        <v>1.470963178599488</v>
      </c>
    </row>
    <row r="24" spans="1:26" s="1" customFormat="1" ht="12.75">
      <c r="A24" s="1" t="s">
        <v>0</v>
      </c>
      <c r="B24" s="1" t="s">
        <v>33</v>
      </c>
      <c r="C24" s="5" t="s">
        <v>150</v>
      </c>
      <c r="D24" s="1" t="s">
        <v>35</v>
      </c>
      <c r="E24" s="1" t="s">
        <v>28</v>
      </c>
      <c r="F24" s="2" t="s">
        <v>29</v>
      </c>
      <c r="G24" s="4">
        <v>994.4610714174531</v>
      </c>
      <c r="H24" s="4" t="s">
        <v>29</v>
      </c>
      <c r="I24" s="4">
        <v>1193.5531249192</v>
      </c>
      <c r="J24" s="4" t="s">
        <v>29</v>
      </c>
      <c r="K24" s="4">
        <v>321.93847156351256</v>
      </c>
      <c r="L24" s="2" t="s">
        <v>29</v>
      </c>
      <c r="N24" s="2" t="s">
        <v>29</v>
      </c>
      <c r="O24" s="2"/>
      <c r="P24" s="2" t="s">
        <v>29</v>
      </c>
      <c r="Q24" s="2"/>
      <c r="R24" s="2" t="s">
        <v>29</v>
      </c>
      <c r="S24" s="2"/>
      <c r="T24" s="2" t="s">
        <v>29</v>
      </c>
      <c r="U24" s="2"/>
      <c r="V24" s="2" t="s">
        <v>29</v>
      </c>
      <c r="W24" s="2"/>
      <c r="X24" s="1">
        <v>836.6508893000552</v>
      </c>
      <c r="Z24" s="4">
        <f t="shared" si="0"/>
        <v>836.6508893000552</v>
      </c>
    </row>
    <row r="25" spans="1:26" s="1" customFormat="1" ht="12.75">
      <c r="A25" s="1" t="s">
        <v>0</v>
      </c>
      <c r="B25" s="1" t="s">
        <v>16</v>
      </c>
      <c r="C25" s="5" t="s">
        <v>150</v>
      </c>
      <c r="D25" s="1" t="s">
        <v>35</v>
      </c>
      <c r="E25" s="1" t="s">
        <v>28</v>
      </c>
      <c r="F25" s="2" t="s">
        <v>29</v>
      </c>
      <c r="G25" s="4">
        <v>0.23403597745549629</v>
      </c>
      <c r="H25" s="4" t="s">
        <v>29</v>
      </c>
      <c r="I25" s="4">
        <v>0.25983847473258687</v>
      </c>
      <c r="J25" s="4" t="s">
        <v>29</v>
      </c>
      <c r="K25" s="4">
        <v>0.29354628946747785</v>
      </c>
      <c r="L25" s="2" t="s">
        <v>29</v>
      </c>
      <c r="N25" s="2" t="s">
        <v>29</v>
      </c>
      <c r="O25" s="2"/>
      <c r="P25" s="2" t="s">
        <v>29</v>
      </c>
      <c r="Q25" s="2"/>
      <c r="R25" s="2" t="s">
        <v>29</v>
      </c>
      <c r="S25" s="2"/>
      <c r="T25" s="2" t="s">
        <v>29</v>
      </c>
      <c r="U25" s="2"/>
      <c r="V25" s="2" t="s">
        <v>29</v>
      </c>
      <c r="W25" s="2"/>
      <c r="X25" s="1">
        <v>0.26247358055185366</v>
      </c>
      <c r="Z25" s="4">
        <f t="shared" si="0"/>
        <v>0.26247358055185366</v>
      </c>
    </row>
    <row r="26" spans="1:26" s="1" customFormat="1" ht="12.75">
      <c r="A26" s="1" t="s">
        <v>0</v>
      </c>
      <c r="B26" s="1" t="s">
        <v>17</v>
      </c>
      <c r="C26" s="5" t="s">
        <v>150</v>
      </c>
      <c r="D26" s="1" t="s">
        <v>35</v>
      </c>
      <c r="E26" s="1" t="s">
        <v>28</v>
      </c>
      <c r="F26" s="2" t="s">
        <v>29</v>
      </c>
      <c r="G26" s="4">
        <v>0.09975303957119513</v>
      </c>
      <c r="H26" s="4" t="s">
        <v>29</v>
      </c>
      <c r="I26" s="4">
        <v>0.06815435402821951</v>
      </c>
      <c r="J26" s="4" t="s">
        <v>29</v>
      </c>
      <c r="K26" s="4">
        <v>0.08662021656417378</v>
      </c>
      <c r="L26" s="2" t="s">
        <v>29</v>
      </c>
      <c r="N26" s="2" t="s">
        <v>29</v>
      </c>
      <c r="O26" s="2"/>
      <c r="P26" s="2" t="s">
        <v>29</v>
      </c>
      <c r="Q26" s="2"/>
      <c r="R26" s="2" t="s">
        <v>29</v>
      </c>
      <c r="S26" s="2"/>
      <c r="T26" s="2" t="s">
        <v>29</v>
      </c>
      <c r="U26" s="2"/>
      <c r="V26" s="2" t="s">
        <v>29</v>
      </c>
      <c r="W26" s="2"/>
      <c r="X26" s="1">
        <v>0.08484253672119614</v>
      </c>
      <c r="Z26" s="4">
        <f t="shared" si="0"/>
        <v>0.08484253672119614</v>
      </c>
    </row>
    <row r="27" spans="1:26" s="1" customFormat="1" ht="12.75">
      <c r="A27" s="1" t="s">
        <v>0</v>
      </c>
      <c r="B27" s="1" t="s">
        <v>18</v>
      </c>
      <c r="C27" s="5" t="s">
        <v>150</v>
      </c>
      <c r="D27" s="1" t="s">
        <v>35</v>
      </c>
      <c r="E27" s="1" t="s">
        <v>28</v>
      </c>
      <c r="F27" s="2" t="s">
        <v>29</v>
      </c>
      <c r="G27" s="4">
        <v>0.11509966104368669</v>
      </c>
      <c r="H27" s="4" t="s">
        <v>29</v>
      </c>
      <c r="I27" s="4">
        <v>0.12778941380291156</v>
      </c>
      <c r="J27" s="4" t="s">
        <v>29</v>
      </c>
      <c r="K27" s="4">
        <v>0.1443670276069563</v>
      </c>
      <c r="L27" s="2" t="s">
        <v>29</v>
      </c>
      <c r="N27" s="2" t="s">
        <v>29</v>
      </c>
      <c r="O27" s="2"/>
      <c r="P27" s="2" t="s">
        <v>29</v>
      </c>
      <c r="Q27" s="2"/>
      <c r="R27" s="2" t="s">
        <v>29</v>
      </c>
      <c r="S27" s="2"/>
      <c r="T27" s="2" t="s">
        <v>29</v>
      </c>
      <c r="U27" s="2"/>
      <c r="V27" s="2" t="s">
        <v>29</v>
      </c>
      <c r="W27" s="2"/>
      <c r="X27" s="1">
        <v>0.12908536748451818</v>
      </c>
      <c r="Z27" s="4">
        <f t="shared" si="0"/>
        <v>0.12908536748451818</v>
      </c>
    </row>
    <row r="28" spans="1:26" s="1" customFormat="1" ht="12.75">
      <c r="A28" s="1" t="s">
        <v>0</v>
      </c>
      <c r="B28" s="1" t="s">
        <v>19</v>
      </c>
      <c r="C28" s="5" t="s">
        <v>150</v>
      </c>
      <c r="D28" s="1" t="s">
        <v>35</v>
      </c>
      <c r="E28" s="1" t="s">
        <v>28</v>
      </c>
      <c r="F28" s="2" t="s">
        <v>29</v>
      </c>
      <c r="G28" s="4">
        <v>0.12660962714805535</v>
      </c>
      <c r="H28" s="4" t="s">
        <v>29</v>
      </c>
      <c r="I28" s="4">
        <v>0.12778941380291156</v>
      </c>
      <c r="J28" s="4" t="s">
        <v>29</v>
      </c>
      <c r="K28" s="4">
        <v>0.1443670276069563</v>
      </c>
      <c r="L28" s="2" t="s">
        <v>29</v>
      </c>
      <c r="N28" s="2" t="s">
        <v>29</v>
      </c>
      <c r="O28" s="2"/>
      <c r="P28" s="2" t="s">
        <v>29</v>
      </c>
      <c r="Q28" s="2"/>
      <c r="R28" s="2" t="s">
        <v>29</v>
      </c>
      <c r="S28" s="2"/>
      <c r="T28" s="2" t="s">
        <v>29</v>
      </c>
      <c r="U28" s="2"/>
      <c r="V28" s="2" t="s">
        <v>29</v>
      </c>
      <c r="W28" s="2"/>
      <c r="X28" s="1">
        <v>0.13292202285264107</v>
      </c>
      <c r="Z28" s="4">
        <f t="shared" si="0"/>
        <v>0.13292202285264107</v>
      </c>
    </row>
    <row r="29" spans="1:26" s="1" customFormat="1" ht="12.75">
      <c r="A29" s="1" t="s">
        <v>0</v>
      </c>
      <c r="B29" s="1" t="s">
        <v>20</v>
      </c>
      <c r="C29" s="5" t="s">
        <v>150</v>
      </c>
      <c r="D29" s="1" t="s">
        <v>35</v>
      </c>
      <c r="E29" s="1" t="s">
        <v>28</v>
      </c>
      <c r="F29" s="2" t="s">
        <v>29</v>
      </c>
      <c r="G29" s="4">
        <v>0.5754983052184334</v>
      </c>
      <c r="H29" s="4" t="s">
        <v>29</v>
      </c>
      <c r="I29" s="4">
        <v>0.6389470690145579</v>
      </c>
      <c r="J29" s="4" t="s">
        <v>29</v>
      </c>
      <c r="K29" s="4">
        <v>0.7218351380347815</v>
      </c>
      <c r="L29" s="2" t="s">
        <v>29</v>
      </c>
      <c r="N29" s="2" t="s">
        <v>29</v>
      </c>
      <c r="O29" s="2"/>
      <c r="P29" s="2" t="s">
        <v>29</v>
      </c>
      <c r="Q29" s="2"/>
      <c r="R29" s="2" t="s">
        <v>29</v>
      </c>
      <c r="S29" s="2"/>
      <c r="T29" s="2" t="s">
        <v>29</v>
      </c>
      <c r="U29" s="2"/>
      <c r="V29" s="2" t="s">
        <v>29</v>
      </c>
      <c r="W29" s="2"/>
      <c r="X29" s="1">
        <v>0.6454268374225909</v>
      </c>
      <c r="Z29" s="4">
        <f t="shared" si="0"/>
        <v>0.6454268374225909</v>
      </c>
    </row>
    <row r="30" spans="1:26" s="1" customFormat="1" ht="12.75">
      <c r="A30" s="1" t="s">
        <v>0</v>
      </c>
      <c r="B30" s="1" t="s">
        <v>21</v>
      </c>
      <c r="C30" s="5" t="s">
        <v>150</v>
      </c>
      <c r="D30" s="1" t="s">
        <v>35</v>
      </c>
      <c r="E30" s="1" t="s">
        <v>28</v>
      </c>
      <c r="F30" s="2" t="s">
        <v>29</v>
      </c>
      <c r="G30" s="4">
        <v>35.68089492354287</v>
      </c>
      <c r="H30" s="4" t="s">
        <v>29</v>
      </c>
      <c r="I30" s="4">
        <v>23.85402390987683</v>
      </c>
      <c r="J30" s="4" t="s">
        <v>29</v>
      </c>
      <c r="K30" s="4">
        <v>21.173830715687</v>
      </c>
      <c r="L30" s="2" t="s">
        <v>29</v>
      </c>
      <c r="N30" s="2" t="s">
        <v>29</v>
      </c>
      <c r="O30" s="2"/>
      <c r="P30" s="2" t="s">
        <v>29</v>
      </c>
      <c r="Q30" s="2"/>
      <c r="R30" s="2" t="s">
        <v>29</v>
      </c>
      <c r="S30" s="2"/>
      <c r="T30" s="2" t="s">
        <v>29</v>
      </c>
      <c r="U30" s="2"/>
      <c r="V30" s="2" t="s">
        <v>29</v>
      </c>
      <c r="W30" s="2"/>
      <c r="X30" s="1">
        <v>26.9029165163689</v>
      </c>
      <c r="Z30" s="4">
        <f t="shared" si="0"/>
        <v>26.9029165163689</v>
      </c>
    </row>
    <row r="31" spans="2:26" s="1" customFormat="1" ht="12.75">
      <c r="B31" s="1" t="s">
        <v>89</v>
      </c>
      <c r="C31" s="5" t="s">
        <v>150</v>
      </c>
      <c r="D31" s="1" t="s">
        <v>35</v>
      </c>
      <c r="E31" s="1" t="s">
        <v>28</v>
      </c>
      <c r="F31" s="2"/>
      <c r="G31" s="4">
        <f>G15+G20</f>
        <v>245.77614288195235</v>
      </c>
      <c r="H31" s="4"/>
      <c r="I31" s="4">
        <f>I15+I20</f>
        <v>5.239365965919375</v>
      </c>
      <c r="J31" s="4"/>
      <c r="K31" s="4">
        <f>K15+K20</f>
        <v>12.314507454873349</v>
      </c>
      <c r="L31" s="2"/>
      <c r="N31" s="2"/>
      <c r="O31" s="2"/>
      <c r="P31" s="2"/>
      <c r="Q31" s="2"/>
      <c r="R31" s="2"/>
      <c r="S31" s="2"/>
      <c r="T31" s="2"/>
      <c r="U31" s="2"/>
      <c r="V31" s="2"/>
      <c r="W31" s="2"/>
      <c r="Z31" s="4">
        <f>AVERAGE(K31,I31,G31)</f>
        <v>87.77667210091504</v>
      </c>
    </row>
    <row r="32" spans="2:26" s="1" customFormat="1" ht="12.75">
      <c r="B32" s="1" t="s">
        <v>90</v>
      </c>
      <c r="C32" s="5" t="s">
        <v>150</v>
      </c>
      <c r="D32" s="1" t="s">
        <v>35</v>
      </c>
      <c r="E32" s="1" t="s">
        <v>28</v>
      </c>
      <c r="F32" s="2"/>
      <c r="G32" s="4">
        <f>G16+G13+G11</f>
        <v>3.22662716459135</v>
      </c>
      <c r="H32" s="4"/>
      <c r="I32" s="4">
        <f>I16+I13+I11</f>
        <v>1.2821537851558795</v>
      </c>
      <c r="J32" s="4"/>
      <c r="K32" s="4">
        <f>K16+K13+K11</f>
        <v>2.0740729632866053</v>
      </c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Z32" s="4">
        <f>AVERAGE(K32,I32,G32)</f>
        <v>2.1942846376779452</v>
      </c>
    </row>
    <row r="33" spans="6:23" s="1" customFormat="1" ht="12.75">
      <c r="F33" s="2"/>
      <c r="G33" s="4"/>
      <c r="H33" s="4"/>
      <c r="I33" s="4"/>
      <c r="J33" s="4"/>
      <c r="K33" s="4"/>
      <c r="L33" s="2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57" s="5" customFormat="1" ht="12.75">
      <c r="A34" s="5" t="s">
        <v>0</v>
      </c>
      <c r="B34" s="5" t="s">
        <v>99</v>
      </c>
      <c r="C34" s="5" t="s">
        <v>152</v>
      </c>
      <c r="D34" s="5" t="s">
        <v>100</v>
      </c>
      <c r="G34" s="6">
        <v>99.999999973</v>
      </c>
      <c r="H34" s="6"/>
      <c r="I34" s="6">
        <v>99.999999969</v>
      </c>
      <c r="J34" s="6"/>
      <c r="K34" s="6">
        <v>99.999999973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7:63" s="1" customFormat="1" ht="12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t="s">
        <v>47</v>
      </c>
      <c r="C36" s="1" t="s">
        <v>41</v>
      </c>
      <c r="D36" s="1" t="s">
        <v>149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s="1" customFormat="1" ht="12.75">
      <c r="B37" s="22" t="s">
        <v>167</v>
      </c>
      <c r="C37" s="22"/>
      <c r="D37" s="22" t="s">
        <v>168</v>
      </c>
      <c r="G37" s="4">
        <v>3348</v>
      </c>
      <c r="H37" s="4"/>
      <c r="I37" s="4">
        <v>3235</v>
      </c>
      <c r="J37" s="4"/>
      <c r="K37" s="4">
        <v>3548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22" t="s">
        <v>169</v>
      </c>
      <c r="C38" s="22"/>
      <c r="D38" s="22" t="s">
        <v>100</v>
      </c>
      <c r="G38" s="4">
        <v>6.7</v>
      </c>
      <c r="H38" s="4"/>
      <c r="I38" s="4">
        <v>7.5</v>
      </c>
      <c r="J38" s="4"/>
      <c r="K38" s="4">
        <v>9.2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22" t="s">
        <v>170</v>
      </c>
      <c r="C39" s="22"/>
      <c r="D39" s="22" t="s">
        <v>100</v>
      </c>
      <c r="G39" s="4">
        <v>55.8</v>
      </c>
      <c r="H39" s="4"/>
      <c r="I39" s="4">
        <v>54.5</v>
      </c>
      <c r="J39" s="4"/>
      <c r="K39" s="4">
        <v>54.6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22" t="s">
        <v>171</v>
      </c>
      <c r="C40" s="22"/>
      <c r="D40" s="22" t="s">
        <v>172</v>
      </c>
      <c r="G40" s="4">
        <v>278</v>
      </c>
      <c r="H40" s="4"/>
      <c r="I40" s="4">
        <v>278</v>
      </c>
      <c r="J40" s="4"/>
      <c r="K40" s="4">
        <v>271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7:63" s="1" customFormat="1" ht="12.7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t="s">
        <v>47</v>
      </c>
      <c r="C42" s="1" t="s">
        <v>40</v>
      </c>
      <c r="D42" s="1" t="s">
        <v>150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2:63" s="1" customFormat="1" ht="12.75">
      <c r="B43" s="22" t="s">
        <v>167</v>
      </c>
      <c r="C43" s="22"/>
      <c r="D43" s="22" t="s">
        <v>168</v>
      </c>
      <c r="G43" s="4">
        <v>3450</v>
      </c>
      <c r="H43" s="4"/>
      <c r="I43" s="4">
        <v>3522</v>
      </c>
      <c r="J43" s="4"/>
      <c r="K43" s="4">
        <v>3744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2:63" s="1" customFormat="1" ht="12.75">
      <c r="B44" s="22" t="s">
        <v>169</v>
      </c>
      <c r="C44" s="22"/>
      <c r="D44" s="22" t="s">
        <v>100</v>
      </c>
      <c r="G44" s="4">
        <v>6.7</v>
      </c>
      <c r="H44" s="4"/>
      <c r="I44" s="4">
        <v>7.5</v>
      </c>
      <c r="J44" s="4"/>
      <c r="K44" s="4">
        <v>9.2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2:63" s="1" customFormat="1" ht="12.75">
      <c r="B45" s="22" t="s">
        <v>170</v>
      </c>
      <c r="C45" s="22"/>
      <c r="D45" s="22" t="s">
        <v>100</v>
      </c>
      <c r="G45" s="4">
        <v>56.7</v>
      </c>
      <c r="H45" s="4"/>
      <c r="I45" s="4">
        <v>56.5</v>
      </c>
      <c r="J45" s="4"/>
      <c r="K45" s="4">
        <v>54.4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2:63" s="1" customFormat="1" ht="12.75">
      <c r="B46" s="22" t="s">
        <v>171</v>
      </c>
      <c r="C46" s="22"/>
      <c r="D46" s="22" t="s">
        <v>172</v>
      </c>
      <c r="G46" s="4">
        <v>277</v>
      </c>
      <c r="H46" s="4"/>
      <c r="I46" s="4">
        <v>274</v>
      </c>
      <c r="J46" s="4"/>
      <c r="K46" s="4">
        <v>266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8" spans="2:4" ht="12.75">
      <c r="B48" t="s">
        <v>47</v>
      </c>
      <c r="C48" s="1" t="s">
        <v>37</v>
      </c>
      <c r="D48" t="s">
        <v>151</v>
      </c>
    </row>
    <row r="49" spans="2:63" s="1" customFormat="1" ht="12.75">
      <c r="B49" s="22" t="s">
        <v>167</v>
      </c>
      <c r="C49" s="22"/>
      <c r="D49" s="22" t="s">
        <v>168</v>
      </c>
      <c r="G49" s="4">
        <v>3514</v>
      </c>
      <c r="H49" s="4"/>
      <c r="I49" s="4">
        <v>5470</v>
      </c>
      <c r="J49" s="4"/>
      <c r="K49" s="4">
        <v>3384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2:63" s="1" customFormat="1" ht="12.75">
      <c r="B50" s="22" t="s">
        <v>169</v>
      </c>
      <c r="C50" s="22"/>
      <c r="D50" s="22" t="s">
        <v>100</v>
      </c>
      <c r="G50" s="4">
        <v>6.7</v>
      </c>
      <c r="H50" s="4"/>
      <c r="I50" s="4">
        <v>7.5</v>
      </c>
      <c r="J50" s="4"/>
      <c r="K50" s="4">
        <v>9.2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s="1" customFormat="1" ht="12.75">
      <c r="A51" s="1" t="s">
        <v>0</v>
      </c>
      <c r="B51" s="22" t="s">
        <v>170</v>
      </c>
      <c r="C51" s="22"/>
      <c r="D51" s="22" t="s">
        <v>100</v>
      </c>
      <c r="G51" s="4">
        <v>54.3</v>
      </c>
      <c r="H51" s="4"/>
      <c r="I51" s="4">
        <v>57</v>
      </c>
      <c r="J51" s="4"/>
      <c r="K51" s="4">
        <v>57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2:63" s="1" customFormat="1" ht="12.75">
      <c r="B52" s="22" t="s">
        <v>171</v>
      </c>
      <c r="C52" s="22"/>
      <c r="D52" s="22" t="s">
        <v>172</v>
      </c>
      <c r="G52" s="4">
        <v>276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7:63" s="1" customFormat="1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2:63" s="1" customFormat="1" ht="12.75">
      <c r="B54" t="s">
        <v>47</v>
      </c>
      <c r="C54" s="1" t="s">
        <v>39</v>
      </c>
      <c r="D54" s="1" t="s">
        <v>152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2:63" s="1" customFormat="1" ht="12.75">
      <c r="B55" s="22" t="s">
        <v>167</v>
      </c>
      <c r="C55" s="22"/>
      <c r="D55" s="22" t="s">
        <v>168</v>
      </c>
      <c r="G55" s="4">
        <v>3280</v>
      </c>
      <c r="H55" s="4"/>
      <c r="I55" s="4">
        <v>3454</v>
      </c>
      <c r="J55" s="4"/>
      <c r="K55" s="4">
        <v>3546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2:63" s="1" customFormat="1" ht="12.75">
      <c r="B56" s="22" t="s">
        <v>169</v>
      </c>
      <c r="C56" s="22"/>
      <c r="D56" s="22" t="s">
        <v>100</v>
      </c>
      <c r="G56" s="4">
        <v>6.7</v>
      </c>
      <c r="H56" s="4"/>
      <c r="I56" s="4">
        <v>7.5</v>
      </c>
      <c r="J56" s="4"/>
      <c r="K56" s="4">
        <v>9.2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2:63" s="1" customFormat="1" ht="12.75">
      <c r="B57" s="22" t="s">
        <v>170</v>
      </c>
      <c r="C57" s="22"/>
      <c r="D57" s="22" t="s">
        <v>100</v>
      </c>
      <c r="G57" s="4">
        <v>56.2</v>
      </c>
      <c r="H57" s="4"/>
      <c r="I57" s="4">
        <v>55.1</v>
      </c>
      <c r="J57" s="4"/>
      <c r="K57" s="4">
        <v>53.4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2:63" s="1" customFormat="1" ht="12.75">
      <c r="B58" s="22" t="s">
        <v>171</v>
      </c>
      <c r="C58" s="22"/>
      <c r="D58" s="22" t="s">
        <v>172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60" spans="2:26" ht="12.75">
      <c r="B60" s="7" t="s">
        <v>185</v>
      </c>
      <c r="G60" s="19" t="s">
        <v>1</v>
      </c>
      <c r="H60" s="19"/>
      <c r="I60" s="19" t="s">
        <v>25</v>
      </c>
      <c r="J60" s="19"/>
      <c r="K60" s="19" t="s">
        <v>26</v>
      </c>
      <c r="L60" s="19"/>
      <c r="M60" s="19" t="s">
        <v>188</v>
      </c>
      <c r="Z60" t="s">
        <v>88</v>
      </c>
    </row>
    <row r="62" spans="2:26" ht="12.75">
      <c r="B62" s="1" t="s">
        <v>2</v>
      </c>
      <c r="D62" t="s">
        <v>35</v>
      </c>
      <c r="E62" t="s">
        <v>189</v>
      </c>
      <c r="F62" t="s">
        <v>31</v>
      </c>
      <c r="G62">
        <v>49.9</v>
      </c>
      <c r="H62" t="s">
        <v>31</v>
      </c>
      <c r="I62">
        <v>53</v>
      </c>
      <c r="K62">
        <v>54.6</v>
      </c>
      <c r="L62" t="s">
        <v>31</v>
      </c>
      <c r="M62">
        <v>52</v>
      </c>
      <c r="Z62" s="26">
        <f>AVERAGE(G62,I62,K62,M62)</f>
        <v>52.375</v>
      </c>
    </row>
    <row r="63" spans="2:26" ht="12.75">
      <c r="B63" s="1" t="s">
        <v>3</v>
      </c>
      <c r="D63" t="s">
        <v>35</v>
      </c>
      <c r="E63" t="s">
        <v>189</v>
      </c>
      <c r="F63" t="s">
        <v>31</v>
      </c>
      <c r="G63">
        <v>0.96</v>
      </c>
      <c r="H63" t="s">
        <v>31</v>
      </c>
      <c r="I63">
        <v>1.3</v>
      </c>
      <c r="J63" t="s">
        <v>31</v>
      </c>
      <c r="K63">
        <v>0.56</v>
      </c>
      <c r="L63" t="s">
        <v>31</v>
      </c>
      <c r="M63">
        <v>1</v>
      </c>
      <c r="Z63" s="26">
        <f aca="true" t="shared" si="1" ref="Z63:Z106">AVERAGE(G63,I63,K63,M63)</f>
        <v>0.955</v>
      </c>
    </row>
    <row r="64" spans="2:26" ht="12.75">
      <c r="B64" s="1" t="s">
        <v>4</v>
      </c>
      <c r="D64" t="s">
        <v>35</v>
      </c>
      <c r="E64" t="s">
        <v>189</v>
      </c>
      <c r="G64">
        <v>1</v>
      </c>
      <c r="I64">
        <v>0.96</v>
      </c>
      <c r="K64">
        <v>1.71</v>
      </c>
      <c r="M64">
        <v>2.24</v>
      </c>
      <c r="Z64" s="26">
        <f t="shared" si="1"/>
        <v>1.4775</v>
      </c>
    </row>
    <row r="65" spans="2:26" ht="12.75">
      <c r="B65" s="1" t="s">
        <v>5</v>
      </c>
      <c r="D65" t="s">
        <v>35</v>
      </c>
      <c r="E65" t="s">
        <v>189</v>
      </c>
      <c r="F65" t="s">
        <v>31</v>
      </c>
      <c r="G65">
        <v>0.38</v>
      </c>
      <c r="H65" t="s">
        <v>31</v>
      </c>
      <c r="I65">
        <v>0.69</v>
      </c>
      <c r="J65" t="s">
        <v>31</v>
      </c>
      <c r="K65">
        <v>0.94</v>
      </c>
      <c r="L65" t="s">
        <v>31</v>
      </c>
      <c r="M65">
        <v>0.41</v>
      </c>
      <c r="Z65" s="26">
        <f t="shared" si="1"/>
        <v>0.605</v>
      </c>
    </row>
    <row r="66" spans="2:26" ht="12.75">
      <c r="B66" s="1" t="s">
        <v>6</v>
      </c>
      <c r="D66" t="s">
        <v>35</v>
      </c>
      <c r="E66" t="s">
        <v>189</v>
      </c>
      <c r="F66" t="s">
        <v>31</v>
      </c>
      <c r="G66">
        <v>0.66</v>
      </c>
      <c r="H66" t="s">
        <v>31</v>
      </c>
      <c r="I66">
        <v>0.66</v>
      </c>
      <c r="J66" t="s">
        <v>31</v>
      </c>
      <c r="K66">
        <v>0.65</v>
      </c>
      <c r="L66" t="s">
        <v>31</v>
      </c>
      <c r="M66">
        <v>0.65</v>
      </c>
      <c r="Z66" s="26">
        <f t="shared" si="1"/>
        <v>0.655</v>
      </c>
    </row>
    <row r="67" spans="2:26" ht="12.75">
      <c r="B67" s="1" t="s">
        <v>7</v>
      </c>
      <c r="D67" t="s">
        <v>35</v>
      </c>
      <c r="E67" t="s">
        <v>189</v>
      </c>
      <c r="F67" t="s">
        <v>31</v>
      </c>
      <c r="G67">
        <v>26</v>
      </c>
      <c r="H67" t="s">
        <v>31</v>
      </c>
      <c r="I67">
        <v>24</v>
      </c>
      <c r="J67" t="s">
        <v>31</v>
      </c>
      <c r="K67">
        <v>9.6</v>
      </c>
      <c r="L67" t="s">
        <v>31</v>
      </c>
      <c r="M67">
        <v>26</v>
      </c>
      <c r="Z67" s="26">
        <f t="shared" si="1"/>
        <v>21.4</v>
      </c>
    </row>
    <row r="68" spans="2:26" ht="12.75">
      <c r="B68" s="1" t="s">
        <v>8</v>
      </c>
      <c r="D68" t="s">
        <v>35</v>
      </c>
      <c r="E68" t="s">
        <v>189</v>
      </c>
      <c r="F68" t="s">
        <v>31</v>
      </c>
      <c r="G68">
        <v>0.33</v>
      </c>
      <c r="H68" t="s">
        <v>31</v>
      </c>
      <c r="I68">
        <v>0.41</v>
      </c>
      <c r="J68" t="s">
        <v>31</v>
      </c>
      <c r="K68">
        <v>0.33</v>
      </c>
      <c r="L68" t="s">
        <v>31</v>
      </c>
      <c r="M68">
        <v>0.3</v>
      </c>
      <c r="Z68" s="26">
        <f t="shared" si="1"/>
        <v>0.3425</v>
      </c>
    </row>
    <row r="69" spans="2:26" ht="12.75">
      <c r="B69" s="1" t="s">
        <v>9</v>
      </c>
      <c r="D69" t="s">
        <v>35</v>
      </c>
      <c r="E69" t="s">
        <v>189</v>
      </c>
      <c r="G69">
        <v>4.62</v>
      </c>
      <c r="I69">
        <v>4.61</v>
      </c>
      <c r="K69">
        <v>4.86</v>
      </c>
      <c r="M69">
        <v>5.11</v>
      </c>
      <c r="Z69" s="26">
        <f t="shared" si="1"/>
        <v>4.8</v>
      </c>
    </row>
    <row r="70" spans="2:26" ht="12.75">
      <c r="B70" s="1" t="s">
        <v>10</v>
      </c>
      <c r="D70" t="s">
        <v>35</v>
      </c>
      <c r="E70" t="s">
        <v>189</v>
      </c>
      <c r="F70" t="s">
        <v>31</v>
      </c>
      <c r="G70">
        <v>0.66</v>
      </c>
      <c r="H70" t="s">
        <v>31</v>
      </c>
      <c r="I70">
        <v>0.5</v>
      </c>
      <c r="J70" t="s">
        <v>31</v>
      </c>
      <c r="K70">
        <v>0.49</v>
      </c>
      <c r="L70" t="s">
        <v>31</v>
      </c>
      <c r="M70">
        <v>0.65</v>
      </c>
      <c r="Z70" s="26">
        <f t="shared" si="1"/>
        <v>0.5750000000000001</v>
      </c>
    </row>
    <row r="71" spans="2:26" ht="12.75">
      <c r="B71" s="1" t="s">
        <v>11</v>
      </c>
      <c r="D71" t="s">
        <v>35</v>
      </c>
      <c r="E71" t="s">
        <v>189</v>
      </c>
      <c r="F71" t="s">
        <v>31</v>
      </c>
      <c r="G71">
        <v>0.86</v>
      </c>
      <c r="H71" t="s">
        <v>31</v>
      </c>
      <c r="I71">
        <v>1.2</v>
      </c>
      <c r="J71" t="s">
        <v>31</v>
      </c>
      <c r="K71">
        <v>1</v>
      </c>
      <c r="L71" t="s">
        <v>31</v>
      </c>
      <c r="M71">
        <v>1.4</v>
      </c>
      <c r="Z71" s="26">
        <f t="shared" si="1"/>
        <v>1.115</v>
      </c>
    </row>
    <row r="72" spans="2:26" ht="12.75">
      <c r="B72" s="1" t="s">
        <v>12</v>
      </c>
      <c r="D72" t="s">
        <v>35</v>
      </c>
      <c r="E72" t="s">
        <v>189</v>
      </c>
      <c r="G72">
        <v>1.7</v>
      </c>
      <c r="I72">
        <v>19.8</v>
      </c>
      <c r="J72" t="s">
        <v>31</v>
      </c>
      <c r="K72">
        <v>0.89</v>
      </c>
      <c r="M72">
        <v>2.9</v>
      </c>
      <c r="Z72" s="26">
        <f t="shared" si="1"/>
        <v>6.3225</v>
      </c>
    </row>
    <row r="73" spans="2:26" ht="12.75">
      <c r="B73" s="1" t="s">
        <v>13</v>
      </c>
      <c r="D73" t="s">
        <v>35</v>
      </c>
      <c r="E73" t="s">
        <v>189</v>
      </c>
      <c r="G73">
        <v>5.3</v>
      </c>
      <c r="H73" t="s">
        <v>31</v>
      </c>
      <c r="I73">
        <v>1.9</v>
      </c>
      <c r="K73">
        <v>2.2</v>
      </c>
      <c r="M73">
        <v>3.6</v>
      </c>
      <c r="Z73" s="26">
        <f t="shared" si="1"/>
        <v>3.2499999999999996</v>
      </c>
    </row>
    <row r="74" spans="2:26" ht="12.75">
      <c r="B74" s="1" t="s">
        <v>14</v>
      </c>
      <c r="D74" t="s">
        <v>35</v>
      </c>
      <c r="E74" t="s">
        <v>189</v>
      </c>
      <c r="G74">
        <v>429</v>
      </c>
      <c r="I74">
        <v>460</v>
      </c>
      <c r="K74">
        <v>161</v>
      </c>
      <c r="M74">
        <v>166</v>
      </c>
      <c r="Z74" s="26">
        <f t="shared" si="1"/>
        <v>304</v>
      </c>
    </row>
    <row r="75" spans="2:26" ht="12.75">
      <c r="B75" s="1" t="s">
        <v>15</v>
      </c>
      <c r="D75" t="s">
        <v>35</v>
      </c>
      <c r="E75" t="s">
        <v>189</v>
      </c>
      <c r="F75" t="s">
        <v>31</v>
      </c>
      <c r="G75">
        <v>0.6</v>
      </c>
      <c r="H75" t="s">
        <v>31</v>
      </c>
      <c r="I75">
        <v>0.8</v>
      </c>
      <c r="J75" t="s">
        <v>31</v>
      </c>
      <c r="K75">
        <v>0.5</v>
      </c>
      <c r="M75">
        <v>0.008</v>
      </c>
      <c r="Z75" s="26">
        <f t="shared" si="1"/>
        <v>0.477</v>
      </c>
    </row>
    <row r="76" spans="2:26" ht="12.75">
      <c r="B76" s="1" t="s">
        <v>33</v>
      </c>
      <c r="D76" t="s">
        <v>35</v>
      </c>
      <c r="E76" t="s">
        <v>189</v>
      </c>
      <c r="F76" t="s">
        <v>31</v>
      </c>
      <c r="G76">
        <v>2183</v>
      </c>
      <c r="I76">
        <v>2388</v>
      </c>
      <c r="J76" t="s">
        <v>31</v>
      </c>
      <c r="K76">
        <v>2534</v>
      </c>
      <c r="L76" t="s">
        <v>31</v>
      </c>
      <c r="M76">
        <v>2506</v>
      </c>
      <c r="Z76" s="26">
        <f t="shared" si="1"/>
        <v>2402.75</v>
      </c>
    </row>
    <row r="77" spans="2:26" ht="12.75">
      <c r="B77" s="1" t="s">
        <v>16</v>
      </c>
      <c r="D77" t="s">
        <v>35</v>
      </c>
      <c r="E77" t="s">
        <v>189</v>
      </c>
      <c r="F77" t="s">
        <v>31</v>
      </c>
      <c r="G77">
        <v>1.3</v>
      </c>
      <c r="H77" t="s">
        <v>31</v>
      </c>
      <c r="I77">
        <v>1.3</v>
      </c>
      <c r="J77" t="s">
        <v>31</v>
      </c>
      <c r="K77">
        <v>1.3</v>
      </c>
      <c r="L77" t="s">
        <v>31</v>
      </c>
      <c r="M77">
        <v>1.3</v>
      </c>
      <c r="Z77" s="26">
        <f t="shared" si="1"/>
        <v>1.3</v>
      </c>
    </row>
    <row r="78" spans="2:26" ht="12.75">
      <c r="B78" s="1" t="s">
        <v>17</v>
      </c>
      <c r="D78" t="s">
        <v>35</v>
      </c>
      <c r="E78" t="s">
        <v>189</v>
      </c>
      <c r="F78" t="s">
        <v>31</v>
      </c>
      <c r="G78">
        <v>0.33</v>
      </c>
      <c r="H78" t="s">
        <v>31</v>
      </c>
      <c r="I78">
        <v>0.33</v>
      </c>
      <c r="J78" t="s">
        <v>31</v>
      </c>
      <c r="K78">
        <v>0.33</v>
      </c>
      <c r="L78" t="s">
        <v>31</v>
      </c>
      <c r="M78">
        <v>0.32</v>
      </c>
      <c r="Z78" s="26">
        <f t="shared" si="1"/>
        <v>0.3275</v>
      </c>
    </row>
    <row r="79" spans="2:26" ht="12.75">
      <c r="B79" s="1" t="s">
        <v>18</v>
      </c>
      <c r="D79" t="s">
        <v>35</v>
      </c>
      <c r="E79" t="s">
        <v>189</v>
      </c>
      <c r="F79" t="s">
        <v>31</v>
      </c>
      <c r="G79">
        <v>0.66</v>
      </c>
      <c r="H79" t="s">
        <v>31</v>
      </c>
      <c r="I79">
        <v>0.66</v>
      </c>
      <c r="J79" t="s">
        <v>31</v>
      </c>
      <c r="K79">
        <v>0.65</v>
      </c>
      <c r="L79" t="s">
        <v>31</v>
      </c>
      <c r="M79">
        <v>0.65</v>
      </c>
      <c r="Z79" s="26">
        <f t="shared" si="1"/>
        <v>0.655</v>
      </c>
    </row>
    <row r="80" spans="2:26" ht="12.75">
      <c r="B80" s="1" t="s">
        <v>19</v>
      </c>
      <c r="D80" t="s">
        <v>35</v>
      </c>
      <c r="E80" t="s">
        <v>189</v>
      </c>
      <c r="F80" t="s">
        <v>31</v>
      </c>
      <c r="G80">
        <v>5</v>
      </c>
      <c r="H80" t="s">
        <v>31</v>
      </c>
      <c r="I80">
        <v>4.4</v>
      </c>
      <c r="J80" t="s">
        <v>31</v>
      </c>
      <c r="K80">
        <v>1.7</v>
      </c>
      <c r="L80" t="s">
        <v>31</v>
      </c>
      <c r="M80">
        <v>5.3</v>
      </c>
      <c r="Z80" s="26">
        <f t="shared" si="1"/>
        <v>4.1</v>
      </c>
    </row>
    <row r="81" spans="2:26" ht="12.75">
      <c r="B81" s="1" t="s">
        <v>20</v>
      </c>
      <c r="D81" t="s">
        <v>35</v>
      </c>
      <c r="E81" t="s">
        <v>189</v>
      </c>
      <c r="F81" t="s">
        <v>31</v>
      </c>
      <c r="G81">
        <v>3.3</v>
      </c>
      <c r="H81" t="s">
        <v>31</v>
      </c>
      <c r="I81">
        <v>3.3</v>
      </c>
      <c r="J81" t="s">
        <v>31</v>
      </c>
      <c r="K81">
        <v>3.3</v>
      </c>
      <c r="L81" t="s">
        <v>31</v>
      </c>
      <c r="M81">
        <v>3.2</v>
      </c>
      <c r="Z81" s="26">
        <f t="shared" si="1"/>
        <v>3.2749999999999995</v>
      </c>
    </row>
    <row r="82" spans="2:26" ht="12.75">
      <c r="B82" s="1" t="s">
        <v>21</v>
      </c>
      <c r="D82" t="s">
        <v>35</v>
      </c>
      <c r="E82" t="s">
        <v>189</v>
      </c>
      <c r="G82">
        <v>28.7</v>
      </c>
      <c r="I82">
        <v>40.8</v>
      </c>
      <c r="K82">
        <v>9.4</v>
      </c>
      <c r="M82">
        <v>21.9</v>
      </c>
      <c r="Z82" s="26">
        <f t="shared" si="1"/>
        <v>25.200000000000003</v>
      </c>
    </row>
    <row r="83" ht="12.75">
      <c r="B83" s="1"/>
    </row>
    <row r="84" spans="2:26" ht="12.75">
      <c r="B84" s="1" t="s">
        <v>2</v>
      </c>
      <c r="C84" t="s">
        <v>149</v>
      </c>
      <c r="D84" t="s">
        <v>35</v>
      </c>
      <c r="E84" t="s">
        <v>28</v>
      </c>
      <c r="G84" s="26">
        <f aca="true" t="shared" si="2" ref="G84:G104">G62*14/(21-G$111)</f>
        <v>56.796747967479675</v>
      </c>
      <c r="I84" s="26">
        <f aca="true" t="shared" si="3" ref="I84:I104">I62*14/(21-I$111)</f>
        <v>60.325203252032516</v>
      </c>
      <c r="K84" s="26">
        <f aca="true" t="shared" si="4" ref="K84:K104">K62*14/(21-K$111)</f>
        <v>62.14634146341463</v>
      </c>
      <c r="M84" s="26">
        <f aca="true" t="shared" si="5" ref="M84:M104">M62*14/(21-M$111)</f>
        <v>59.18699186991869</v>
      </c>
      <c r="Z84" s="26">
        <f t="shared" si="1"/>
        <v>59.61382113821138</v>
      </c>
    </row>
    <row r="85" spans="2:26" ht="12.75">
      <c r="B85" s="1" t="s">
        <v>3</v>
      </c>
      <c r="C85" t="s">
        <v>149</v>
      </c>
      <c r="D85" t="s">
        <v>35</v>
      </c>
      <c r="E85" t="s">
        <v>28</v>
      </c>
      <c r="G85" s="26">
        <f t="shared" si="2"/>
        <v>1.0926829268292682</v>
      </c>
      <c r="I85" s="26">
        <f t="shared" si="3"/>
        <v>1.4796747967479673</v>
      </c>
      <c r="K85" s="26">
        <f t="shared" si="4"/>
        <v>0.6373983739837399</v>
      </c>
      <c r="M85" s="26">
        <f t="shared" si="5"/>
        <v>1.1382113821138211</v>
      </c>
      <c r="Z85" s="26">
        <f t="shared" si="1"/>
        <v>1.0869918699186991</v>
      </c>
    </row>
    <row r="86" spans="2:26" ht="12.75">
      <c r="B86" s="1" t="s">
        <v>4</v>
      </c>
      <c r="C86" t="s">
        <v>149</v>
      </c>
      <c r="D86" t="s">
        <v>35</v>
      </c>
      <c r="E86" t="s">
        <v>28</v>
      </c>
      <c r="G86" s="26">
        <f t="shared" si="2"/>
        <v>1.1382113821138211</v>
      </c>
      <c r="I86" s="26">
        <f t="shared" si="3"/>
        <v>1.0926829268292682</v>
      </c>
      <c r="K86" s="26">
        <f t="shared" si="4"/>
        <v>1.9463414634146339</v>
      </c>
      <c r="M86" s="26">
        <f t="shared" si="5"/>
        <v>2.5495934959349595</v>
      </c>
      <c r="Z86" s="26">
        <f t="shared" si="1"/>
        <v>1.6817073170731707</v>
      </c>
    </row>
    <row r="87" spans="2:26" ht="12.75">
      <c r="B87" s="1" t="s">
        <v>5</v>
      </c>
      <c r="C87" t="s">
        <v>149</v>
      </c>
      <c r="D87" t="s">
        <v>35</v>
      </c>
      <c r="E87" t="s">
        <v>28</v>
      </c>
      <c r="G87" s="26">
        <f t="shared" si="2"/>
        <v>0.432520325203252</v>
      </c>
      <c r="I87" s="26">
        <f t="shared" si="3"/>
        <v>0.7853658536585365</v>
      </c>
      <c r="K87" s="26">
        <f t="shared" si="4"/>
        <v>1.0699186991869918</v>
      </c>
      <c r="M87" s="26">
        <f t="shared" si="5"/>
        <v>0.46666666666666656</v>
      </c>
      <c r="Z87" s="26">
        <f t="shared" si="1"/>
        <v>0.6886178861788617</v>
      </c>
    </row>
    <row r="88" spans="2:26" ht="12.75">
      <c r="B88" s="1" t="s">
        <v>6</v>
      </c>
      <c r="C88" t="s">
        <v>149</v>
      </c>
      <c r="D88" t="s">
        <v>35</v>
      </c>
      <c r="E88" t="s">
        <v>28</v>
      </c>
      <c r="G88" s="26">
        <f t="shared" si="2"/>
        <v>0.751219512195122</v>
      </c>
      <c r="I88" s="26">
        <f t="shared" si="3"/>
        <v>0.751219512195122</v>
      </c>
      <c r="K88" s="26">
        <f t="shared" si="4"/>
        <v>0.7398373983739837</v>
      </c>
      <c r="M88" s="26">
        <f t="shared" si="5"/>
        <v>0.7398373983739837</v>
      </c>
      <c r="Z88" s="26">
        <f t="shared" si="1"/>
        <v>0.7455284552845528</v>
      </c>
    </row>
    <row r="89" spans="2:26" ht="12.75">
      <c r="B89" s="1" t="s">
        <v>7</v>
      </c>
      <c r="C89" t="s">
        <v>149</v>
      </c>
      <c r="D89" t="s">
        <v>35</v>
      </c>
      <c r="E89" t="s">
        <v>28</v>
      </c>
      <c r="G89" s="26">
        <f t="shared" si="2"/>
        <v>29.593495934959346</v>
      </c>
      <c r="I89" s="26">
        <f t="shared" si="3"/>
        <v>27.317073170731707</v>
      </c>
      <c r="K89" s="26">
        <f t="shared" si="4"/>
        <v>10.926829268292682</v>
      </c>
      <c r="M89" s="26">
        <f t="shared" si="5"/>
        <v>29.593495934959346</v>
      </c>
      <c r="Z89" s="26">
        <f t="shared" si="1"/>
        <v>24.35772357723577</v>
      </c>
    </row>
    <row r="90" spans="2:26" ht="12.75">
      <c r="B90" s="1" t="s">
        <v>8</v>
      </c>
      <c r="C90" t="s">
        <v>149</v>
      </c>
      <c r="D90" t="s">
        <v>35</v>
      </c>
      <c r="E90" t="s">
        <v>28</v>
      </c>
      <c r="G90" s="26">
        <f t="shared" si="2"/>
        <v>0.375609756097561</v>
      </c>
      <c r="I90" s="26">
        <f t="shared" si="3"/>
        <v>0.46666666666666656</v>
      </c>
      <c r="K90" s="26">
        <f t="shared" si="4"/>
        <v>0.375609756097561</v>
      </c>
      <c r="M90" s="26">
        <f t="shared" si="5"/>
        <v>0.3414634146341463</v>
      </c>
      <c r="Z90" s="26">
        <f t="shared" si="1"/>
        <v>0.3898373983739837</v>
      </c>
    </row>
    <row r="91" spans="2:26" ht="12.75">
      <c r="B91" s="1" t="s">
        <v>9</v>
      </c>
      <c r="C91" t="s">
        <v>149</v>
      </c>
      <c r="D91" t="s">
        <v>35</v>
      </c>
      <c r="E91" t="s">
        <v>28</v>
      </c>
      <c r="G91" s="26">
        <f t="shared" si="2"/>
        <v>5.258536585365854</v>
      </c>
      <c r="I91" s="26">
        <f t="shared" si="3"/>
        <v>5.247154471544715</v>
      </c>
      <c r="K91" s="26">
        <f t="shared" si="4"/>
        <v>5.531707317073171</v>
      </c>
      <c r="M91" s="26">
        <f t="shared" si="5"/>
        <v>5.816260162601626</v>
      </c>
      <c r="Z91" s="26">
        <f t="shared" si="1"/>
        <v>5.463414634146342</v>
      </c>
    </row>
    <row r="92" spans="2:26" ht="12.75">
      <c r="B92" s="1" t="s">
        <v>10</v>
      </c>
      <c r="C92" t="s">
        <v>149</v>
      </c>
      <c r="D92" t="s">
        <v>35</v>
      </c>
      <c r="E92" t="s">
        <v>28</v>
      </c>
      <c r="G92" s="26">
        <f t="shared" si="2"/>
        <v>0.751219512195122</v>
      </c>
      <c r="I92" s="26">
        <f t="shared" si="3"/>
        <v>0.5691056910569106</v>
      </c>
      <c r="K92" s="26">
        <f t="shared" si="4"/>
        <v>0.5577235772357723</v>
      </c>
      <c r="M92" s="26">
        <f t="shared" si="5"/>
        <v>0.7398373983739837</v>
      </c>
      <c r="Z92" s="26">
        <f t="shared" si="1"/>
        <v>0.6544715447154471</v>
      </c>
    </row>
    <row r="93" spans="2:26" ht="12.75">
      <c r="B93" s="1" t="s">
        <v>11</v>
      </c>
      <c r="C93" t="s">
        <v>149</v>
      </c>
      <c r="D93" t="s">
        <v>35</v>
      </c>
      <c r="E93" t="s">
        <v>28</v>
      </c>
      <c r="G93" s="26">
        <f t="shared" si="2"/>
        <v>0.9788617886178861</v>
      </c>
      <c r="I93" s="26">
        <f t="shared" si="3"/>
        <v>1.3658536585365852</v>
      </c>
      <c r="K93" s="26">
        <f t="shared" si="4"/>
        <v>1.1382113821138211</v>
      </c>
      <c r="M93" s="26">
        <f t="shared" si="5"/>
        <v>1.5934959349593494</v>
      </c>
      <c r="Z93" s="26">
        <f t="shared" si="1"/>
        <v>1.2691056910569105</v>
      </c>
    </row>
    <row r="94" spans="2:26" ht="12.75">
      <c r="B94" s="1" t="s">
        <v>12</v>
      </c>
      <c r="C94" t="s">
        <v>149</v>
      </c>
      <c r="D94" t="s">
        <v>35</v>
      </c>
      <c r="E94" t="s">
        <v>28</v>
      </c>
      <c r="G94" s="26">
        <f t="shared" si="2"/>
        <v>1.9349593495934958</v>
      </c>
      <c r="I94" s="26">
        <f t="shared" si="3"/>
        <v>22.536585365853657</v>
      </c>
      <c r="K94" s="26">
        <f t="shared" si="4"/>
        <v>1.0130081300813008</v>
      </c>
      <c r="M94" s="26">
        <f t="shared" si="5"/>
        <v>3.3008130081300813</v>
      </c>
      <c r="Z94" s="26">
        <f t="shared" si="1"/>
        <v>7.196341463414633</v>
      </c>
    </row>
    <row r="95" spans="2:26" ht="12.75">
      <c r="B95" s="1" t="s">
        <v>13</v>
      </c>
      <c r="C95" t="s">
        <v>149</v>
      </c>
      <c r="D95" t="s">
        <v>35</v>
      </c>
      <c r="E95" t="s">
        <v>28</v>
      </c>
      <c r="G95" s="26">
        <f t="shared" si="2"/>
        <v>6.032520325203252</v>
      </c>
      <c r="I95" s="26">
        <f t="shared" si="3"/>
        <v>2.1626016260162597</v>
      </c>
      <c r="K95" s="26">
        <f t="shared" si="4"/>
        <v>2.504065040650407</v>
      </c>
      <c r="M95" s="26">
        <f t="shared" si="5"/>
        <v>4.097560975609756</v>
      </c>
      <c r="Z95" s="26">
        <f t="shared" si="1"/>
        <v>3.6991869918699187</v>
      </c>
    </row>
    <row r="96" spans="2:26" ht="12.75">
      <c r="B96" s="1" t="s">
        <v>14</v>
      </c>
      <c r="C96" t="s">
        <v>149</v>
      </c>
      <c r="D96" t="s">
        <v>35</v>
      </c>
      <c r="E96" t="s">
        <v>28</v>
      </c>
      <c r="G96" s="26">
        <f t="shared" si="2"/>
        <v>488.29268292682923</v>
      </c>
      <c r="I96" s="26">
        <f t="shared" si="3"/>
        <v>523.5772357723577</v>
      </c>
      <c r="K96" s="26">
        <f t="shared" si="4"/>
        <v>183.2520325203252</v>
      </c>
      <c r="M96" s="26">
        <f t="shared" si="5"/>
        <v>188.9430894308943</v>
      </c>
      <c r="Z96" s="26">
        <f t="shared" si="1"/>
        <v>346.0162601626016</v>
      </c>
    </row>
    <row r="97" spans="2:26" ht="12.75">
      <c r="B97" s="1" t="s">
        <v>15</v>
      </c>
      <c r="C97" t="s">
        <v>149</v>
      </c>
      <c r="D97" t="s">
        <v>35</v>
      </c>
      <c r="E97" t="s">
        <v>28</v>
      </c>
      <c r="G97" s="26">
        <f t="shared" si="2"/>
        <v>0.6829268292682926</v>
      </c>
      <c r="I97" s="26">
        <f t="shared" si="3"/>
        <v>0.910569105691057</v>
      </c>
      <c r="K97" s="26">
        <f t="shared" si="4"/>
        <v>0.5691056910569106</v>
      </c>
      <c r="M97" s="26">
        <f t="shared" si="5"/>
        <v>0.009105691056910569</v>
      </c>
      <c r="Z97" s="26">
        <f t="shared" si="1"/>
        <v>0.5429268292682927</v>
      </c>
    </row>
    <row r="98" spans="2:26" ht="12.75">
      <c r="B98" s="1" t="s">
        <v>33</v>
      </c>
      <c r="C98" t="s">
        <v>149</v>
      </c>
      <c r="D98" t="s">
        <v>35</v>
      </c>
      <c r="E98" t="s">
        <v>28</v>
      </c>
      <c r="G98" s="26">
        <f t="shared" si="2"/>
        <v>2484.7154471544713</v>
      </c>
      <c r="I98" s="26">
        <f t="shared" si="3"/>
        <v>2718.048780487805</v>
      </c>
      <c r="K98" s="26">
        <f t="shared" si="4"/>
        <v>2884.2276422764226</v>
      </c>
      <c r="M98" s="26">
        <f t="shared" si="5"/>
        <v>2852.3577235772354</v>
      </c>
      <c r="Z98" s="26">
        <f t="shared" si="1"/>
        <v>2734.8373983739834</v>
      </c>
    </row>
    <row r="99" spans="2:26" ht="12.75">
      <c r="B99" s="1" t="s">
        <v>16</v>
      </c>
      <c r="C99" t="s">
        <v>149</v>
      </c>
      <c r="D99" t="s">
        <v>35</v>
      </c>
      <c r="E99" t="s">
        <v>28</v>
      </c>
      <c r="G99" s="26">
        <f t="shared" si="2"/>
        <v>1.4796747967479673</v>
      </c>
      <c r="I99" s="26">
        <f t="shared" si="3"/>
        <v>1.4796747967479673</v>
      </c>
      <c r="K99" s="26">
        <f t="shared" si="4"/>
        <v>1.4796747967479673</v>
      </c>
      <c r="M99" s="26">
        <f t="shared" si="5"/>
        <v>1.4796747967479673</v>
      </c>
      <c r="Z99" s="26">
        <f t="shared" si="1"/>
        <v>1.4796747967479673</v>
      </c>
    </row>
    <row r="100" spans="2:26" ht="12.75">
      <c r="B100" s="1" t="s">
        <v>17</v>
      </c>
      <c r="C100" t="s">
        <v>149</v>
      </c>
      <c r="D100" t="s">
        <v>35</v>
      </c>
      <c r="E100" t="s">
        <v>28</v>
      </c>
      <c r="G100" s="26">
        <f t="shared" si="2"/>
        <v>0.375609756097561</v>
      </c>
      <c r="I100" s="26">
        <f t="shared" si="3"/>
        <v>0.375609756097561</v>
      </c>
      <c r="K100" s="26">
        <f t="shared" si="4"/>
        <v>0.375609756097561</v>
      </c>
      <c r="M100" s="26">
        <f t="shared" si="5"/>
        <v>0.3642276422764228</v>
      </c>
      <c r="Z100" s="26">
        <f t="shared" si="1"/>
        <v>0.37276422764227646</v>
      </c>
    </row>
    <row r="101" spans="2:26" ht="12.75">
      <c r="B101" s="1" t="s">
        <v>18</v>
      </c>
      <c r="C101" t="s">
        <v>149</v>
      </c>
      <c r="D101" t="s">
        <v>35</v>
      </c>
      <c r="E101" t="s">
        <v>28</v>
      </c>
      <c r="G101" s="26">
        <f t="shared" si="2"/>
        <v>0.751219512195122</v>
      </c>
      <c r="I101" s="26">
        <f t="shared" si="3"/>
        <v>0.751219512195122</v>
      </c>
      <c r="K101" s="26">
        <f t="shared" si="4"/>
        <v>0.7398373983739837</v>
      </c>
      <c r="M101" s="26">
        <f t="shared" si="5"/>
        <v>0.7398373983739837</v>
      </c>
      <c r="Z101" s="26">
        <f t="shared" si="1"/>
        <v>0.7455284552845528</v>
      </c>
    </row>
    <row r="102" spans="2:26" ht="12.75">
      <c r="B102" s="1" t="s">
        <v>19</v>
      </c>
      <c r="C102" t="s">
        <v>149</v>
      </c>
      <c r="D102" t="s">
        <v>35</v>
      </c>
      <c r="E102" t="s">
        <v>28</v>
      </c>
      <c r="G102" s="26">
        <f t="shared" si="2"/>
        <v>5.691056910569105</v>
      </c>
      <c r="I102" s="26">
        <f t="shared" si="3"/>
        <v>5.008130081300814</v>
      </c>
      <c r="K102" s="26">
        <f t="shared" si="4"/>
        <v>1.9349593495934958</v>
      </c>
      <c r="M102" s="26">
        <f t="shared" si="5"/>
        <v>6.032520325203252</v>
      </c>
      <c r="Z102" s="26">
        <f t="shared" si="1"/>
        <v>4.666666666666667</v>
      </c>
    </row>
    <row r="103" spans="2:26" ht="12.75">
      <c r="B103" s="1" t="s">
        <v>20</v>
      </c>
      <c r="C103" t="s">
        <v>149</v>
      </c>
      <c r="D103" t="s">
        <v>35</v>
      </c>
      <c r="E103" t="s">
        <v>28</v>
      </c>
      <c r="G103" s="26">
        <f t="shared" si="2"/>
        <v>3.756097560975609</v>
      </c>
      <c r="I103" s="26">
        <f t="shared" si="3"/>
        <v>3.756097560975609</v>
      </c>
      <c r="K103" s="26">
        <f t="shared" si="4"/>
        <v>3.756097560975609</v>
      </c>
      <c r="M103" s="26">
        <f t="shared" si="5"/>
        <v>3.642276422764228</v>
      </c>
      <c r="Z103" s="26">
        <f t="shared" si="1"/>
        <v>3.7276422764227637</v>
      </c>
    </row>
    <row r="104" spans="2:26" ht="12.75">
      <c r="B104" s="1" t="s">
        <v>21</v>
      </c>
      <c r="C104" t="s">
        <v>149</v>
      </c>
      <c r="D104" t="s">
        <v>35</v>
      </c>
      <c r="E104" t="s">
        <v>28</v>
      </c>
      <c r="G104" s="26">
        <f t="shared" si="2"/>
        <v>32.666666666666664</v>
      </c>
      <c r="I104" s="26">
        <f t="shared" si="3"/>
        <v>46.439024390243894</v>
      </c>
      <c r="K104" s="26">
        <f t="shared" si="4"/>
        <v>10.699186991869917</v>
      </c>
      <c r="M104" s="26">
        <f t="shared" si="5"/>
        <v>24.92682926829268</v>
      </c>
      <c r="Z104" s="26">
        <f t="shared" si="1"/>
        <v>28.68292682926829</v>
      </c>
    </row>
    <row r="105" spans="2:26" ht="12.75">
      <c r="B105" s="1" t="s">
        <v>89</v>
      </c>
      <c r="C105" t="s">
        <v>149</v>
      </c>
      <c r="D105" t="s">
        <v>35</v>
      </c>
      <c r="E105" t="s">
        <v>28</v>
      </c>
      <c r="G105" s="26">
        <f>G94+G90</f>
        <v>2.310569105691057</v>
      </c>
      <c r="I105" s="26">
        <f>I94+I90</f>
        <v>23.003252032520322</v>
      </c>
      <c r="K105" s="26">
        <f>K94+K90</f>
        <v>1.3886178861788618</v>
      </c>
      <c r="M105" s="26">
        <f>M94+M90</f>
        <v>3.6422764227642275</v>
      </c>
      <c r="Z105" s="26">
        <f t="shared" si="1"/>
        <v>7.586178861788618</v>
      </c>
    </row>
    <row r="106" spans="2:26" ht="12.75">
      <c r="B106" s="1" t="s">
        <v>90</v>
      </c>
      <c r="C106" t="s">
        <v>149</v>
      </c>
      <c r="D106" t="s">
        <v>35</v>
      </c>
      <c r="E106" t="s">
        <v>28</v>
      </c>
      <c r="G106" s="26">
        <f>G86+G88+G91</f>
        <v>7.147967479674797</v>
      </c>
      <c r="I106" s="26">
        <f>I86+I88+I91</f>
        <v>7.0910569105691055</v>
      </c>
      <c r="K106" s="26">
        <f>K86+K88+K91</f>
        <v>8.21788617886179</v>
      </c>
      <c r="M106" s="26">
        <f>M86+M88+M91</f>
        <v>9.105691056910569</v>
      </c>
      <c r="Z106" s="26">
        <f t="shared" si="1"/>
        <v>7.890650406504065</v>
      </c>
    </row>
    <row r="109" spans="2:4" ht="12.75">
      <c r="B109" t="s">
        <v>47</v>
      </c>
      <c r="C109" t="s">
        <v>40</v>
      </c>
      <c r="D109" t="s">
        <v>149</v>
      </c>
    </row>
    <row r="110" spans="2:26" ht="12.75">
      <c r="B110" t="s">
        <v>178</v>
      </c>
      <c r="G110">
        <v>3704</v>
      </c>
      <c r="I110">
        <v>3642</v>
      </c>
      <c r="K110">
        <v>3675</v>
      </c>
      <c r="M110">
        <v>3679</v>
      </c>
      <c r="Z110" s="26">
        <f>AVERAGE(G110,I110,K110,M110)</f>
        <v>3675</v>
      </c>
    </row>
    <row r="111" spans="2:26" ht="12.75">
      <c r="B111" t="s">
        <v>38</v>
      </c>
      <c r="G111">
        <v>8.7</v>
      </c>
      <c r="I111">
        <v>8.7</v>
      </c>
      <c r="K111">
        <v>8.7</v>
      </c>
      <c r="M111">
        <v>8.7</v>
      </c>
      <c r="Z111" s="26">
        <f>AVERAGE(G111,I111,K111,M111)</f>
        <v>8.7</v>
      </c>
    </row>
    <row r="112" spans="2:26" ht="12.75">
      <c r="B112" t="s">
        <v>190</v>
      </c>
      <c r="G112">
        <v>53.7</v>
      </c>
      <c r="I112">
        <v>53.6</v>
      </c>
      <c r="K112">
        <v>54</v>
      </c>
      <c r="M112">
        <v>53.7</v>
      </c>
      <c r="Z112" s="26">
        <f>AVERAGE(G112,I112,K112,M112)</f>
        <v>53.75</v>
      </c>
    </row>
    <row r="113" spans="2:26" ht="12.75">
      <c r="B113" t="s">
        <v>191</v>
      </c>
      <c r="G113">
        <v>291</v>
      </c>
      <c r="I113">
        <v>292</v>
      </c>
      <c r="K113">
        <v>292</v>
      </c>
      <c r="M113">
        <v>293</v>
      </c>
      <c r="Z113" s="26">
        <f>AVERAGE(G113,I113,K113,M113)</f>
        <v>292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C1">
      <selection activeCell="K1" sqref="K1"/>
    </sheetView>
  </sheetViews>
  <sheetFormatPr defaultColWidth="9.140625" defaultRowHeight="12.75"/>
  <cols>
    <col min="1" max="1" width="9.140625" style="5" hidden="1" customWidth="1"/>
    <col min="2" max="2" width="21.28125" style="5" customWidth="1"/>
    <col min="3" max="3" width="2.57421875" style="5" customWidth="1"/>
    <col min="4" max="4" width="12.00390625" style="5" customWidth="1"/>
    <col min="5" max="5" width="4.421875" style="5" customWidth="1"/>
    <col min="6" max="6" width="11.00390625" style="5" customWidth="1"/>
    <col min="7" max="7" width="5.00390625" style="5" customWidth="1"/>
    <col min="8" max="8" width="13.00390625" style="5" customWidth="1"/>
    <col min="9" max="9" width="3.57421875" style="5" customWidth="1"/>
    <col min="10" max="10" width="11.7109375" style="5" customWidth="1"/>
    <col min="11" max="11" width="3.00390625" style="5" customWidth="1"/>
    <col min="12" max="12" width="9.140625" style="5" customWidth="1"/>
    <col min="13" max="13" width="3.140625" style="5" customWidth="1"/>
    <col min="14" max="14" width="11.00390625" style="5" customWidth="1"/>
    <col min="15" max="15" width="2.57421875" style="5" customWidth="1"/>
    <col min="16" max="16" width="9.140625" style="5" customWidth="1"/>
    <col min="17" max="17" width="2.28125" style="5" customWidth="1"/>
    <col min="18" max="18" width="11.421875" style="5" customWidth="1"/>
    <col min="19" max="19" width="3.28125" style="5" customWidth="1"/>
    <col min="20" max="20" width="12.140625" style="5" customWidth="1"/>
    <col min="21" max="16384" width="9.140625" style="5" customWidth="1"/>
  </cols>
  <sheetData>
    <row r="1" spans="2:3" ht="12.75">
      <c r="B1" s="13" t="s">
        <v>134</v>
      </c>
      <c r="C1" s="13"/>
    </row>
    <row r="4" spans="2:20" ht="12.75">
      <c r="B4" s="13" t="s">
        <v>0</v>
      </c>
      <c r="C4" s="13"/>
      <c r="F4" s="20" t="s">
        <v>1</v>
      </c>
      <c r="G4" s="20"/>
      <c r="H4" s="20" t="s">
        <v>25</v>
      </c>
      <c r="I4" s="20"/>
      <c r="J4" s="20" t="s">
        <v>26</v>
      </c>
      <c r="K4" s="20"/>
      <c r="L4" s="20" t="s">
        <v>88</v>
      </c>
      <c r="M4" s="20"/>
      <c r="N4" s="20" t="s">
        <v>1</v>
      </c>
      <c r="O4" s="20"/>
      <c r="P4" s="20" t="s">
        <v>25</v>
      </c>
      <c r="Q4" s="20"/>
      <c r="R4" s="20" t="s">
        <v>26</v>
      </c>
      <c r="S4" s="20"/>
      <c r="T4" s="20" t="s">
        <v>88</v>
      </c>
    </row>
    <row r="6" spans="2:20" ht="12.75">
      <c r="B6" s="5" t="s">
        <v>175</v>
      </c>
      <c r="F6" s="5" t="s">
        <v>177</v>
      </c>
      <c r="H6" s="5" t="s">
        <v>177</v>
      </c>
      <c r="J6" s="5" t="s">
        <v>177</v>
      </c>
      <c r="L6" s="5" t="s">
        <v>177</v>
      </c>
      <c r="N6" s="5" t="s">
        <v>179</v>
      </c>
      <c r="P6" s="5" t="s">
        <v>179</v>
      </c>
      <c r="R6" s="5" t="s">
        <v>179</v>
      </c>
      <c r="T6" s="5" t="s">
        <v>179</v>
      </c>
    </row>
    <row r="7" spans="2:20" ht="12.75">
      <c r="B7" s="5" t="s">
        <v>176</v>
      </c>
      <c r="F7" s="5" t="s">
        <v>192</v>
      </c>
      <c r="H7" s="5" t="s">
        <v>192</v>
      </c>
      <c r="J7" s="5" t="s">
        <v>192</v>
      </c>
      <c r="L7" s="5" t="s">
        <v>192</v>
      </c>
      <c r="N7" s="5" t="s">
        <v>49</v>
      </c>
      <c r="P7" s="5" t="s">
        <v>49</v>
      </c>
      <c r="R7" s="5" t="s">
        <v>49</v>
      </c>
      <c r="T7" s="5" t="s">
        <v>49</v>
      </c>
    </row>
    <row r="8" spans="2:20" ht="12.75">
      <c r="B8" s="5" t="s">
        <v>180</v>
      </c>
      <c r="F8" s="5" t="s">
        <v>181</v>
      </c>
      <c r="H8" s="5" t="s">
        <v>181</v>
      </c>
      <c r="J8" s="5" t="s">
        <v>181</v>
      </c>
      <c r="L8" s="5" t="s">
        <v>181</v>
      </c>
      <c r="N8" s="5" t="s">
        <v>49</v>
      </c>
      <c r="P8" s="5" t="s">
        <v>49</v>
      </c>
      <c r="R8" s="5" t="s">
        <v>49</v>
      </c>
      <c r="T8" s="5" t="s">
        <v>49</v>
      </c>
    </row>
    <row r="9" spans="2:20" ht="12.75">
      <c r="B9" s="5" t="s">
        <v>174</v>
      </c>
      <c r="F9" s="5" t="s">
        <v>42</v>
      </c>
      <c r="H9" s="5" t="s">
        <v>42</v>
      </c>
      <c r="J9" s="5" t="s">
        <v>42</v>
      </c>
      <c r="N9" s="5" t="s">
        <v>49</v>
      </c>
      <c r="P9" s="5" t="s">
        <v>49</v>
      </c>
      <c r="R9" s="5" t="s">
        <v>49</v>
      </c>
      <c r="T9" s="5" t="s">
        <v>49</v>
      </c>
    </row>
    <row r="10" spans="1:10" ht="12.75">
      <c r="A10" s="5" t="s">
        <v>0</v>
      </c>
      <c r="B10" s="5" t="s">
        <v>22</v>
      </c>
      <c r="D10" s="5" t="s">
        <v>43</v>
      </c>
      <c r="F10" s="6">
        <v>788.6</v>
      </c>
      <c r="G10" s="6"/>
      <c r="H10" s="6">
        <v>777.9</v>
      </c>
      <c r="I10" s="6"/>
      <c r="J10" s="6">
        <v>765.3</v>
      </c>
    </row>
    <row r="11" spans="1:10" ht="12.75">
      <c r="A11" s="5" t="s">
        <v>0</v>
      </c>
      <c r="B11" s="5" t="s">
        <v>24</v>
      </c>
      <c r="D11" s="5" t="s">
        <v>44</v>
      </c>
      <c r="F11" s="6"/>
      <c r="G11" s="6"/>
      <c r="H11" s="6"/>
      <c r="I11" s="6"/>
      <c r="J11" s="6"/>
    </row>
    <row r="12" spans="1:10" ht="12.75">
      <c r="A12" s="5" t="s">
        <v>0</v>
      </c>
      <c r="B12" s="5" t="s">
        <v>23</v>
      </c>
      <c r="D12" s="5" t="s">
        <v>45</v>
      </c>
      <c r="F12" s="6"/>
      <c r="G12" s="6"/>
      <c r="H12" s="6"/>
      <c r="I12" s="6"/>
      <c r="J12" s="6"/>
    </row>
    <row r="13" spans="1:10" ht="12.75">
      <c r="A13" s="5" t="s">
        <v>0</v>
      </c>
      <c r="B13" s="5" t="s">
        <v>2</v>
      </c>
      <c r="D13" s="5" t="s">
        <v>46</v>
      </c>
      <c r="F13" s="6">
        <v>385000</v>
      </c>
      <c r="G13" s="6"/>
      <c r="H13" s="6">
        <v>405500</v>
      </c>
      <c r="I13" s="6"/>
      <c r="J13" s="6">
        <v>216000</v>
      </c>
    </row>
    <row r="14" spans="1:10" ht="12.75">
      <c r="A14" s="5" t="s">
        <v>0</v>
      </c>
      <c r="B14" s="5" t="s">
        <v>3</v>
      </c>
      <c r="D14" s="5" t="s">
        <v>46</v>
      </c>
      <c r="E14" s="5">
        <v>1</v>
      </c>
      <c r="F14" s="6">
        <v>17000</v>
      </c>
      <c r="G14" s="6">
        <v>1</v>
      </c>
      <c r="H14" s="6">
        <v>19500</v>
      </c>
      <c r="I14" s="6">
        <v>1</v>
      </c>
      <c r="J14" s="6">
        <v>18000</v>
      </c>
    </row>
    <row r="15" spans="1:10" ht="12.75">
      <c r="A15" s="5" t="s">
        <v>0</v>
      </c>
      <c r="B15" s="5" t="s">
        <v>4</v>
      </c>
      <c r="D15" s="5" t="s">
        <v>46</v>
      </c>
      <c r="F15" s="6">
        <v>9000</v>
      </c>
      <c r="G15" s="6"/>
      <c r="H15" s="6">
        <v>17000</v>
      </c>
      <c r="I15" s="6"/>
      <c r="J15" s="6">
        <v>9600</v>
      </c>
    </row>
    <row r="16" spans="1:10" ht="12.75">
      <c r="A16" s="5" t="s">
        <v>0</v>
      </c>
      <c r="B16" s="5" t="s">
        <v>5</v>
      </c>
      <c r="D16" s="5" t="s">
        <v>46</v>
      </c>
      <c r="F16" s="6">
        <v>1700</v>
      </c>
      <c r="G16" s="6"/>
      <c r="H16" s="6">
        <v>4450</v>
      </c>
      <c r="I16" s="6"/>
      <c r="J16" s="6">
        <v>4000</v>
      </c>
    </row>
    <row r="17" spans="1:10" ht="12.75">
      <c r="A17" s="5" t="s">
        <v>0</v>
      </c>
      <c r="B17" s="5" t="s">
        <v>6</v>
      </c>
      <c r="D17" s="5" t="s">
        <v>46</v>
      </c>
      <c r="E17" s="5">
        <v>1</v>
      </c>
      <c r="F17" s="6">
        <v>70</v>
      </c>
      <c r="G17" s="6">
        <v>1</v>
      </c>
      <c r="H17" s="6">
        <v>80</v>
      </c>
      <c r="I17" s="6">
        <v>1</v>
      </c>
      <c r="J17" s="6">
        <v>70</v>
      </c>
    </row>
    <row r="18" spans="1:10" ht="12.75">
      <c r="A18" s="5" t="s">
        <v>0</v>
      </c>
      <c r="B18" s="5" t="s">
        <v>7</v>
      </c>
      <c r="D18" s="5" t="s">
        <v>46</v>
      </c>
      <c r="F18" s="6">
        <v>1197000</v>
      </c>
      <c r="G18" s="6"/>
      <c r="H18" s="6">
        <v>1251500</v>
      </c>
      <c r="I18" s="6"/>
      <c r="J18" s="6">
        <v>622000</v>
      </c>
    </row>
    <row r="19" spans="1:10" ht="12.75">
      <c r="A19" s="5" t="s">
        <v>0</v>
      </c>
      <c r="B19" s="5" t="s">
        <v>8</v>
      </c>
      <c r="D19" s="5" t="s">
        <v>46</v>
      </c>
      <c r="E19" s="5">
        <v>1</v>
      </c>
      <c r="F19" s="6">
        <v>700</v>
      </c>
      <c r="G19" s="6">
        <v>1</v>
      </c>
      <c r="H19" s="6">
        <v>800</v>
      </c>
      <c r="I19" s="6">
        <v>1</v>
      </c>
      <c r="J19" s="6">
        <v>1000</v>
      </c>
    </row>
    <row r="20" spans="1:10" ht="12.75">
      <c r="A20" s="5" t="s">
        <v>0</v>
      </c>
      <c r="B20" s="5" t="s">
        <v>9</v>
      </c>
      <c r="D20" s="5" t="s">
        <v>46</v>
      </c>
      <c r="F20" s="6">
        <v>1700</v>
      </c>
      <c r="G20" s="6">
        <v>1</v>
      </c>
      <c r="H20" s="6">
        <v>1950</v>
      </c>
      <c r="I20" s="6">
        <v>1</v>
      </c>
      <c r="J20" s="6">
        <v>1800</v>
      </c>
    </row>
    <row r="21" spans="1:10" ht="12.75">
      <c r="A21" s="5" t="s">
        <v>0</v>
      </c>
      <c r="B21" s="5" t="s">
        <v>10</v>
      </c>
      <c r="D21" s="5" t="s">
        <v>46</v>
      </c>
      <c r="F21" s="6">
        <v>10300</v>
      </c>
      <c r="G21" s="6"/>
      <c r="H21" s="6">
        <v>7550</v>
      </c>
      <c r="I21" s="6"/>
      <c r="J21" s="6">
        <v>6800</v>
      </c>
    </row>
    <row r="22" spans="1:10" ht="12.75">
      <c r="A22" s="5" t="s">
        <v>0</v>
      </c>
      <c r="B22" s="5" t="s">
        <v>11</v>
      </c>
      <c r="D22" s="5" t="s">
        <v>46</v>
      </c>
      <c r="F22" s="6">
        <v>41000</v>
      </c>
      <c r="G22" s="6"/>
      <c r="H22" s="6">
        <v>51000</v>
      </c>
      <c r="I22" s="6"/>
      <c r="J22" s="6">
        <v>61000</v>
      </c>
    </row>
    <row r="23" spans="1:10" ht="12.75">
      <c r="A23" s="5" t="s">
        <v>0</v>
      </c>
      <c r="B23" s="5" t="s">
        <v>12</v>
      </c>
      <c r="D23" s="5" t="s">
        <v>46</v>
      </c>
      <c r="F23" s="6">
        <v>14000</v>
      </c>
      <c r="G23" s="6"/>
      <c r="H23" s="6">
        <v>7850</v>
      </c>
      <c r="I23" s="6"/>
      <c r="J23" s="6">
        <v>12000</v>
      </c>
    </row>
    <row r="24" spans="1:10" ht="12.75">
      <c r="A24" s="5" t="s">
        <v>0</v>
      </c>
      <c r="B24" s="5" t="s">
        <v>13</v>
      </c>
      <c r="D24" s="5" t="s">
        <v>46</v>
      </c>
      <c r="F24" s="6">
        <v>1100</v>
      </c>
      <c r="G24" s="6"/>
      <c r="H24" s="6">
        <v>4200</v>
      </c>
      <c r="I24" s="6"/>
      <c r="J24" s="6">
        <v>1200</v>
      </c>
    </row>
    <row r="25" spans="1:10" ht="12.75">
      <c r="A25" s="5" t="s">
        <v>0</v>
      </c>
      <c r="B25" s="5" t="s">
        <v>14</v>
      </c>
      <c r="D25" s="5" t="s">
        <v>46</v>
      </c>
      <c r="F25" s="6">
        <v>55</v>
      </c>
      <c r="G25" s="6"/>
      <c r="H25" s="6">
        <v>46.5</v>
      </c>
      <c r="I25" s="6"/>
      <c r="J25" s="6">
        <v>20</v>
      </c>
    </row>
    <row r="26" spans="1:10" ht="12.75">
      <c r="A26" s="5" t="s">
        <v>0</v>
      </c>
      <c r="B26" s="5" t="s">
        <v>15</v>
      </c>
      <c r="D26" s="5" t="s">
        <v>46</v>
      </c>
      <c r="F26" s="6">
        <v>53000</v>
      </c>
      <c r="G26" s="6"/>
      <c r="H26" s="6">
        <v>52000</v>
      </c>
      <c r="I26" s="6"/>
      <c r="J26" s="6">
        <v>47000</v>
      </c>
    </row>
    <row r="27" spans="1:10" ht="12.75">
      <c r="A27" s="5" t="s">
        <v>0</v>
      </c>
      <c r="B27" s="5" t="s">
        <v>16</v>
      </c>
      <c r="D27" s="5" t="s">
        <v>46</v>
      </c>
      <c r="E27" s="5">
        <v>1</v>
      </c>
      <c r="F27" s="6">
        <v>12000</v>
      </c>
      <c r="G27" s="6">
        <v>1</v>
      </c>
      <c r="H27" s="6">
        <v>13500</v>
      </c>
      <c r="I27" s="6">
        <v>1</v>
      </c>
      <c r="J27" s="6">
        <v>13000</v>
      </c>
    </row>
    <row r="28" spans="1:10" ht="12.75">
      <c r="A28" s="5" t="s">
        <v>0</v>
      </c>
      <c r="B28" s="5" t="s">
        <v>17</v>
      </c>
      <c r="D28" s="5" t="s">
        <v>46</v>
      </c>
      <c r="E28" s="5">
        <v>1</v>
      </c>
      <c r="F28" s="6">
        <v>1000</v>
      </c>
      <c r="G28" s="6">
        <v>1</v>
      </c>
      <c r="H28" s="6">
        <v>1150</v>
      </c>
      <c r="I28" s="6">
        <v>1</v>
      </c>
      <c r="J28" s="6">
        <v>1100</v>
      </c>
    </row>
    <row r="29" spans="1:10" ht="12.75">
      <c r="A29" s="5" t="s">
        <v>0</v>
      </c>
      <c r="B29" s="5" t="s">
        <v>18</v>
      </c>
      <c r="D29" s="5" t="s">
        <v>46</v>
      </c>
      <c r="E29" s="5">
        <v>1</v>
      </c>
      <c r="F29" s="6">
        <v>17000</v>
      </c>
      <c r="G29" s="6">
        <v>1</v>
      </c>
      <c r="H29" s="6">
        <v>19500</v>
      </c>
      <c r="I29" s="6">
        <v>1</v>
      </c>
      <c r="J29" s="6">
        <v>18000</v>
      </c>
    </row>
    <row r="30" spans="1:10" ht="12.75">
      <c r="A30" s="5" t="s">
        <v>0</v>
      </c>
      <c r="B30" s="5" t="s">
        <v>19</v>
      </c>
      <c r="D30" s="5" t="s">
        <v>46</v>
      </c>
      <c r="E30" s="5">
        <v>1</v>
      </c>
      <c r="F30" s="6">
        <v>69000</v>
      </c>
      <c r="G30" s="6">
        <v>1</v>
      </c>
      <c r="H30" s="6">
        <v>78500</v>
      </c>
      <c r="I30" s="6">
        <v>1</v>
      </c>
      <c r="J30" s="6">
        <v>74000</v>
      </c>
    </row>
    <row r="31" spans="1:10" ht="12.75">
      <c r="A31" s="5" t="s">
        <v>0</v>
      </c>
      <c r="B31" s="5" t="s">
        <v>20</v>
      </c>
      <c r="D31" s="5" t="s">
        <v>46</v>
      </c>
      <c r="E31" s="5">
        <v>1</v>
      </c>
      <c r="F31" s="6">
        <v>700</v>
      </c>
      <c r="G31" s="6">
        <v>1</v>
      </c>
      <c r="H31" s="6">
        <v>800</v>
      </c>
      <c r="I31" s="6">
        <v>1</v>
      </c>
      <c r="J31" s="6">
        <v>700</v>
      </c>
    </row>
    <row r="32" spans="1:10" ht="12.75">
      <c r="A32" s="5" t="s">
        <v>0</v>
      </c>
      <c r="B32" s="5" t="s">
        <v>21</v>
      </c>
      <c r="D32" s="5" t="s">
        <v>46</v>
      </c>
      <c r="F32" s="6">
        <v>25000</v>
      </c>
      <c r="G32" s="6"/>
      <c r="H32" s="6">
        <v>25000</v>
      </c>
      <c r="I32" s="6"/>
      <c r="J32" s="6">
        <v>40000</v>
      </c>
    </row>
    <row r="34" spans="2:20" ht="12.75">
      <c r="B34" s="5" t="s">
        <v>178</v>
      </c>
      <c r="D34" s="5" t="s">
        <v>168</v>
      </c>
      <c r="F34" s="5">
        <f>'emiss 2'!G43</f>
        <v>3450</v>
      </c>
      <c r="H34" s="5">
        <f>'emiss 2'!I43</f>
        <v>3522</v>
      </c>
      <c r="J34" s="5">
        <f>'emiss 2'!K43</f>
        <v>3744</v>
      </c>
      <c r="T34" s="5">
        <f>AVERAGE(F34,H34,J34)</f>
        <v>3572</v>
      </c>
    </row>
    <row r="35" spans="2:20" ht="12.75">
      <c r="B35" s="5" t="s">
        <v>38</v>
      </c>
      <c r="F35" s="5">
        <f>'emiss 2'!G44</f>
        <v>6.7</v>
      </c>
      <c r="H35" s="5">
        <f>'emiss 2'!I44</f>
        <v>7.5</v>
      </c>
      <c r="J35" s="5">
        <f>'emiss 2'!K44</f>
        <v>9.2</v>
      </c>
      <c r="T35" s="5">
        <f>AVERAGE(F35,H35,J35)</f>
        <v>7.8</v>
      </c>
    </row>
    <row r="37" spans="2:20" ht="12.75">
      <c r="B37" s="5" t="s">
        <v>182</v>
      </c>
      <c r="T37" s="24">
        <f>T34/150*(21-T35)/21</f>
        <v>14.96838095238095</v>
      </c>
    </row>
    <row r="39" ht="12.75">
      <c r="B39" s="5" t="s">
        <v>91</v>
      </c>
    </row>
    <row r="41" spans="2:20" ht="12.75">
      <c r="B41" s="5" t="s">
        <v>2</v>
      </c>
      <c r="D41" s="5" t="s">
        <v>35</v>
      </c>
      <c r="F41" s="14">
        <f>F13*F$10*454/1000000000*1000000/F$34/60/0.0283*14/(21-F$35)</f>
        <v>23036.079695044205</v>
      </c>
      <c r="H41" s="14">
        <f>H13*H$10*454/1000000000*1000000/H$34/60/0.0283*14/(21-H$35)</f>
        <v>24833.487408144632</v>
      </c>
      <c r="J41" s="14">
        <f aca="true" t="shared" si="0" ref="J41:J60">J13*J$10*454/1000000000*1000000/J$34/60/0.0283*14/(21-J$35)</f>
        <v>14005.990251588262</v>
      </c>
      <c r="L41" s="14">
        <f aca="true" t="shared" si="1" ref="L41:L52">AVERAGE(F41,H41,J41)</f>
        <v>20625.1857849257</v>
      </c>
      <c r="N41" s="14">
        <f aca="true" t="shared" si="2" ref="N41:T52">F41</f>
        <v>23036.079695044205</v>
      </c>
      <c r="P41" s="14">
        <f t="shared" si="2"/>
        <v>24833.487408144632</v>
      </c>
      <c r="R41" s="14">
        <f t="shared" si="2"/>
        <v>14005.990251588262</v>
      </c>
      <c r="T41" s="14">
        <f t="shared" si="2"/>
        <v>20625.1857849257</v>
      </c>
    </row>
    <row r="42" spans="2:20" ht="12.75">
      <c r="B42" s="5" t="s">
        <v>3</v>
      </c>
      <c r="D42" s="5" t="s">
        <v>35</v>
      </c>
      <c r="E42" s="5">
        <v>1</v>
      </c>
      <c r="F42" s="14">
        <f aca="true" t="shared" si="3" ref="F42:H60">F14*F$10*454/1000000000*1000000/F$34/60/0.0283*14/(21-F$35)</f>
        <v>1017.1775449759778</v>
      </c>
      <c r="G42" s="5">
        <v>1</v>
      </c>
      <c r="H42" s="14">
        <f t="shared" si="3"/>
        <v>1194.2120948429601</v>
      </c>
      <c r="I42" s="5">
        <v>1</v>
      </c>
      <c r="J42" s="14">
        <f t="shared" si="0"/>
        <v>1167.1658542990222</v>
      </c>
      <c r="L42" s="14">
        <f t="shared" si="1"/>
        <v>1126.1851647059868</v>
      </c>
      <c r="N42" s="14">
        <f t="shared" si="2"/>
        <v>1017.1775449759778</v>
      </c>
      <c r="P42" s="14">
        <f t="shared" si="2"/>
        <v>1194.2120948429601</v>
      </c>
      <c r="R42" s="14">
        <f t="shared" si="2"/>
        <v>1167.1658542990222</v>
      </c>
      <c r="T42" s="14">
        <f t="shared" si="2"/>
        <v>1126.1851647059868</v>
      </c>
    </row>
    <row r="43" spans="2:20" ht="12.75">
      <c r="B43" s="5" t="s">
        <v>4</v>
      </c>
      <c r="D43" s="5" t="s">
        <v>35</v>
      </c>
      <c r="F43" s="14">
        <f t="shared" si="3"/>
        <v>538.5057591049294</v>
      </c>
      <c r="H43" s="14">
        <f t="shared" si="3"/>
        <v>1041.1079801195037</v>
      </c>
      <c r="J43" s="14">
        <f t="shared" si="0"/>
        <v>622.488455626145</v>
      </c>
      <c r="L43" s="14">
        <f t="shared" si="1"/>
        <v>734.0340649501927</v>
      </c>
      <c r="N43" s="14">
        <f t="shared" si="2"/>
        <v>538.5057591049294</v>
      </c>
      <c r="P43" s="14">
        <f t="shared" si="2"/>
        <v>1041.1079801195037</v>
      </c>
      <c r="R43" s="14">
        <f t="shared" si="2"/>
        <v>622.488455626145</v>
      </c>
      <c r="T43" s="14">
        <f t="shared" si="2"/>
        <v>734.0340649501927</v>
      </c>
    </row>
    <row r="44" spans="2:20" ht="12.75">
      <c r="B44" s="5" t="s">
        <v>5</v>
      </c>
      <c r="D44" s="5" t="s">
        <v>35</v>
      </c>
      <c r="F44" s="14">
        <f t="shared" si="3"/>
        <v>101.71775449759778</v>
      </c>
      <c r="H44" s="14">
        <f t="shared" si="3"/>
        <v>272.5253242077525</v>
      </c>
      <c r="J44" s="14">
        <f t="shared" si="0"/>
        <v>259.37018984422707</v>
      </c>
      <c r="L44" s="14">
        <f t="shared" si="1"/>
        <v>211.20442284985913</v>
      </c>
      <c r="N44" s="14">
        <f t="shared" si="2"/>
        <v>101.71775449759778</v>
      </c>
      <c r="P44" s="14">
        <f t="shared" si="2"/>
        <v>272.5253242077525</v>
      </c>
      <c r="R44" s="14">
        <f t="shared" si="2"/>
        <v>259.37018984422707</v>
      </c>
      <c r="T44" s="14">
        <f t="shared" si="2"/>
        <v>211.20442284985913</v>
      </c>
    </row>
    <row r="45" spans="2:20" ht="12.75">
      <c r="B45" s="5" t="s">
        <v>6</v>
      </c>
      <c r="D45" s="5" t="s">
        <v>35</v>
      </c>
      <c r="E45" s="5">
        <v>1</v>
      </c>
      <c r="F45" s="14">
        <f t="shared" si="3"/>
        <v>4.188378126371674</v>
      </c>
      <c r="G45" s="5">
        <v>1</v>
      </c>
      <c r="H45" s="14">
        <f t="shared" si="3"/>
        <v>4.899331671150607</v>
      </c>
      <c r="I45" s="5">
        <v>1</v>
      </c>
      <c r="J45" s="14">
        <f t="shared" si="0"/>
        <v>4.538978322273974</v>
      </c>
      <c r="L45" s="14">
        <f t="shared" si="1"/>
        <v>4.542229373265418</v>
      </c>
      <c r="N45" s="14">
        <f t="shared" si="2"/>
        <v>4.188378126371674</v>
      </c>
      <c r="P45" s="14">
        <f t="shared" si="2"/>
        <v>4.899331671150607</v>
      </c>
      <c r="R45" s="14">
        <f t="shared" si="2"/>
        <v>4.538978322273974</v>
      </c>
      <c r="T45" s="14">
        <f t="shared" si="2"/>
        <v>4.542229373265418</v>
      </c>
    </row>
    <row r="46" spans="2:20" ht="12.75">
      <c r="B46" s="5" t="s">
        <v>7</v>
      </c>
      <c r="D46" s="5" t="s">
        <v>35</v>
      </c>
      <c r="F46" s="14">
        <f t="shared" si="3"/>
        <v>71621.26596095563</v>
      </c>
      <c r="H46" s="14">
        <f t="shared" si="3"/>
        <v>76643.91983056228</v>
      </c>
      <c r="J46" s="14">
        <f t="shared" si="0"/>
        <v>40332.06452077731</v>
      </c>
      <c r="L46" s="14">
        <f t="shared" si="1"/>
        <v>62865.750104098406</v>
      </c>
      <c r="N46" s="14">
        <f t="shared" si="2"/>
        <v>71621.26596095563</v>
      </c>
      <c r="P46" s="14">
        <f t="shared" si="2"/>
        <v>76643.91983056228</v>
      </c>
      <c r="R46" s="14">
        <f t="shared" si="2"/>
        <v>40332.06452077731</v>
      </c>
      <c r="T46" s="14">
        <f t="shared" si="2"/>
        <v>62865.750104098406</v>
      </c>
    </row>
    <row r="47" spans="2:20" ht="12.75">
      <c r="B47" s="5" t="s">
        <v>8</v>
      </c>
      <c r="D47" s="5" t="s">
        <v>35</v>
      </c>
      <c r="E47" s="5">
        <v>1</v>
      </c>
      <c r="F47" s="14">
        <f t="shared" si="3"/>
        <v>41.88378126371673</v>
      </c>
      <c r="G47" s="5">
        <v>1</v>
      </c>
      <c r="H47" s="14">
        <f t="shared" si="3"/>
        <v>48.99331671150606</v>
      </c>
      <c r="I47" s="5">
        <v>1</v>
      </c>
      <c r="J47" s="14">
        <f t="shared" si="0"/>
        <v>64.84254746105677</v>
      </c>
      <c r="L47" s="14">
        <f t="shared" si="1"/>
        <v>51.90654847875985</v>
      </c>
      <c r="N47" s="14">
        <f t="shared" si="2"/>
        <v>41.88378126371673</v>
      </c>
      <c r="P47" s="14">
        <f t="shared" si="2"/>
        <v>48.99331671150606</v>
      </c>
      <c r="R47" s="14">
        <f t="shared" si="2"/>
        <v>64.84254746105677</v>
      </c>
      <c r="T47" s="14">
        <f t="shared" si="2"/>
        <v>51.90654847875985</v>
      </c>
    </row>
    <row r="48" spans="2:20" ht="12.75">
      <c r="B48" s="5" t="s">
        <v>9</v>
      </c>
      <c r="D48" s="5" t="s">
        <v>35</v>
      </c>
      <c r="F48" s="14">
        <f t="shared" si="3"/>
        <v>101.71775449759778</v>
      </c>
      <c r="G48" s="5">
        <v>1</v>
      </c>
      <c r="H48" s="14">
        <f t="shared" si="3"/>
        <v>119.42120948429604</v>
      </c>
      <c r="I48" s="5">
        <v>1</v>
      </c>
      <c r="J48" s="14">
        <f t="shared" si="0"/>
        <v>116.71658542990217</v>
      </c>
      <c r="L48" s="14">
        <f t="shared" si="1"/>
        <v>112.61851647059866</v>
      </c>
      <c r="N48" s="14">
        <f t="shared" si="2"/>
        <v>101.71775449759778</v>
      </c>
      <c r="P48" s="14">
        <f t="shared" si="2"/>
        <v>119.42120948429604</v>
      </c>
      <c r="R48" s="14">
        <f t="shared" si="2"/>
        <v>116.71658542990217</v>
      </c>
      <c r="T48" s="14">
        <f t="shared" si="2"/>
        <v>112.61851647059866</v>
      </c>
    </row>
    <row r="49" spans="2:20" ht="12.75">
      <c r="B49" s="5" t="s">
        <v>10</v>
      </c>
      <c r="D49" s="5" t="s">
        <v>35</v>
      </c>
      <c r="F49" s="14">
        <f t="shared" si="3"/>
        <v>616.2899243089747</v>
      </c>
      <c r="H49" s="14">
        <f t="shared" si="3"/>
        <v>462.3744264648384</v>
      </c>
      <c r="J49" s="14">
        <f t="shared" si="0"/>
        <v>440.9293227351859</v>
      </c>
      <c r="L49" s="14">
        <f t="shared" si="1"/>
        <v>506.5312245029997</v>
      </c>
      <c r="N49" s="14">
        <f t="shared" si="2"/>
        <v>616.2899243089747</v>
      </c>
      <c r="P49" s="14">
        <f t="shared" si="2"/>
        <v>462.3744264648384</v>
      </c>
      <c r="R49" s="14">
        <f t="shared" si="2"/>
        <v>440.9293227351859</v>
      </c>
      <c r="T49" s="14">
        <f t="shared" si="2"/>
        <v>506.5312245029997</v>
      </c>
    </row>
    <row r="50" spans="2:20" ht="12.75">
      <c r="B50" s="5" t="s">
        <v>11</v>
      </c>
      <c r="D50" s="5" t="s">
        <v>35</v>
      </c>
      <c r="F50" s="14">
        <f t="shared" si="3"/>
        <v>2453.192902589123</v>
      </c>
      <c r="H50" s="14">
        <f t="shared" si="3"/>
        <v>3123.323940358512</v>
      </c>
      <c r="J50" s="14">
        <f t="shared" si="0"/>
        <v>3955.3953951244634</v>
      </c>
      <c r="L50" s="14">
        <f t="shared" si="1"/>
        <v>3177.304079357366</v>
      </c>
      <c r="N50" s="14">
        <f t="shared" si="2"/>
        <v>2453.192902589123</v>
      </c>
      <c r="P50" s="14">
        <f t="shared" si="2"/>
        <v>3123.323940358512</v>
      </c>
      <c r="R50" s="14">
        <f t="shared" si="2"/>
        <v>3955.3953951244634</v>
      </c>
      <c r="T50" s="14">
        <f t="shared" si="2"/>
        <v>3177.304079357366</v>
      </c>
    </row>
    <row r="51" spans="2:20" ht="12.75">
      <c r="B51" s="5" t="s">
        <v>12</v>
      </c>
      <c r="D51" s="5" t="s">
        <v>35</v>
      </c>
      <c r="F51" s="14">
        <f t="shared" si="3"/>
        <v>837.6756252743347</v>
      </c>
      <c r="H51" s="14">
        <f t="shared" si="3"/>
        <v>480.74692023165335</v>
      </c>
      <c r="J51" s="14">
        <f t="shared" si="0"/>
        <v>778.1105695326812</v>
      </c>
      <c r="L51" s="14">
        <f t="shared" si="1"/>
        <v>698.8443716795564</v>
      </c>
      <c r="N51" s="14">
        <f t="shared" si="2"/>
        <v>837.6756252743347</v>
      </c>
      <c r="P51" s="14">
        <f t="shared" si="2"/>
        <v>480.74692023165335</v>
      </c>
      <c r="R51" s="14">
        <f t="shared" si="2"/>
        <v>778.1105695326812</v>
      </c>
      <c r="T51" s="14">
        <f t="shared" si="2"/>
        <v>698.8443716795564</v>
      </c>
    </row>
    <row r="52" spans="2:20" ht="12.75">
      <c r="B52" s="5" t="s">
        <v>13</v>
      </c>
      <c r="D52" s="5" t="s">
        <v>35</v>
      </c>
      <c r="F52" s="14">
        <f t="shared" si="3"/>
        <v>65.81737055726916</v>
      </c>
      <c r="H52" s="14">
        <f t="shared" si="3"/>
        <v>257.2149127354068</v>
      </c>
      <c r="J52" s="14">
        <f t="shared" si="0"/>
        <v>77.81105695326812</v>
      </c>
      <c r="L52" s="14">
        <f t="shared" si="1"/>
        <v>133.61444674864802</v>
      </c>
      <c r="N52" s="14">
        <f t="shared" si="2"/>
        <v>65.81737055726916</v>
      </c>
      <c r="P52" s="14">
        <f t="shared" si="2"/>
        <v>257.2149127354068</v>
      </c>
      <c r="R52" s="14">
        <f t="shared" si="2"/>
        <v>77.81105695326812</v>
      </c>
      <c r="T52" s="14">
        <f t="shared" si="2"/>
        <v>133.61444674864802</v>
      </c>
    </row>
    <row r="53" spans="2:20" ht="12.75">
      <c r="B53" s="5" t="s">
        <v>14</v>
      </c>
      <c r="D53" s="5" t="s">
        <v>35</v>
      </c>
      <c r="F53" s="14">
        <f t="shared" si="3"/>
        <v>3.2908685278634584</v>
      </c>
      <c r="H53" s="14">
        <f t="shared" si="3"/>
        <v>2.84773653385629</v>
      </c>
      <c r="J53" s="14">
        <f t="shared" si="0"/>
        <v>1.2968509492211355</v>
      </c>
      <c r="L53" s="14">
        <f>AVERAGE(F53,H53,J53)</f>
        <v>2.478485336980295</v>
      </c>
      <c r="M53" s="14"/>
      <c r="N53" s="14">
        <f>F53</f>
        <v>3.2908685278634584</v>
      </c>
      <c r="P53" s="14">
        <f>H53</f>
        <v>2.84773653385629</v>
      </c>
      <c r="R53" s="14">
        <f>J53</f>
        <v>1.2968509492211355</v>
      </c>
      <c r="T53" s="14">
        <f>L53</f>
        <v>2.478485336980295</v>
      </c>
    </row>
    <row r="54" spans="2:20" ht="12.75">
      <c r="B54" s="5" t="s">
        <v>15</v>
      </c>
      <c r="D54" s="5" t="s">
        <v>35</v>
      </c>
      <c r="F54" s="14">
        <f t="shared" si="3"/>
        <v>3171.2005813956957</v>
      </c>
      <c r="H54" s="14">
        <f t="shared" si="3"/>
        <v>3184.5655862478943</v>
      </c>
      <c r="J54" s="14">
        <f t="shared" si="0"/>
        <v>3047.599730669668</v>
      </c>
      <c r="L54" s="14">
        <f aca="true" t="shared" si="4" ref="L54:L60">AVERAGE(F54,H54,J54)</f>
        <v>3134.455299437753</v>
      </c>
      <c r="N54" s="14">
        <f aca="true" t="shared" si="5" ref="N54:T60">F54</f>
        <v>3171.2005813956957</v>
      </c>
      <c r="P54" s="14">
        <f t="shared" si="5"/>
        <v>3184.5655862478943</v>
      </c>
      <c r="R54" s="14">
        <f t="shared" si="5"/>
        <v>3047.599730669668</v>
      </c>
      <c r="T54" s="14">
        <f t="shared" si="5"/>
        <v>3134.455299437753</v>
      </c>
    </row>
    <row r="55" spans="2:20" ht="12.75">
      <c r="B55" s="5" t="s">
        <v>16</v>
      </c>
      <c r="D55" s="5" t="s">
        <v>35</v>
      </c>
      <c r="E55" s="5">
        <v>1</v>
      </c>
      <c r="F55" s="14">
        <f t="shared" si="3"/>
        <v>718.0076788065726</v>
      </c>
      <c r="G55" s="5">
        <v>1</v>
      </c>
      <c r="H55" s="14">
        <f t="shared" si="3"/>
        <v>826.7622195066647</v>
      </c>
      <c r="I55" s="5">
        <v>1</v>
      </c>
      <c r="J55" s="14">
        <f t="shared" si="0"/>
        <v>842.953116993738</v>
      </c>
      <c r="L55" s="14">
        <f t="shared" si="4"/>
        <v>795.9076717689918</v>
      </c>
      <c r="N55" s="14">
        <f t="shared" si="5"/>
        <v>718.0076788065726</v>
      </c>
      <c r="P55" s="14">
        <f t="shared" si="5"/>
        <v>826.7622195066647</v>
      </c>
      <c r="R55" s="14">
        <f t="shared" si="5"/>
        <v>842.953116993738</v>
      </c>
      <c r="T55" s="14">
        <f t="shared" si="5"/>
        <v>795.9076717689918</v>
      </c>
    </row>
    <row r="56" spans="2:20" ht="12.75">
      <c r="B56" s="5" t="s">
        <v>17</v>
      </c>
      <c r="D56" s="5" t="s">
        <v>35</v>
      </c>
      <c r="E56" s="5">
        <v>1</v>
      </c>
      <c r="F56" s="14">
        <f t="shared" si="3"/>
        <v>59.83397323388105</v>
      </c>
      <c r="G56" s="5">
        <v>1</v>
      </c>
      <c r="H56" s="14">
        <f t="shared" si="3"/>
        <v>70.42789277278997</v>
      </c>
      <c r="I56" s="5">
        <v>1</v>
      </c>
      <c r="J56" s="14">
        <f t="shared" si="0"/>
        <v>71.32680220716246</v>
      </c>
      <c r="L56" s="14">
        <f t="shared" si="4"/>
        <v>67.1962227379445</v>
      </c>
      <c r="N56" s="14">
        <f t="shared" si="5"/>
        <v>59.83397323388105</v>
      </c>
      <c r="P56" s="14">
        <f t="shared" si="5"/>
        <v>70.42789277278997</v>
      </c>
      <c r="R56" s="14">
        <f t="shared" si="5"/>
        <v>71.32680220716246</v>
      </c>
      <c r="T56" s="14">
        <f t="shared" si="5"/>
        <v>67.1962227379445</v>
      </c>
    </row>
    <row r="57" spans="2:20" ht="12.75">
      <c r="B57" s="5" t="s">
        <v>18</v>
      </c>
      <c r="D57" s="5" t="s">
        <v>35</v>
      </c>
      <c r="E57" s="5">
        <v>1</v>
      </c>
      <c r="F57" s="14">
        <f t="shared" si="3"/>
        <v>1017.1775449759778</v>
      </c>
      <c r="G57" s="5">
        <v>1</v>
      </c>
      <c r="H57" s="14">
        <f t="shared" si="3"/>
        <v>1194.2120948429601</v>
      </c>
      <c r="I57" s="5">
        <v>1</v>
      </c>
      <c r="J57" s="14">
        <f t="shared" si="0"/>
        <v>1167.1658542990222</v>
      </c>
      <c r="L57" s="14">
        <f t="shared" si="4"/>
        <v>1126.1851647059868</v>
      </c>
      <c r="N57" s="14">
        <f t="shared" si="5"/>
        <v>1017.1775449759778</v>
      </c>
      <c r="P57" s="14">
        <f t="shared" si="5"/>
        <v>1194.2120948429601</v>
      </c>
      <c r="R57" s="14">
        <f t="shared" si="5"/>
        <v>1167.1658542990222</v>
      </c>
      <c r="T57" s="14">
        <f t="shared" si="5"/>
        <v>1126.1851647059868</v>
      </c>
    </row>
    <row r="58" spans="2:20" ht="12.75">
      <c r="B58" s="5" t="s">
        <v>19</v>
      </c>
      <c r="D58" s="5" t="s">
        <v>35</v>
      </c>
      <c r="E58" s="5">
        <v>1</v>
      </c>
      <c r="F58" s="14">
        <f t="shared" si="3"/>
        <v>4128.544153137793</v>
      </c>
      <c r="G58" s="5">
        <v>1</v>
      </c>
      <c r="H58" s="14">
        <f t="shared" si="3"/>
        <v>4807.4692023165335</v>
      </c>
      <c r="I58" s="5">
        <v>1</v>
      </c>
      <c r="J58" s="14">
        <f t="shared" si="0"/>
        <v>4798.348512118201</v>
      </c>
      <c r="L58" s="14">
        <f t="shared" si="4"/>
        <v>4578.120622524176</v>
      </c>
      <c r="N58" s="14">
        <f t="shared" si="5"/>
        <v>4128.544153137793</v>
      </c>
      <c r="P58" s="14">
        <f t="shared" si="5"/>
        <v>4807.4692023165335</v>
      </c>
      <c r="R58" s="14">
        <f t="shared" si="5"/>
        <v>4798.348512118201</v>
      </c>
      <c r="T58" s="14">
        <f t="shared" si="5"/>
        <v>4578.120622524176</v>
      </c>
    </row>
    <row r="59" spans="2:20" ht="12.75">
      <c r="B59" s="5" t="s">
        <v>20</v>
      </c>
      <c r="D59" s="5" t="s">
        <v>35</v>
      </c>
      <c r="E59" s="5">
        <v>1</v>
      </c>
      <c r="F59" s="14">
        <f t="shared" si="3"/>
        <v>41.88378126371673</v>
      </c>
      <c r="G59" s="5">
        <v>1</v>
      </c>
      <c r="H59" s="14">
        <f t="shared" si="3"/>
        <v>48.99331671150606</v>
      </c>
      <c r="I59" s="5">
        <v>1</v>
      </c>
      <c r="J59" s="14">
        <f t="shared" si="0"/>
        <v>45.389783222739744</v>
      </c>
      <c r="L59" s="14">
        <f t="shared" si="4"/>
        <v>45.422293732654175</v>
      </c>
      <c r="N59" s="14">
        <f t="shared" si="5"/>
        <v>41.88378126371673</v>
      </c>
      <c r="P59" s="14">
        <f t="shared" si="5"/>
        <v>48.99331671150606</v>
      </c>
      <c r="R59" s="14">
        <f t="shared" si="5"/>
        <v>45.389783222739744</v>
      </c>
      <c r="T59" s="14">
        <f t="shared" si="5"/>
        <v>45.422293732654175</v>
      </c>
    </row>
    <row r="60" spans="2:20" ht="12.75">
      <c r="B60" s="5" t="s">
        <v>21</v>
      </c>
      <c r="D60" s="5" t="s">
        <v>35</v>
      </c>
      <c r="F60" s="14">
        <f t="shared" si="3"/>
        <v>1495.8493308470267</v>
      </c>
      <c r="H60" s="14">
        <f t="shared" si="3"/>
        <v>1531.0411472345645</v>
      </c>
      <c r="J60" s="14">
        <f t="shared" si="0"/>
        <v>2593.7018984422707</v>
      </c>
      <c r="L60" s="14">
        <f t="shared" si="4"/>
        <v>1873.5307921746207</v>
      </c>
      <c r="N60" s="14">
        <f t="shared" si="5"/>
        <v>1495.8493308470267</v>
      </c>
      <c r="P60" s="14">
        <f t="shared" si="5"/>
        <v>1531.0411472345645</v>
      </c>
      <c r="R60" s="14">
        <f t="shared" si="5"/>
        <v>2593.7018984422707</v>
      </c>
      <c r="T60" s="14">
        <f t="shared" si="5"/>
        <v>1873.5307921746207</v>
      </c>
    </row>
    <row r="61" spans="2:20" ht="12.75">
      <c r="B61" s="5" t="s">
        <v>89</v>
      </c>
      <c r="D61" s="5" t="s">
        <v>35</v>
      </c>
      <c r="F61" s="14">
        <f>F51+F47/2</f>
        <v>858.617515906193</v>
      </c>
      <c r="H61" s="14">
        <f>H51+H47/2</f>
        <v>505.2435785874064</v>
      </c>
      <c r="J61" s="14">
        <f>J51+J47/2</f>
        <v>810.5318432632096</v>
      </c>
      <c r="L61" s="14">
        <f>AVERAGE(F61,H61,J61)</f>
        <v>724.7976459189364</v>
      </c>
      <c r="M61" s="14"/>
      <c r="N61" s="14">
        <f>F61</f>
        <v>858.617515906193</v>
      </c>
      <c r="P61" s="14">
        <f>H61</f>
        <v>505.2435785874064</v>
      </c>
      <c r="R61" s="14">
        <f>J61</f>
        <v>810.5318432632096</v>
      </c>
      <c r="T61" s="14">
        <f>L61</f>
        <v>724.7976459189364</v>
      </c>
    </row>
    <row r="62" spans="2:20" ht="12.75">
      <c r="B62" s="5" t="s">
        <v>90</v>
      </c>
      <c r="D62" s="5" t="s">
        <v>35</v>
      </c>
      <c r="F62" s="14">
        <f>F48+F43+F45/2</f>
        <v>642.317702665713</v>
      </c>
      <c r="H62" s="14">
        <f>H48/2+H43+H45/2</f>
        <v>1103.2682506972271</v>
      </c>
      <c r="J62" s="14">
        <f>J48/2+J43+J45/2</f>
        <v>683.116237502233</v>
      </c>
      <c r="L62" s="14">
        <f>AVERAGE(F62,H62,J62)</f>
        <v>809.5673969550577</v>
      </c>
      <c r="M62" s="14"/>
      <c r="N62" s="14">
        <f>F62</f>
        <v>642.317702665713</v>
      </c>
      <c r="P62" s="14">
        <f>H62</f>
        <v>1103.2682506972271</v>
      </c>
      <c r="R62" s="14">
        <f>J62</f>
        <v>683.116237502233</v>
      </c>
      <c r="T62" s="14">
        <f>L62</f>
        <v>809.5673969550577</v>
      </c>
    </row>
    <row r="65" spans="2:20" ht="12.75">
      <c r="B65" s="13" t="s">
        <v>185</v>
      </c>
      <c r="F65" s="20" t="s">
        <v>1</v>
      </c>
      <c r="G65" s="20"/>
      <c r="H65" s="20" t="s">
        <v>25</v>
      </c>
      <c r="I65" s="20"/>
      <c r="J65" s="20" t="s">
        <v>26</v>
      </c>
      <c r="K65" s="20"/>
      <c r="L65" s="20" t="s">
        <v>88</v>
      </c>
      <c r="M65" s="20"/>
      <c r="N65" s="20" t="s">
        <v>1</v>
      </c>
      <c r="O65" s="20"/>
      <c r="P65" s="20" t="s">
        <v>25</v>
      </c>
      <c r="Q65" s="20"/>
      <c r="R65" s="20" t="s">
        <v>26</v>
      </c>
      <c r="S65" s="20"/>
      <c r="T65" s="20" t="s">
        <v>88</v>
      </c>
    </row>
    <row r="67" spans="2:20" ht="12.75">
      <c r="B67" s="5" t="s">
        <v>175</v>
      </c>
      <c r="F67" s="5" t="s">
        <v>177</v>
      </c>
      <c r="H67" s="5" t="s">
        <v>177</v>
      </c>
      <c r="J67" s="5" t="s">
        <v>177</v>
      </c>
      <c r="L67" s="5" t="s">
        <v>177</v>
      </c>
      <c r="N67" s="5" t="s">
        <v>179</v>
      </c>
      <c r="P67" s="5" t="s">
        <v>179</v>
      </c>
      <c r="R67" s="5" t="s">
        <v>179</v>
      </c>
      <c r="T67" s="5" t="s">
        <v>179</v>
      </c>
    </row>
    <row r="68" spans="2:20" ht="12.75">
      <c r="B68" s="5" t="s">
        <v>176</v>
      </c>
      <c r="F68" s="5" t="s">
        <v>192</v>
      </c>
      <c r="H68" s="5" t="s">
        <v>192</v>
      </c>
      <c r="J68" s="5" t="s">
        <v>192</v>
      </c>
      <c r="L68" s="5" t="s">
        <v>192</v>
      </c>
      <c r="N68" s="5" t="s">
        <v>49</v>
      </c>
      <c r="P68" s="5" t="s">
        <v>49</v>
      </c>
      <c r="R68" s="5" t="s">
        <v>49</v>
      </c>
      <c r="T68" s="5" t="s">
        <v>49</v>
      </c>
    </row>
    <row r="69" spans="2:20" ht="12.75">
      <c r="B69" s="5" t="s">
        <v>180</v>
      </c>
      <c r="F69" s="5" t="s">
        <v>181</v>
      </c>
      <c r="H69" s="5" t="s">
        <v>181</v>
      </c>
      <c r="J69" s="5" t="s">
        <v>181</v>
      </c>
      <c r="L69" s="5" t="s">
        <v>181</v>
      </c>
      <c r="N69" s="5" t="s">
        <v>49</v>
      </c>
      <c r="P69" s="5" t="s">
        <v>49</v>
      </c>
      <c r="R69" s="5" t="s">
        <v>49</v>
      </c>
      <c r="T69" s="5" t="s">
        <v>49</v>
      </c>
    </row>
    <row r="70" spans="2:20" ht="12.75">
      <c r="B70" s="5" t="s">
        <v>174</v>
      </c>
      <c r="F70" s="5" t="s">
        <v>42</v>
      </c>
      <c r="H70" s="5" t="s">
        <v>42</v>
      </c>
      <c r="J70" s="5" t="s">
        <v>42</v>
      </c>
      <c r="L70" s="5" t="s">
        <v>42</v>
      </c>
      <c r="N70" s="5" t="s">
        <v>49</v>
      </c>
      <c r="P70" s="5" t="s">
        <v>49</v>
      </c>
      <c r="R70" s="5" t="s">
        <v>49</v>
      </c>
      <c r="T70" s="5" t="s">
        <v>49</v>
      </c>
    </row>
    <row r="71" spans="1:12" ht="12.75">
      <c r="A71" s="5" t="s">
        <v>0</v>
      </c>
      <c r="B71" s="5" t="s">
        <v>22</v>
      </c>
      <c r="D71" s="5" t="s">
        <v>43</v>
      </c>
      <c r="F71" s="6">
        <v>800</v>
      </c>
      <c r="G71" s="6"/>
      <c r="H71" s="6">
        <v>800</v>
      </c>
      <c r="I71" s="6"/>
      <c r="J71" s="6">
        <v>800</v>
      </c>
      <c r="L71" s="5">
        <v>800</v>
      </c>
    </row>
    <row r="73" spans="2:12" ht="12.75">
      <c r="B73" s="5" t="s">
        <v>4</v>
      </c>
      <c r="D73" s="5" t="s">
        <v>194</v>
      </c>
      <c r="L73" s="5">
        <v>277</v>
      </c>
    </row>
    <row r="74" spans="2:12" ht="12.75">
      <c r="B74" s="5" t="s">
        <v>6</v>
      </c>
      <c r="D74" s="5" t="s">
        <v>194</v>
      </c>
      <c r="L74" s="5">
        <v>0.11</v>
      </c>
    </row>
    <row r="75" spans="2:12" ht="12.75">
      <c r="B75" s="5" t="s">
        <v>8</v>
      </c>
      <c r="D75" s="5" t="s">
        <v>194</v>
      </c>
      <c r="L75" s="5">
        <v>0.11</v>
      </c>
    </row>
    <row r="76" spans="2:12" ht="12.75">
      <c r="B76" s="5" t="s">
        <v>9</v>
      </c>
      <c r="D76" s="5" t="s">
        <v>194</v>
      </c>
      <c r="L76" s="5">
        <v>2.1</v>
      </c>
    </row>
    <row r="77" spans="2:12" ht="12.75">
      <c r="B77" s="5" t="s">
        <v>10</v>
      </c>
      <c r="D77" s="5" t="s">
        <v>194</v>
      </c>
      <c r="L77" s="5">
        <v>0.38</v>
      </c>
    </row>
    <row r="78" spans="2:12" ht="12.75">
      <c r="B78" s="5" t="s">
        <v>11</v>
      </c>
      <c r="D78" s="5" t="s">
        <v>194</v>
      </c>
      <c r="L78" s="5">
        <v>8</v>
      </c>
    </row>
    <row r="79" spans="2:12" ht="12.75">
      <c r="B79" s="5" t="s">
        <v>12</v>
      </c>
      <c r="D79" s="5" t="s">
        <v>194</v>
      </c>
      <c r="L79" s="5">
        <v>7</v>
      </c>
    </row>
    <row r="80" spans="2:12" ht="12.75">
      <c r="B80" s="5" t="s">
        <v>14</v>
      </c>
      <c r="D80" s="5" t="s">
        <v>194</v>
      </c>
      <c r="L80" s="5">
        <v>2.71</v>
      </c>
    </row>
    <row r="81" spans="2:12" ht="12.75">
      <c r="B81" s="5" t="s">
        <v>15</v>
      </c>
      <c r="D81" s="5" t="s">
        <v>194</v>
      </c>
      <c r="L81" s="5">
        <v>62</v>
      </c>
    </row>
    <row r="82" spans="2:12" ht="12.75">
      <c r="B82" s="5" t="s">
        <v>16</v>
      </c>
      <c r="D82" s="5" t="s">
        <v>194</v>
      </c>
      <c r="L82" s="5">
        <v>1.25</v>
      </c>
    </row>
    <row r="84" spans="2:12" ht="12.75">
      <c r="B84" s="5" t="s">
        <v>178</v>
      </c>
      <c r="L84" s="5">
        <f>'emiss 2'!Z110</f>
        <v>3675</v>
      </c>
    </row>
    <row r="85" spans="2:12" ht="12.75">
      <c r="B85" s="5" t="s">
        <v>38</v>
      </c>
      <c r="L85" s="5">
        <f>'emiss 2'!Z111</f>
        <v>8.7</v>
      </c>
    </row>
    <row r="87" spans="2:20" ht="12.75">
      <c r="B87" s="5" t="s">
        <v>4</v>
      </c>
      <c r="D87" s="5" t="s">
        <v>35</v>
      </c>
      <c r="L87" s="14">
        <f>L73*L$71/1000000*454/L$84/60/0.0283*14/(21-L$85)*1000000</f>
        <v>18350.736695992233</v>
      </c>
      <c r="T87" s="14">
        <f>L87</f>
        <v>18350.736695992233</v>
      </c>
    </row>
    <row r="88" spans="2:20" ht="12.75">
      <c r="B88" s="5" t="s">
        <v>6</v>
      </c>
      <c r="D88" s="5" t="s">
        <v>35</v>
      </c>
      <c r="L88" s="14">
        <f aca="true" t="shared" si="6" ref="L88:L96">L74*L$71/1000000*454/L$84/60/0.0283*14/(21-L$85)*1000000</f>
        <v>7.287296160863343</v>
      </c>
      <c r="T88" s="14">
        <f aca="true" t="shared" si="7" ref="T88:T98">L88</f>
        <v>7.287296160863343</v>
      </c>
    </row>
    <row r="89" spans="2:20" ht="12.75">
      <c r="B89" s="5" t="s">
        <v>8</v>
      </c>
      <c r="D89" s="5" t="s">
        <v>35</v>
      </c>
      <c r="L89" s="14">
        <f t="shared" si="6"/>
        <v>7.287296160863343</v>
      </c>
      <c r="T89" s="14">
        <f t="shared" si="7"/>
        <v>7.287296160863343</v>
      </c>
    </row>
    <row r="90" spans="2:20" ht="12.75">
      <c r="B90" s="5" t="s">
        <v>9</v>
      </c>
      <c r="D90" s="5" t="s">
        <v>35</v>
      </c>
      <c r="L90" s="14">
        <f t="shared" si="6"/>
        <v>139.12110852557288</v>
      </c>
      <c r="T90" s="14">
        <f t="shared" si="7"/>
        <v>139.12110852557288</v>
      </c>
    </row>
    <row r="91" spans="2:20" ht="12.75">
      <c r="B91" s="5" t="s">
        <v>10</v>
      </c>
      <c r="D91" s="5" t="s">
        <v>35</v>
      </c>
      <c r="L91" s="14">
        <f t="shared" si="6"/>
        <v>25.174295828436996</v>
      </c>
      <c r="T91" s="14">
        <f t="shared" si="7"/>
        <v>25.174295828436996</v>
      </c>
    </row>
    <row r="92" spans="2:20" ht="12.75">
      <c r="B92" s="5" t="s">
        <v>11</v>
      </c>
      <c r="D92" s="5" t="s">
        <v>35</v>
      </c>
      <c r="L92" s="14">
        <f t="shared" si="6"/>
        <v>529.9851753355158</v>
      </c>
      <c r="T92" s="14">
        <f t="shared" si="7"/>
        <v>529.9851753355158</v>
      </c>
    </row>
    <row r="93" spans="2:20" ht="12.75">
      <c r="B93" s="5" t="s">
        <v>12</v>
      </c>
      <c r="D93" s="5" t="s">
        <v>35</v>
      </c>
      <c r="L93" s="14">
        <f t="shared" si="6"/>
        <v>463.73702841857624</v>
      </c>
      <c r="T93" s="14">
        <f t="shared" si="7"/>
        <v>463.73702841857624</v>
      </c>
    </row>
    <row r="94" spans="2:20" ht="12.75">
      <c r="B94" s="5" t="s">
        <v>14</v>
      </c>
      <c r="D94" s="5" t="s">
        <v>35</v>
      </c>
      <c r="L94" s="14">
        <f t="shared" si="6"/>
        <v>179.53247814490598</v>
      </c>
      <c r="T94" s="14">
        <f t="shared" si="7"/>
        <v>179.53247814490598</v>
      </c>
    </row>
    <row r="95" spans="2:20" ht="12.75">
      <c r="B95" s="5" t="s">
        <v>15</v>
      </c>
      <c r="D95" s="5" t="s">
        <v>35</v>
      </c>
      <c r="L95" s="14">
        <f t="shared" si="6"/>
        <v>4107.385108850246</v>
      </c>
      <c r="T95" s="14">
        <f t="shared" si="7"/>
        <v>4107.385108850246</v>
      </c>
    </row>
    <row r="96" spans="2:20" ht="12.75">
      <c r="B96" s="5" t="s">
        <v>16</v>
      </c>
      <c r="D96" s="5" t="s">
        <v>35</v>
      </c>
      <c r="L96" s="14">
        <f t="shared" si="6"/>
        <v>82.81018364617435</v>
      </c>
      <c r="T96" s="14">
        <f t="shared" si="7"/>
        <v>82.81018364617435</v>
      </c>
    </row>
    <row r="97" spans="2:20" ht="12.75">
      <c r="B97" s="5" t="s">
        <v>90</v>
      </c>
      <c r="D97" s="5" t="s">
        <v>35</v>
      </c>
      <c r="L97" s="14">
        <f>L87+L88+L90</f>
        <v>18497.14510067867</v>
      </c>
      <c r="T97" s="14">
        <f t="shared" si="7"/>
        <v>18497.14510067867</v>
      </c>
    </row>
    <row r="98" spans="2:20" ht="12.75">
      <c r="B98" s="5" t="s">
        <v>89</v>
      </c>
      <c r="D98" s="5" t="s">
        <v>35</v>
      </c>
      <c r="L98" s="14">
        <f>L93+L89</f>
        <v>471.02432457943956</v>
      </c>
      <c r="T98" s="14">
        <f t="shared" si="7"/>
        <v>471.02432457943956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C1">
      <selection activeCell="E3" sqref="E3:G3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4.421875" style="0" customWidth="1"/>
  </cols>
  <sheetData>
    <row r="1" ht="12.75">
      <c r="C1" s="7" t="s">
        <v>144</v>
      </c>
    </row>
    <row r="3" spans="3:7" ht="12.75">
      <c r="C3" s="13" t="s">
        <v>0</v>
      </c>
      <c r="E3" s="19" t="s">
        <v>1</v>
      </c>
      <c r="F3" s="19" t="s">
        <v>25</v>
      </c>
      <c r="G3" s="19" t="s">
        <v>26</v>
      </c>
    </row>
    <row r="5" spans="1:31" s="5" customFormat="1" ht="12.75">
      <c r="A5" s="5" t="s">
        <v>0</v>
      </c>
      <c r="B5" s="5" t="s">
        <v>139</v>
      </c>
      <c r="C5" s="5" t="s">
        <v>145</v>
      </c>
      <c r="D5" s="5" t="s">
        <v>140</v>
      </c>
      <c r="E5" s="6">
        <v>2618</v>
      </c>
      <c r="F5" s="6">
        <v>2619</v>
      </c>
      <c r="G5" s="6">
        <v>2617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141</v>
      </c>
      <c r="C6" s="5" t="s">
        <v>146</v>
      </c>
      <c r="D6" s="5" t="s">
        <v>140</v>
      </c>
      <c r="E6" s="6">
        <v>1912</v>
      </c>
      <c r="F6" s="6">
        <v>1940</v>
      </c>
      <c r="G6" s="6">
        <v>1930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2" s="5" customFormat="1" ht="12.75">
      <c r="A7" s="5" t="s">
        <v>0</v>
      </c>
      <c r="B7" s="5" t="s">
        <v>141</v>
      </c>
      <c r="C7" s="5" t="s">
        <v>147</v>
      </c>
      <c r="D7" s="5" t="s">
        <v>140</v>
      </c>
      <c r="E7" s="6">
        <v>189</v>
      </c>
      <c r="F7" s="6">
        <v>186</v>
      </c>
      <c r="G7" s="6">
        <v>183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3" s="5" customFormat="1" ht="12.75">
      <c r="A8" s="5" t="s">
        <v>0</v>
      </c>
      <c r="B8" s="5" t="s">
        <v>142</v>
      </c>
      <c r="C8" s="5" t="s">
        <v>148</v>
      </c>
      <c r="D8" s="5" t="s">
        <v>143</v>
      </c>
      <c r="E8" s="6">
        <v>45</v>
      </c>
      <c r="F8" s="6">
        <v>45</v>
      </c>
      <c r="G8" s="6">
        <v>44.9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0">
      <selection activeCell="L25" sqref="L25"/>
    </sheetView>
  </sheetViews>
  <sheetFormatPr defaultColWidth="9.140625" defaultRowHeight="12.75"/>
  <cols>
    <col min="1" max="1" width="9.140625" style="0" hidden="1" customWidth="1"/>
    <col min="2" max="2" width="4.00390625" style="0" hidden="1" customWidth="1"/>
    <col min="3" max="3" width="12.28125" style="0" customWidth="1"/>
    <col min="4" max="4" width="7.421875" style="8" customWidth="1"/>
    <col min="5" max="5" width="4.57421875" style="0" bestFit="1" customWidth="1"/>
    <col min="7" max="7" width="7.7109375" style="9" customWidth="1"/>
    <col min="8" max="8" width="8.28125" style="9" customWidth="1"/>
    <col min="9" max="9" width="4.57421875" style="0" bestFit="1" customWidth="1"/>
    <col min="11" max="11" width="7.7109375" style="9" customWidth="1"/>
    <col min="12" max="12" width="8.28125" style="9" customWidth="1"/>
    <col min="13" max="13" width="4.57421875" style="0" bestFit="1" customWidth="1"/>
    <col min="15" max="15" width="7.7109375" style="9" customWidth="1"/>
    <col min="16" max="16" width="8.28125" style="9" customWidth="1"/>
  </cols>
  <sheetData>
    <row r="1" spans="3:16" ht="12.75">
      <c r="C1" s="7" t="s">
        <v>0</v>
      </c>
      <c r="F1" s="27" t="s">
        <v>1</v>
      </c>
      <c r="G1" s="27"/>
      <c r="H1" s="27"/>
      <c r="J1" s="27" t="s">
        <v>25</v>
      </c>
      <c r="K1" s="27"/>
      <c r="L1" s="27"/>
      <c r="N1" s="27" t="s">
        <v>26</v>
      </c>
      <c r="O1" s="27"/>
      <c r="P1" s="27"/>
    </row>
    <row r="2" spans="4:16" ht="12.75">
      <c r="D2" s="8" t="s">
        <v>48</v>
      </c>
      <c r="F2" s="19" t="s">
        <v>49</v>
      </c>
      <c r="G2" s="28" t="s">
        <v>49</v>
      </c>
      <c r="H2" s="28" t="s">
        <v>50</v>
      </c>
      <c r="I2" s="19"/>
      <c r="J2" s="19" t="s">
        <v>49</v>
      </c>
      <c r="K2" s="28" t="s">
        <v>49</v>
      </c>
      <c r="L2" s="28" t="s">
        <v>50</v>
      </c>
      <c r="M2" s="19"/>
      <c r="N2" s="19" t="s">
        <v>49</v>
      </c>
      <c r="O2" s="28" t="s">
        <v>49</v>
      </c>
      <c r="P2" s="28" t="s">
        <v>50</v>
      </c>
    </row>
    <row r="3" spans="3:16" ht="12.75">
      <c r="C3" t="s">
        <v>135</v>
      </c>
      <c r="D3" s="8" t="s">
        <v>51</v>
      </c>
      <c r="F3" s="19" t="s">
        <v>52</v>
      </c>
      <c r="G3" s="28" t="s">
        <v>53</v>
      </c>
      <c r="H3" s="28" t="s">
        <v>53</v>
      </c>
      <c r="I3" s="19"/>
      <c r="J3" s="19" t="s">
        <v>52</v>
      </c>
      <c r="K3" s="28" t="s">
        <v>53</v>
      </c>
      <c r="L3" s="28" t="s">
        <v>53</v>
      </c>
      <c r="M3" s="19"/>
      <c r="N3" s="19" t="s">
        <v>52</v>
      </c>
      <c r="O3" s="28" t="s">
        <v>53</v>
      </c>
      <c r="P3" s="28" t="s">
        <v>53</v>
      </c>
    </row>
    <row r="5" spans="1:42" s="5" customFormat="1" ht="12.75">
      <c r="A5" s="5" t="s">
        <v>0</v>
      </c>
      <c r="B5" s="5">
        <v>1</v>
      </c>
      <c r="C5" s="5" t="s">
        <v>54</v>
      </c>
      <c r="D5" s="10">
        <v>1</v>
      </c>
      <c r="E5" s="6">
        <v>1</v>
      </c>
      <c r="F5" s="11">
        <v>0.0006207911004031</v>
      </c>
      <c r="G5" s="11">
        <f>IF(E5=1,F5/2,F5)</f>
        <v>0.00031039555020155</v>
      </c>
      <c r="H5" s="11">
        <f>G5*$D5</f>
        <v>0.00031039555020155</v>
      </c>
      <c r="I5" s="6">
        <v>1</v>
      </c>
      <c r="J5" s="11">
        <v>0.00067921563850215</v>
      </c>
      <c r="K5" s="11">
        <f>IF(I5=1,J5/2,J5)</f>
        <v>0.000339607819251075</v>
      </c>
      <c r="L5" s="11">
        <f>K5*$D5</f>
        <v>0.000339607819251075</v>
      </c>
      <c r="M5" s="6">
        <v>1</v>
      </c>
      <c r="N5" s="11">
        <v>0.0004339231241060084</v>
      </c>
      <c r="O5" s="11">
        <f>IF(M5=1,N5/2,N5)</f>
        <v>0.0002169615620530042</v>
      </c>
      <c r="P5" s="11">
        <f>O5*$D5</f>
        <v>0.0002169615620530042</v>
      </c>
      <c r="Q5" s="6"/>
      <c r="R5" s="11"/>
      <c r="S5" s="6"/>
      <c r="T5" s="11"/>
      <c r="U5" s="6"/>
      <c r="V5" s="11"/>
      <c r="W5" s="6"/>
      <c r="X5" s="11"/>
      <c r="Y5" s="6"/>
      <c r="Z5" s="11"/>
      <c r="AA5" s="6"/>
      <c r="AB5" s="12"/>
      <c r="AC5" s="6"/>
      <c r="AD5" s="12"/>
      <c r="AE5" s="6"/>
      <c r="AF5" s="12"/>
      <c r="AG5" s="6"/>
      <c r="AH5" s="12"/>
      <c r="AI5" s="6"/>
      <c r="AJ5" s="12"/>
      <c r="AK5" s="6"/>
      <c r="AL5" s="12"/>
      <c r="AM5" s="6"/>
      <c r="AN5" s="12"/>
      <c r="AO5" s="6"/>
      <c r="AP5" s="12"/>
    </row>
    <row r="6" spans="1:42" s="5" customFormat="1" ht="12.75">
      <c r="A6" s="5" t="s">
        <v>0</v>
      </c>
      <c r="B6" s="5">
        <v>2</v>
      </c>
      <c r="C6" s="5" t="s">
        <v>55</v>
      </c>
      <c r="D6" s="10">
        <v>0</v>
      </c>
      <c r="E6" s="6"/>
      <c r="F6" s="11">
        <v>0.0038134310453333256</v>
      </c>
      <c r="G6" s="11">
        <f aca="true" t="shared" si="0" ref="G6:G37">IF(E6=1,F6/2,F6)</f>
        <v>0.0038134310453333256</v>
      </c>
      <c r="H6" s="11">
        <f aca="true" t="shared" si="1" ref="H6:H37">G6*$D6</f>
        <v>0</v>
      </c>
      <c r="I6" s="6"/>
      <c r="J6" s="11">
        <v>0.0016362922200279</v>
      </c>
      <c r="K6" s="11">
        <f aca="true" t="shared" si="2" ref="K6:K37">IF(I6=1,J6/2,J6)</f>
        <v>0.0016362922200279</v>
      </c>
      <c r="L6" s="11">
        <f aca="true" t="shared" si="3" ref="L6:L37">K6*$D6</f>
        <v>0</v>
      </c>
      <c r="M6" s="6">
        <v>1</v>
      </c>
      <c r="N6" s="11">
        <v>0.00047008338444817587</v>
      </c>
      <c r="O6" s="11">
        <f aca="true" t="shared" si="4" ref="O6:O37">IF(M6=1,N6/2,N6)</f>
        <v>0.00023504169222408793</v>
      </c>
      <c r="P6" s="11">
        <f aca="true" t="shared" si="5" ref="P6:P37">O6*$D6</f>
        <v>0</v>
      </c>
      <c r="Q6" s="6"/>
      <c r="R6" s="11"/>
      <c r="S6" s="6"/>
      <c r="T6" s="11"/>
      <c r="U6" s="6"/>
      <c r="V6" s="11"/>
      <c r="W6" s="6"/>
      <c r="X6" s="11"/>
      <c r="Y6" s="6"/>
      <c r="Z6" s="11"/>
      <c r="AA6" s="6"/>
      <c r="AB6" s="12"/>
      <c r="AC6" s="6"/>
      <c r="AD6" s="12"/>
      <c r="AE6" s="6"/>
      <c r="AF6" s="12"/>
      <c r="AG6" s="6"/>
      <c r="AH6" s="12"/>
      <c r="AI6" s="6"/>
      <c r="AJ6" s="12"/>
      <c r="AK6" s="6"/>
      <c r="AL6" s="12"/>
      <c r="AM6" s="6"/>
      <c r="AN6" s="12"/>
      <c r="AO6" s="6"/>
      <c r="AP6" s="12"/>
    </row>
    <row r="7" spans="1:42" s="5" customFormat="1" ht="12.75">
      <c r="A7" s="5" t="s">
        <v>0</v>
      </c>
      <c r="B7" s="5">
        <v>3</v>
      </c>
      <c r="C7" s="5" t="s">
        <v>56</v>
      </c>
      <c r="D7" s="10">
        <v>0</v>
      </c>
      <c r="E7" s="6"/>
      <c r="F7" s="11">
        <v>0.004434222145736425</v>
      </c>
      <c r="G7" s="11">
        <f t="shared" si="0"/>
        <v>0.004434222145736425</v>
      </c>
      <c r="H7" s="11">
        <f t="shared" si="1"/>
        <v>0</v>
      </c>
      <c r="I7" s="6"/>
      <c r="J7" s="11">
        <v>0.0023155078585300596</v>
      </c>
      <c r="K7" s="11">
        <f t="shared" si="2"/>
        <v>0.0023155078585300596</v>
      </c>
      <c r="L7" s="11">
        <f t="shared" si="3"/>
        <v>0</v>
      </c>
      <c r="M7" s="6">
        <v>1</v>
      </c>
      <c r="N7" s="11">
        <v>0.0009040065085541843</v>
      </c>
      <c r="O7" s="11">
        <f t="shared" si="4"/>
        <v>0.00045200325427709214</v>
      </c>
      <c r="P7" s="11">
        <f t="shared" si="5"/>
        <v>0</v>
      </c>
      <c r="Q7" s="6"/>
      <c r="R7" s="11"/>
      <c r="S7" s="6"/>
      <c r="T7" s="11"/>
      <c r="U7" s="6"/>
      <c r="V7" s="11"/>
      <c r="W7" s="6"/>
      <c r="X7" s="11"/>
      <c r="Y7" s="6"/>
      <c r="Z7" s="11"/>
      <c r="AA7" s="6"/>
      <c r="AB7" s="12"/>
      <c r="AC7" s="6"/>
      <c r="AD7" s="12"/>
      <c r="AE7" s="6"/>
      <c r="AF7" s="12"/>
      <c r="AG7" s="6"/>
      <c r="AH7" s="12"/>
      <c r="AI7" s="6"/>
      <c r="AJ7" s="12"/>
      <c r="AK7" s="6"/>
      <c r="AL7" s="12"/>
      <c r="AM7" s="6"/>
      <c r="AN7" s="12"/>
      <c r="AO7" s="6"/>
      <c r="AP7" s="12"/>
    </row>
    <row r="8" spans="1:42" s="5" customFormat="1" ht="12.75">
      <c r="A8" s="5" t="s">
        <v>0</v>
      </c>
      <c r="B8" s="5">
        <v>4</v>
      </c>
      <c r="C8" s="5" t="s">
        <v>57</v>
      </c>
      <c r="D8" s="10">
        <v>0.5</v>
      </c>
      <c r="E8" s="6">
        <v>1</v>
      </c>
      <c r="F8" s="11">
        <v>0.0014485125676072326</v>
      </c>
      <c r="G8" s="11">
        <f t="shared" si="0"/>
        <v>0.0007242562838036163</v>
      </c>
      <c r="H8" s="11">
        <f t="shared" si="1"/>
        <v>0.00036212814190180815</v>
      </c>
      <c r="I8" s="6">
        <v>1</v>
      </c>
      <c r="J8" s="11">
        <v>0.0012966844007768336</v>
      </c>
      <c r="K8" s="11">
        <f t="shared" si="2"/>
        <v>0.0006483422003884168</v>
      </c>
      <c r="L8" s="11">
        <f t="shared" si="3"/>
        <v>0.0003241711001942084</v>
      </c>
      <c r="M8" s="6">
        <v>1</v>
      </c>
      <c r="N8" s="11">
        <v>0.0005966442956457617</v>
      </c>
      <c r="O8" s="11">
        <f t="shared" si="4"/>
        <v>0.00029832214782288084</v>
      </c>
      <c r="P8" s="11">
        <f t="shared" si="5"/>
        <v>0.00014916107391144042</v>
      </c>
      <c r="Q8" s="6"/>
      <c r="R8" s="11"/>
      <c r="S8" s="6"/>
      <c r="T8" s="11"/>
      <c r="U8" s="6"/>
      <c r="V8" s="11"/>
      <c r="W8" s="6"/>
      <c r="X8" s="11"/>
      <c r="Y8" s="6"/>
      <c r="Z8" s="11"/>
      <c r="AA8" s="6"/>
      <c r="AB8" s="12"/>
      <c r="AC8" s="6"/>
      <c r="AD8" s="12"/>
      <c r="AE8" s="6"/>
      <c r="AF8" s="12"/>
      <c r="AG8" s="6"/>
      <c r="AH8" s="12"/>
      <c r="AI8" s="6"/>
      <c r="AJ8" s="12"/>
      <c r="AK8" s="6"/>
      <c r="AL8" s="12"/>
      <c r="AM8" s="6"/>
      <c r="AN8" s="12"/>
      <c r="AO8" s="6"/>
      <c r="AP8" s="12"/>
    </row>
    <row r="9" spans="1:42" s="5" customFormat="1" ht="12.75">
      <c r="A9" s="5" t="s">
        <v>0</v>
      </c>
      <c r="B9" s="5">
        <v>5</v>
      </c>
      <c r="C9" s="5" t="s">
        <v>58</v>
      </c>
      <c r="D9" s="10">
        <v>0</v>
      </c>
      <c r="E9" s="6">
        <v>1</v>
      </c>
      <c r="F9" s="11">
        <v>0.0015076355295503849</v>
      </c>
      <c r="G9" s="11">
        <f t="shared" si="0"/>
        <v>0.0007538177647751924</v>
      </c>
      <c r="H9" s="11">
        <f t="shared" si="1"/>
        <v>0</v>
      </c>
      <c r="I9" s="6">
        <v>1</v>
      </c>
      <c r="J9" s="11">
        <v>0.001481925029459238</v>
      </c>
      <c r="K9" s="11">
        <f t="shared" si="2"/>
        <v>0.000740962514729619</v>
      </c>
      <c r="L9" s="11">
        <f t="shared" si="3"/>
        <v>0</v>
      </c>
      <c r="M9" s="6">
        <v>1</v>
      </c>
      <c r="N9" s="11">
        <v>0.000108480781026502</v>
      </c>
      <c r="O9" s="11">
        <f t="shared" si="4"/>
        <v>5.4240390513251E-05</v>
      </c>
      <c r="P9" s="11">
        <f t="shared" si="5"/>
        <v>0</v>
      </c>
      <c r="Q9" s="6"/>
      <c r="R9" s="11"/>
      <c r="S9" s="6"/>
      <c r="T9" s="11"/>
      <c r="U9" s="6"/>
      <c r="V9" s="11"/>
      <c r="W9" s="6"/>
      <c r="X9" s="11"/>
      <c r="Y9" s="6"/>
      <c r="Z9" s="11"/>
      <c r="AA9" s="6"/>
      <c r="AB9" s="12"/>
      <c r="AC9" s="6"/>
      <c r="AD9" s="12"/>
      <c r="AE9" s="6"/>
      <c r="AF9" s="12"/>
      <c r="AG9" s="6"/>
      <c r="AH9" s="12"/>
      <c r="AI9" s="6"/>
      <c r="AJ9" s="12"/>
      <c r="AK9" s="6"/>
      <c r="AL9" s="12"/>
      <c r="AM9" s="6"/>
      <c r="AN9" s="12"/>
      <c r="AO9" s="6"/>
      <c r="AP9" s="12"/>
    </row>
    <row r="10" spans="1:42" s="5" customFormat="1" ht="12.75">
      <c r="A10" s="5" t="s">
        <v>0</v>
      </c>
      <c r="B10" s="5">
        <v>6</v>
      </c>
      <c r="C10" s="5" t="s">
        <v>59</v>
      </c>
      <c r="D10" s="10">
        <v>0</v>
      </c>
      <c r="E10" s="6">
        <v>1</v>
      </c>
      <c r="F10" s="11">
        <v>0.0029561480971576175</v>
      </c>
      <c r="G10" s="11">
        <f t="shared" si="0"/>
        <v>0.0014780740485788087</v>
      </c>
      <c r="H10" s="11">
        <f t="shared" si="1"/>
        <v>0</v>
      </c>
      <c r="I10" s="6">
        <v>1</v>
      </c>
      <c r="J10" s="11">
        <v>0.0027786094302360716</v>
      </c>
      <c r="K10" s="11">
        <f t="shared" si="2"/>
        <v>0.0013893047151180358</v>
      </c>
      <c r="L10" s="11">
        <f t="shared" si="3"/>
        <v>0</v>
      </c>
      <c r="M10" s="6">
        <v>1</v>
      </c>
      <c r="N10" s="11">
        <v>0.0007051250766722637</v>
      </c>
      <c r="O10" s="11">
        <f t="shared" si="4"/>
        <v>0.00035256253833613186</v>
      </c>
      <c r="P10" s="11">
        <f t="shared" si="5"/>
        <v>0</v>
      </c>
      <c r="Q10" s="6"/>
      <c r="R10" s="11"/>
      <c r="S10" s="6"/>
      <c r="T10" s="11"/>
      <c r="U10" s="6"/>
      <c r="V10" s="11"/>
      <c r="W10" s="6"/>
      <c r="X10" s="11"/>
      <c r="Y10" s="6"/>
      <c r="Z10" s="11"/>
      <c r="AA10" s="6"/>
      <c r="AB10" s="12"/>
      <c r="AC10" s="6"/>
      <c r="AD10" s="12"/>
      <c r="AE10" s="6"/>
      <c r="AF10" s="12"/>
      <c r="AG10" s="6"/>
      <c r="AH10" s="12"/>
      <c r="AI10" s="6"/>
      <c r="AJ10" s="12"/>
      <c r="AK10" s="6"/>
      <c r="AL10" s="12"/>
      <c r="AM10" s="6"/>
      <c r="AN10" s="12"/>
      <c r="AO10" s="6"/>
      <c r="AP10" s="12"/>
    </row>
    <row r="11" spans="1:42" s="5" customFormat="1" ht="12.75">
      <c r="A11" s="5" t="s">
        <v>0</v>
      </c>
      <c r="B11" s="5">
        <v>7</v>
      </c>
      <c r="C11" s="5" t="s">
        <v>60</v>
      </c>
      <c r="D11" s="10">
        <v>0.1</v>
      </c>
      <c r="E11" s="6">
        <v>1</v>
      </c>
      <c r="F11" s="11">
        <v>0.0012268014603204111</v>
      </c>
      <c r="G11" s="11">
        <f t="shared" si="0"/>
        <v>0.0006134007301602056</v>
      </c>
      <c r="H11" s="11">
        <f t="shared" si="1"/>
        <v>6.134007301602056E-05</v>
      </c>
      <c r="I11" s="6">
        <v>1</v>
      </c>
      <c r="J11" s="11">
        <v>0.0005865953241609485</v>
      </c>
      <c r="K11" s="11">
        <f t="shared" si="2"/>
        <v>0.00029329766208047425</v>
      </c>
      <c r="L11" s="11">
        <f t="shared" si="3"/>
        <v>2.9329766208047425E-05</v>
      </c>
      <c r="M11" s="6">
        <v>1</v>
      </c>
      <c r="N11" s="11">
        <v>0.0009401667688963517</v>
      </c>
      <c r="O11" s="11">
        <f t="shared" si="4"/>
        <v>0.00047008338444817587</v>
      </c>
      <c r="P11" s="11">
        <f t="shared" si="5"/>
        <v>4.700833844481759E-05</v>
      </c>
      <c r="Q11" s="6"/>
      <c r="R11" s="11"/>
      <c r="S11" s="6"/>
      <c r="T11" s="11"/>
      <c r="U11" s="6"/>
      <c r="V11" s="11"/>
      <c r="W11" s="6"/>
      <c r="X11" s="11"/>
      <c r="Y11" s="6"/>
      <c r="Z11" s="11"/>
      <c r="AA11" s="6"/>
      <c r="AB11" s="12"/>
      <c r="AC11" s="6"/>
      <c r="AD11" s="12"/>
      <c r="AE11" s="6"/>
      <c r="AF11" s="12"/>
      <c r="AG11" s="6"/>
      <c r="AH11" s="12"/>
      <c r="AI11" s="6"/>
      <c r="AJ11" s="12"/>
      <c r="AK11" s="6"/>
      <c r="AL11" s="12"/>
      <c r="AM11" s="6"/>
      <c r="AN11" s="12"/>
      <c r="AO11" s="6"/>
      <c r="AP11" s="12"/>
    </row>
    <row r="12" spans="1:42" s="5" customFormat="1" ht="12.75">
      <c r="A12" s="5" t="s">
        <v>0</v>
      </c>
      <c r="B12" s="5">
        <v>8</v>
      </c>
      <c r="C12" s="5" t="s">
        <v>61</v>
      </c>
      <c r="D12" s="10">
        <v>0.1</v>
      </c>
      <c r="E12" s="6">
        <v>1</v>
      </c>
      <c r="F12" s="11">
        <v>0.0011381170174056827</v>
      </c>
      <c r="G12" s="11">
        <f t="shared" si="0"/>
        <v>0.0005690585087028414</v>
      </c>
      <c r="H12" s="11">
        <f t="shared" si="1"/>
        <v>5.690585087028414E-05</v>
      </c>
      <c r="I12" s="6">
        <v>1</v>
      </c>
      <c r="J12" s="11">
        <v>0.0005557218860472143</v>
      </c>
      <c r="K12" s="11">
        <f t="shared" si="2"/>
        <v>0.0002778609430236072</v>
      </c>
      <c r="L12" s="11">
        <f t="shared" si="3"/>
        <v>2.7786094302360718E-05</v>
      </c>
      <c r="M12" s="6">
        <v>1</v>
      </c>
      <c r="N12" s="11">
        <v>0.0008859263783831</v>
      </c>
      <c r="O12" s="11">
        <f t="shared" si="4"/>
        <v>0.00044296318919155</v>
      </c>
      <c r="P12" s="11">
        <f t="shared" si="5"/>
        <v>4.4296318919155005E-05</v>
      </c>
      <c r="Q12" s="6"/>
      <c r="R12" s="11"/>
      <c r="S12" s="6"/>
      <c r="T12" s="11"/>
      <c r="U12" s="6"/>
      <c r="V12" s="11"/>
      <c r="W12" s="6"/>
      <c r="X12" s="11"/>
      <c r="Y12" s="6"/>
      <c r="Z12" s="11"/>
      <c r="AA12" s="6"/>
      <c r="AB12" s="12"/>
      <c r="AC12" s="6"/>
      <c r="AD12" s="12"/>
      <c r="AE12" s="6"/>
      <c r="AF12" s="12"/>
      <c r="AG12" s="6"/>
      <c r="AH12" s="12"/>
      <c r="AI12" s="6"/>
      <c r="AJ12" s="12"/>
      <c r="AK12" s="6"/>
      <c r="AL12" s="12"/>
      <c r="AM12" s="6"/>
      <c r="AN12" s="12"/>
      <c r="AO12" s="6"/>
      <c r="AP12" s="12"/>
    </row>
    <row r="13" spans="1:42" s="5" customFormat="1" ht="12.75">
      <c r="A13" s="5" t="s">
        <v>0</v>
      </c>
      <c r="B13" s="5">
        <v>9</v>
      </c>
      <c r="C13" s="5" t="s">
        <v>62</v>
      </c>
      <c r="D13" s="10">
        <v>0.1</v>
      </c>
      <c r="E13" s="6">
        <v>1</v>
      </c>
      <c r="F13" s="11">
        <v>0.0011528977578914707</v>
      </c>
      <c r="G13" s="11">
        <f t="shared" si="0"/>
        <v>0.0005764488789457353</v>
      </c>
      <c r="H13" s="11">
        <f t="shared" si="1"/>
        <v>5.764488789457354E-05</v>
      </c>
      <c r="I13" s="6">
        <v>1</v>
      </c>
      <c r="J13" s="11">
        <v>0.0005557218860472143</v>
      </c>
      <c r="K13" s="11">
        <f t="shared" si="2"/>
        <v>0.0002778609430236072</v>
      </c>
      <c r="L13" s="11">
        <f t="shared" si="3"/>
        <v>2.7786094302360718E-05</v>
      </c>
      <c r="M13" s="6"/>
      <c r="N13" s="11">
        <v>0.002712019525662553</v>
      </c>
      <c r="O13" s="11">
        <f t="shared" si="4"/>
        <v>0.002712019525662553</v>
      </c>
      <c r="P13" s="11">
        <f t="shared" si="5"/>
        <v>0.0002712019525662553</v>
      </c>
      <c r="Q13" s="6"/>
      <c r="R13" s="11"/>
      <c r="S13" s="6"/>
      <c r="T13" s="11"/>
      <c r="U13" s="6"/>
      <c r="V13" s="11"/>
      <c r="W13" s="6"/>
      <c r="X13" s="11"/>
      <c r="Y13" s="6"/>
      <c r="Z13" s="11"/>
      <c r="AA13" s="6"/>
      <c r="AB13" s="12"/>
      <c r="AC13" s="6"/>
      <c r="AD13" s="12"/>
      <c r="AE13" s="6"/>
      <c r="AF13" s="12"/>
      <c r="AG13" s="6"/>
      <c r="AH13" s="12"/>
      <c r="AI13" s="6"/>
      <c r="AJ13" s="12"/>
      <c r="AK13" s="6"/>
      <c r="AL13" s="12"/>
      <c r="AM13" s="6"/>
      <c r="AN13" s="12"/>
      <c r="AO13" s="6"/>
      <c r="AP13" s="12"/>
    </row>
    <row r="14" spans="1:42" s="5" customFormat="1" ht="12.75">
      <c r="A14" s="5" t="s">
        <v>0</v>
      </c>
      <c r="B14" s="5">
        <v>10</v>
      </c>
      <c r="C14" s="5" t="s">
        <v>63</v>
      </c>
      <c r="D14" s="10">
        <v>0</v>
      </c>
      <c r="E14" s="6">
        <v>1</v>
      </c>
      <c r="F14" s="11">
        <v>-0.0022910147752971534</v>
      </c>
      <c r="G14" s="11">
        <f t="shared" si="0"/>
        <v>-0.0011455073876485767</v>
      </c>
      <c r="H14" s="11">
        <f t="shared" si="1"/>
        <v>0</v>
      </c>
      <c r="I14" s="6">
        <v>1</v>
      </c>
      <c r="J14" s="11">
        <v>-0.0011114437720944287</v>
      </c>
      <c r="K14" s="11">
        <f t="shared" si="2"/>
        <v>-0.0005557218860472143</v>
      </c>
      <c r="L14" s="11">
        <f t="shared" si="3"/>
        <v>0</v>
      </c>
      <c r="M14" s="6"/>
      <c r="N14" s="11">
        <v>-0.004263294694341534</v>
      </c>
      <c r="O14" s="11">
        <f t="shared" si="4"/>
        <v>-0.004263294694341534</v>
      </c>
      <c r="P14" s="11">
        <f t="shared" si="5"/>
        <v>0</v>
      </c>
      <c r="Q14" s="6"/>
      <c r="R14" s="11"/>
      <c r="S14" s="6"/>
      <c r="T14" s="11"/>
      <c r="U14" s="6"/>
      <c r="V14" s="11"/>
      <c r="W14" s="6"/>
      <c r="X14" s="11"/>
      <c r="Y14" s="6"/>
      <c r="Z14" s="11"/>
      <c r="AA14" s="6"/>
      <c r="AB14" s="12"/>
      <c r="AC14" s="6"/>
      <c r="AD14" s="12"/>
      <c r="AE14" s="6"/>
      <c r="AF14" s="12"/>
      <c r="AG14" s="6"/>
      <c r="AH14" s="12"/>
      <c r="AI14" s="6"/>
      <c r="AJ14" s="12"/>
      <c r="AK14" s="6"/>
      <c r="AL14" s="12"/>
      <c r="AM14" s="6"/>
      <c r="AN14" s="12"/>
      <c r="AO14" s="6"/>
      <c r="AP14" s="12"/>
    </row>
    <row r="15" spans="1:42" s="5" customFormat="1" ht="12.75">
      <c r="A15" s="5" t="s">
        <v>0</v>
      </c>
      <c r="B15" s="5">
        <v>11</v>
      </c>
      <c r="C15" s="5" t="s">
        <v>64</v>
      </c>
      <c r="D15" s="10">
        <v>0</v>
      </c>
      <c r="E15" s="6">
        <v>1</v>
      </c>
      <c r="F15" s="11">
        <v>0.0012268014603204111</v>
      </c>
      <c r="G15" s="11">
        <f t="shared" si="0"/>
        <v>0.0006134007301602056</v>
      </c>
      <c r="H15" s="11">
        <f t="shared" si="1"/>
        <v>0</v>
      </c>
      <c r="I15" s="6">
        <v>1</v>
      </c>
      <c r="J15" s="11">
        <v>0.0005865953241609485</v>
      </c>
      <c r="K15" s="11">
        <f t="shared" si="2"/>
        <v>0.00029329766208047425</v>
      </c>
      <c r="L15" s="11">
        <f t="shared" si="3"/>
        <v>0</v>
      </c>
      <c r="M15" s="6"/>
      <c r="N15" s="11">
        <v>0.00027481797860047204</v>
      </c>
      <c r="O15" s="11">
        <f t="shared" si="4"/>
        <v>0.00027481797860047204</v>
      </c>
      <c r="P15" s="11">
        <f t="shared" si="5"/>
        <v>0</v>
      </c>
      <c r="Q15" s="6"/>
      <c r="R15" s="11"/>
      <c r="S15" s="6"/>
      <c r="T15" s="11"/>
      <c r="U15" s="6"/>
      <c r="V15" s="11"/>
      <c r="W15" s="6"/>
      <c r="X15" s="11"/>
      <c r="Y15" s="6"/>
      <c r="Z15" s="11"/>
      <c r="AA15" s="6"/>
      <c r="AB15" s="12"/>
      <c r="AC15" s="6"/>
      <c r="AD15" s="12"/>
      <c r="AE15" s="6"/>
      <c r="AF15" s="12"/>
      <c r="AG15" s="6"/>
      <c r="AH15" s="12"/>
      <c r="AI15" s="6"/>
      <c r="AJ15" s="12"/>
      <c r="AK15" s="6"/>
      <c r="AL15" s="12"/>
      <c r="AM15" s="6"/>
      <c r="AN15" s="12"/>
      <c r="AO15" s="6"/>
      <c r="AP15" s="12"/>
    </row>
    <row r="16" spans="1:42" s="5" customFormat="1" ht="12.75">
      <c r="A16" s="5" t="s">
        <v>0</v>
      </c>
      <c r="B16" s="5">
        <v>12</v>
      </c>
      <c r="C16" s="5" t="s">
        <v>65</v>
      </c>
      <c r="D16" s="10">
        <v>0.01</v>
      </c>
      <c r="E16" s="6">
        <v>1</v>
      </c>
      <c r="F16" s="11">
        <v>0.0008868444291472852</v>
      </c>
      <c r="G16" s="11">
        <f t="shared" si="0"/>
        <v>0.0004434222145736426</v>
      </c>
      <c r="H16" s="11">
        <f t="shared" si="1"/>
        <v>4.4342221457364265E-06</v>
      </c>
      <c r="I16" s="6">
        <v>1</v>
      </c>
      <c r="J16" s="11">
        <v>0.0005402851669903472</v>
      </c>
      <c r="K16" s="11">
        <f t="shared" si="2"/>
        <v>0.0002701425834951736</v>
      </c>
      <c r="L16" s="11">
        <f t="shared" si="3"/>
        <v>2.701425834951736E-06</v>
      </c>
      <c r="M16" s="6">
        <v>1</v>
      </c>
      <c r="N16" s="11">
        <v>0.0008859263783831</v>
      </c>
      <c r="O16" s="11">
        <f t="shared" si="4"/>
        <v>0.00044296318919155</v>
      </c>
      <c r="P16" s="11">
        <f t="shared" si="5"/>
        <v>4.4296318919155E-06</v>
      </c>
      <c r="Q16" s="6"/>
      <c r="R16" s="11"/>
      <c r="S16" s="6"/>
      <c r="T16" s="11"/>
      <c r="U16" s="6"/>
      <c r="V16" s="11"/>
      <c r="W16" s="6"/>
      <c r="X16" s="11"/>
      <c r="Y16" s="6"/>
      <c r="Z16" s="11"/>
      <c r="AA16" s="6"/>
      <c r="AB16" s="12"/>
      <c r="AC16" s="6"/>
      <c r="AD16" s="12"/>
      <c r="AE16" s="6"/>
      <c r="AF16" s="12"/>
      <c r="AG16" s="6"/>
      <c r="AH16" s="12"/>
      <c r="AI16" s="6"/>
      <c r="AJ16" s="12"/>
      <c r="AK16" s="6"/>
      <c r="AL16" s="12"/>
      <c r="AM16" s="6"/>
      <c r="AN16" s="12"/>
      <c r="AO16" s="6"/>
      <c r="AP16" s="12"/>
    </row>
    <row r="17" spans="1:42" s="5" customFormat="1" ht="12.75">
      <c r="A17" s="5" t="s">
        <v>0</v>
      </c>
      <c r="B17" s="5">
        <v>13</v>
      </c>
      <c r="C17" s="5" t="s">
        <v>66</v>
      </c>
      <c r="D17" s="10">
        <v>0</v>
      </c>
      <c r="E17" s="6">
        <v>1</v>
      </c>
      <c r="F17" s="11">
        <v>0</v>
      </c>
      <c r="G17" s="11">
        <f t="shared" si="0"/>
        <v>0</v>
      </c>
      <c r="H17" s="11">
        <f t="shared" si="1"/>
        <v>0</v>
      </c>
      <c r="I17" s="6">
        <v>1</v>
      </c>
      <c r="J17" s="11">
        <v>0</v>
      </c>
      <c r="K17" s="11">
        <f t="shared" si="2"/>
        <v>0</v>
      </c>
      <c r="L17" s="11">
        <f t="shared" si="3"/>
        <v>0</v>
      </c>
      <c r="M17" s="6">
        <v>1</v>
      </c>
      <c r="N17" s="11">
        <v>0</v>
      </c>
      <c r="O17" s="11">
        <f t="shared" si="4"/>
        <v>0</v>
      </c>
      <c r="P17" s="11">
        <f t="shared" si="5"/>
        <v>0</v>
      </c>
      <c r="Q17" s="6"/>
      <c r="R17" s="11"/>
      <c r="S17" s="6"/>
      <c r="T17" s="11"/>
      <c r="U17" s="6"/>
      <c r="V17" s="11"/>
      <c r="W17" s="6"/>
      <c r="X17" s="11"/>
      <c r="Y17" s="6"/>
      <c r="Z17" s="11"/>
      <c r="AA17" s="6"/>
      <c r="AB17" s="12"/>
      <c r="AC17" s="6"/>
      <c r="AD17" s="12"/>
      <c r="AE17" s="6"/>
      <c r="AF17" s="12"/>
      <c r="AG17" s="6"/>
      <c r="AH17" s="12"/>
      <c r="AI17" s="6"/>
      <c r="AJ17" s="12"/>
      <c r="AK17" s="6"/>
      <c r="AL17" s="12"/>
      <c r="AM17" s="6"/>
      <c r="AN17" s="12"/>
      <c r="AO17" s="6"/>
      <c r="AP17" s="12"/>
    </row>
    <row r="18" spans="1:42" s="5" customFormat="1" ht="12.75">
      <c r="A18" s="5" t="s">
        <v>0</v>
      </c>
      <c r="B18" s="5">
        <v>14</v>
      </c>
      <c r="C18" s="5" t="s">
        <v>67</v>
      </c>
      <c r="D18" s="10">
        <v>0</v>
      </c>
      <c r="E18" s="6">
        <v>1</v>
      </c>
      <c r="F18" s="11">
        <v>0.0008868444291472852</v>
      </c>
      <c r="G18" s="11">
        <f t="shared" si="0"/>
        <v>0.0004434222145736426</v>
      </c>
      <c r="H18" s="11">
        <f t="shared" si="1"/>
        <v>0</v>
      </c>
      <c r="I18" s="6">
        <v>1</v>
      </c>
      <c r="J18" s="11">
        <v>0.0005402851669903472</v>
      </c>
      <c r="K18" s="11">
        <f t="shared" si="2"/>
        <v>0.0002701425834951736</v>
      </c>
      <c r="L18" s="11">
        <f t="shared" si="3"/>
        <v>0</v>
      </c>
      <c r="M18" s="6">
        <v>1</v>
      </c>
      <c r="N18" s="11">
        <v>0.0008859263783831</v>
      </c>
      <c r="O18" s="11">
        <f t="shared" si="4"/>
        <v>0.00044296318919155</v>
      </c>
      <c r="P18" s="11">
        <f t="shared" si="5"/>
        <v>0</v>
      </c>
      <c r="Q18" s="6"/>
      <c r="R18" s="11"/>
      <c r="S18" s="6"/>
      <c r="T18" s="11"/>
      <c r="U18" s="6"/>
      <c r="V18" s="11"/>
      <c r="W18" s="6"/>
      <c r="X18" s="11"/>
      <c r="Y18" s="6"/>
      <c r="Z18" s="11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</row>
    <row r="19" spans="1:42" s="5" customFormat="1" ht="12.75">
      <c r="A19" s="5" t="s">
        <v>0</v>
      </c>
      <c r="B19" s="5">
        <v>15</v>
      </c>
      <c r="C19" s="5" t="s">
        <v>68</v>
      </c>
      <c r="D19" s="10">
        <v>0.001</v>
      </c>
      <c r="E19" s="6">
        <v>1</v>
      </c>
      <c r="F19" s="11">
        <v>0.003695185121447022</v>
      </c>
      <c r="G19" s="11">
        <f t="shared" si="0"/>
        <v>0.001847592560723511</v>
      </c>
      <c r="H19" s="11">
        <f t="shared" si="1"/>
        <v>1.847592560723511E-06</v>
      </c>
      <c r="I19" s="6">
        <v>1</v>
      </c>
      <c r="J19" s="11">
        <v>0.003396078192510754</v>
      </c>
      <c r="K19" s="11">
        <f t="shared" si="2"/>
        <v>0.001698039096255377</v>
      </c>
      <c r="L19" s="11">
        <f t="shared" si="3"/>
        <v>1.698039096255377E-06</v>
      </c>
      <c r="M19" s="6">
        <v>1</v>
      </c>
      <c r="N19" s="11">
        <v>0.002531218223951716</v>
      </c>
      <c r="O19" s="11">
        <f t="shared" si="4"/>
        <v>0.001265609111975858</v>
      </c>
      <c r="P19" s="11">
        <f t="shared" si="5"/>
        <v>1.265609111975858E-06</v>
      </c>
      <c r="Q19" s="6"/>
      <c r="R19" s="11"/>
      <c r="S19" s="6"/>
      <c r="T19" s="11"/>
      <c r="U19" s="6"/>
      <c r="V19" s="11"/>
      <c r="W19" s="6"/>
      <c r="X19" s="11"/>
      <c r="Y19" s="6"/>
      <c r="Z19" s="11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</row>
    <row r="20" spans="1:42" s="5" customFormat="1" ht="12.75">
      <c r="A20" s="5" t="s">
        <v>0</v>
      </c>
      <c r="B20" s="5">
        <v>16</v>
      </c>
      <c r="C20" s="5" t="s">
        <v>69</v>
      </c>
      <c r="D20" s="10">
        <v>0.1</v>
      </c>
      <c r="E20" s="6"/>
      <c r="F20" s="11">
        <v>0.004286414740878546</v>
      </c>
      <c r="G20" s="11">
        <f t="shared" si="0"/>
        <v>0.004286414740878546</v>
      </c>
      <c r="H20" s="11">
        <f t="shared" si="1"/>
        <v>0.0004286414740878546</v>
      </c>
      <c r="I20" s="6"/>
      <c r="J20" s="11">
        <v>0.004631015717060119</v>
      </c>
      <c r="K20" s="11">
        <f t="shared" si="2"/>
        <v>0.004631015717060119</v>
      </c>
      <c r="L20" s="11">
        <f t="shared" si="3"/>
        <v>0.00046310157170601196</v>
      </c>
      <c r="M20" s="6">
        <v>1</v>
      </c>
      <c r="N20" s="11">
        <v>0.0011571283309493561</v>
      </c>
      <c r="O20" s="11">
        <f t="shared" si="4"/>
        <v>0.0005785641654746781</v>
      </c>
      <c r="P20" s="11">
        <f t="shared" si="5"/>
        <v>5.785641654746781E-05</v>
      </c>
      <c r="Q20" s="6"/>
      <c r="R20" s="11"/>
      <c r="S20" s="6"/>
      <c r="T20" s="11"/>
      <c r="U20" s="6"/>
      <c r="V20" s="11"/>
      <c r="W20" s="6"/>
      <c r="X20" s="11"/>
      <c r="Y20" s="6"/>
      <c r="Z20" s="11"/>
      <c r="AA20" s="6"/>
      <c r="AB20" s="12"/>
      <c r="AC20" s="6"/>
      <c r="AD20" s="12"/>
      <c r="AE20" s="6"/>
      <c r="AF20" s="12"/>
      <c r="AG20" s="6"/>
      <c r="AH20" s="12"/>
      <c r="AI20" s="6"/>
      <c r="AJ20" s="12"/>
      <c r="AK20" s="6"/>
      <c r="AL20" s="12"/>
      <c r="AM20" s="6"/>
      <c r="AN20" s="12"/>
      <c r="AO20" s="6"/>
      <c r="AP20" s="12"/>
    </row>
    <row r="21" spans="1:42" s="5" customFormat="1" ht="12.75">
      <c r="A21" s="5" t="s">
        <v>0</v>
      </c>
      <c r="B21" s="5">
        <v>17</v>
      </c>
      <c r="C21" s="5" t="s">
        <v>70</v>
      </c>
      <c r="D21" s="10">
        <v>0</v>
      </c>
      <c r="E21" s="6"/>
      <c r="F21" s="11">
        <v>0.08144188007669234</v>
      </c>
      <c r="G21" s="11">
        <f t="shared" si="0"/>
        <v>0.08144188007669234</v>
      </c>
      <c r="H21" s="11">
        <f t="shared" si="1"/>
        <v>0</v>
      </c>
      <c r="I21" s="6"/>
      <c r="J21" s="11">
        <v>0.0740962514729619</v>
      </c>
      <c r="K21" s="11">
        <f t="shared" si="2"/>
        <v>0.0740962514729619</v>
      </c>
      <c r="L21" s="11">
        <f t="shared" si="3"/>
        <v>0</v>
      </c>
      <c r="M21" s="6"/>
      <c r="N21" s="11">
        <v>0.005351718530640771</v>
      </c>
      <c r="O21" s="11">
        <f t="shared" si="4"/>
        <v>0.005351718530640771</v>
      </c>
      <c r="P21" s="11">
        <f t="shared" si="5"/>
        <v>0</v>
      </c>
      <c r="Q21" s="6"/>
      <c r="R21" s="11"/>
      <c r="S21" s="6"/>
      <c r="T21" s="11"/>
      <c r="U21" s="6"/>
      <c r="V21" s="11"/>
      <c r="W21" s="6"/>
      <c r="X21" s="11"/>
      <c r="Y21" s="6"/>
      <c r="Z21" s="11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</row>
    <row r="22" spans="1:42" s="5" customFormat="1" ht="12.75">
      <c r="A22" s="5" t="s">
        <v>0</v>
      </c>
      <c r="B22" s="5">
        <v>18</v>
      </c>
      <c r="C22" s="5" t="s">
        <v>71</v>
      </c>
      <c r="D22" s="10">
        <v>0</v>
      </c>
      <c r="E22" s="6"/>
      <c r="F22" s="11">
        <v>0.08572829481757088</v>
      </c>
      <c r="G22" s="11">
        <f t="shared" si="0"/>
        <v>0.08572829481757088</v>
      </c>
      <c r="H22" s="11">
        <f t="shared" si="1"/>
        <v>0</v>
      </c>
      <c r="I22" s="6"/>
      <c r="J22" s="11">
        <v>0.078727267190022</v>
      </c>
      <c r="K22" s="11">
        <f t="shared" si="2"/>
        <v>0.078727267190022</v>
      </c>
      <c r="L22" s="11">
        <f t="shared" si="3"/>
        <v>0</v>
      </c>
      <c r="M22" s="6"/>
      <c r="N22" s="11">
        <v>0.006508846861590127</v>
      </c>
      <c r="O22" s="11">
        <f t="shared" si="4"/>
        <v>0.006508846861590127</v>
      </c>
      <c r="P22" s="11">
        <f t="shared" si="5"/>
        <v>0</v>
      </c>
      <c r="Q22" s="6"/>
      <c r="R22" s="11"/>
      <c r="S22" s="6"/>
      <c r="T22" s="11"/>
      <c r="U22" s="6"/>
      <c r="V22" s="11"/>
      <c r="W22" s="6"/>
      <c r="X22" s="11"/>
      <c r="Y22" s="6"/>
      <c r="Z22" s="11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</row>
    <row r="23" spans="1:42" s="5" customFormat="1" ht="12.75">
      <c r="A23" s="5" t="s">
        <v>0</v>
      </c>
      <c r="B23" s="5">
        <v>19</v>
      </c>
      <c r="C23" s="5" t="s">
        <v>72</v>
      </c>
      <c r="D23" s="10">
        <v>0.05</v>
      </c>
      <c r="E23" s="6">
        <v>1</v>
      </c>
      <c r="F23" s="11">
        <v>0.0029561480971576175</v>
      </c>
      <c r="G23" s="11">
        <f t="shared" si="0"/>
        <v>0.0014780740485788087</v>
      </c>
      <c r="H23" s="11">
        <f t="shared" si="1"/>
        <v>7.390370242894044E-05</v>
      </c>
      <c r="I23" s="6">
        <v>1</v>
      </c>
      <c r="J23" s="11">
        <v>0.0026242422396674</v>
      </c>
      <c r="K23" s="11">
        <f t="shared" si="2"/>
        <v>0.0013121211198337</v>
      </c>
      <c r="L23" s="11">
        <f t="shared" si="3"/>
        <v>6.5606055991685E-05</v>
      </c>
      <c r="M23" s="6">
        <v>1</v>
      </c>
      <c r="N23" s="11">
        <v>0.0007412853370144312</v>
      </c>
      <c r="O23" s="11">
        <f t="shared" si="4"/>
        <v>0.0003706426685072156</v>
      </c>
      <c r="P23" s="11">
        <f t="shared" si="5"/>
        <v>1.853213342536078E-05</v>
      </c>
      <c r="Q23" s="6"/>
      <c r="R23" s="11"/>
      <c r="S23" s="6"/>
      <c r="T23" s="11"/>
      <c r="U23" s="6"/>
      <c r="V23" s="11"/>
      <c r="W23" s="6"/>
      <c r="X23" s="11"/>
      <c r="Y23" s="6"/>
      <c r="Z23" s="11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</row>
    <row r="24" spans="1:42" s="5" customFormat="1" ht="12.75">
      <c r="A24" s="5" t="s">
        <v>0</v>
      </c>
      <c r="B24" s="5">
        <v>20</v>
      </c>
      <c r="C24" s="5" t="s">
        <v>73</v>
      </c>
      <c r="D24" s="10">
        <v>0.5</v>
      </c>
      <c r="E24" s="6">
        <v>1</v>
      </c>
      <c r="F24" s="11">
        <v>0.0014780740485788</v>
      </c>
      <c r="G24" s="11">
        <f t="shared" si="0"/>
        <v>0.0007390370242894</v>
      </c>
      <c r="H24" s="11">
        <f t="shared" si="1"/>
        <v>0.0003695185121447</v>
      </c>
      <c r="I24" s="6">
        <v>1</v>
      </c>
      <c r="J24" s="11">
        <v>0.0014510515913455</v>
      </c>
      <c r="K24" s="11">
        <f t="shared" si="2"/>
        <v>0.00072552579567275</v>
      </c>
      <c r="L24" s="11">
        <f t="shared" si="3"/>
        <v>0.000362762897836375</v>
      </c>
      <c r="M24" s="6">
        <v>1</v>
      </c>
      <c r="N24" s="11">
        <v>0.0006689648163300964</v>
      </c>
      <c r="O24" s="11">
        <f t="shared" si="4"/>
        <v>0.0003344824081650482</v>
      </c>
      <c r="P24" s="11">
        <f t="shared" si="5"/>
        <v>0.0001672412040825241</v>
      </c>
      <c r="Q24" s="6"/>
      <c r="R24" s="11"/>
      <c r="S24" s="6"/>
      <c r="T24" s="11"/>
      <c r="U24" s="6"/>
      <c r="V24" s="11"/>
      <c r="W24" s="6"/>
      <c r="X24" s="11"/>
      <c r="Y24" s="6"/>
      <c r="Z24" s="11"/>
      <c r="AA24" s="6"/>
      <c r="AB24" s="12"/>
      <c r="AC24" s="6"/>
      <c r="AD24" s="12"/>
      <c r="AE24" s="6"/>
      <c r="AF24" s="12"/>
      <c r="AG24" s="6"/>
      <c r="AH24" s="12"/>
      <c r="AI24" s="6"/>
      <c r="AJ24" s="12"/>
      <c r="AK24" s="6"/>
      <c r="AL24" s="12"/>
      <c r="AM24" s="6"/>
      <c r="AN24" s="12"/>
      <c r="AO24" s="6"/>
      <c r="AP24" s="12"/>
    </row>
    <row r="25" spans="1:42" s="5" customFormat="1" ht="12.75">
      <c r="A25" s="5" t="s">
        <v>0</v>
      </c>
      <c r="B25" s="5">
        <v>21</v>
      </c>
      <c r="C25" s="5" t="s">
        <v>74</v>
      </c>
      <c r="D25" s="10">
        <v>0</v>
      </c>
      <c r="E25" s="6"/>
      <c r="F25" s="11">
        <v>0.0076859850526098</v>
      </c>
      <c r="G25" s="11">
        <f t="shared" si="0"/>
        <v>0.0076859850526098</v>
      </c>
      <c r="H25" s="11">
        <f t="shared" si="1"/>
        <v>0</v>
      </c>
      <c r="I25" s="6"/>
      <c r="J25" s="11">
        <v>0.0068847766993627</v>
      </c>
      <c r="K25" s="11">
        <f t="shared" si="2"/>
        <v>0.0068847766993627</v>
      </c>
      <c r="L25" s="11">
        <f t="shared" si="3"/>
        <v>0</v>
      </c>
      <c r="M25" s="6">
        <v>1</v>
      </c>
      <c r="N25" s="11">
        <v>-0.0006689648163300964</v>
      </c>
      <c r="O25" s="11">
        <f t="shared" si="4"/>
        <v>-0.0003344824081650482</v>
      </c>
      <c r="P25" s="11">
        <f t="shared" si="5"/>
        <v>0</v>
      </c>
      <c r="Q25" s="6"/>
      <c r="R25" s="11"/>
      <c r="S25" s="6"/>
      <c r="T25" s="11"/>
      <c r="U25" s="6"/>
      <c r="V25" s="11"/>
      <c r="W25" s="6"/>
      <c r="X25" s="11"/>
      <c r="Y25" s="6"/>
      <c r="Z25" s="11"/>
      <c r="AA25" s="6"/>
      <c r="AB25" s="12"/>
      <c r="AC25" s="6"/>
      <c r="AD25" s="12"/>
      <c r="AE25" s="6"/>
      <c r="AF25" s="12"/>
      <c r="AG25" s="6"/>
      <c r="AH25" s="12"/>
      <c r="AI25" s="6"/>
      <c r="AJ25" s="12"/>
      <c r="AK25" s="6"/>
      <c r="AL25" s="12"/>
      <c r="AM25" s="6"/>
      <c r="AN25" s="12"/>
      <c r="AO25" s="6"/>
      <c r="AP25" s="12"/>
    </row>
    <row r="26" spans="1:42" s="5" customFormat="1" ht="12.75">
      <c r="A26" s="5" t="s">
        <v>0</v>
      </c>
      <c r="B26" s="5">
        <v>22</v>
      </c>
      <c r="C26" s="5" t="s">
        <v>75</v>
      </c>
      <c r="D26" s="10">
        <v>0</v>
      </c>
      <c r="E26" s="6"/>
      <c r="F26" s="11">
        <v>0.01212020719834623</v>
      </c>
      <c r="G26" s="11">
        <f t="shared" si="0"/>
        <v>0.01212020719834623</v>
      </c>
      <c r="H26" s="11">
        <f t="shared" si="1"/>
        <v>0</v>
      </c>
      <c r="I26" s="6"/>
      <c r="J26" s="11">
        <v>0.010960070530375616</v>
      </c>
      <c r="K26" s="11">
        <f t="shared" si="2"/>
        <v>0.010960070530375616</v>
      </c>
      <c r="L26" s="11">
        <f t="shared" si="3"/>
        <v>0</v>
      </c>
      <c r="M26" s="6">
        <v>1</v>
      </c>
      <c r="N26" s="11">
        <v>0.0007412853370144312</v>
      </c>
      <c r="O26" s="11">
        <f t="shared" si="4"/>
        <v>0.0003706426685072156</v>
      </c>
      <c r="P26" s="11">
        <f t="shared" si="5"/>
        <v>0</v>
      </c>
      <c r="Q26" s="6"/>
      <c r="R26" s="11"/>
      <c r="S26" s="6"/>
      <c r="T26" s="11"/>
      <c r="U26" s="6"/>
      <c r="V26" s="11"/>
      <c r="W26" s="6"/>
      <c r="X26" s="11"/>
      <c r="Y26" s="6"/>
      <c r="Z26" s="11"/>
      <c r="AA26" s="6"/>
      <c r="AB26" s="12"/>
      <c r="AC26" s="6"/>
      <c r="AD26" s="12"/>
      <c r="AE26" s="6"/>
      <c r="AF26" s="12"/>
      <c r="AG26" s="6"/>
      <c r="AH26" s="12"/>
      <c r="AI26" s="6"/>
      <c r="AJ26" s="12"/>
      <c r="AK26" s="6"/>
      <c r="AL26" s="12"/>
      <c r="AM26" s="6"/>
      <c r="AN26" s="12"/>
      <c r="AO26" s="6"/>
      <c r="AP26" s="12"/>
    </row>
    <row r="27" spans="1:42" s="5" customFormat="1" ht="12.75">
      <c r="A27" s="5" t="s">
        <v>0</v>
      </c>
      <c r="B27" s="5">
        <v>23</v>
      </c>
      <c r="C27" s="5" t="s">
        <v>76</v>
      </c>
      <c r="D27" s="10">
        <v>0.1</v>
      </c>
      <c r="E27" s="6">
        <v>1</v>
      </c>
      <c r="F27" s="11">
        <v>0.0007094755433178281</v>
      </c>
      <c r="G27" s="11">
        <f t="shared" si="0"/>
        <v>0.00035473777165891406</v>
      </c>
      <c r="H27" s="11">
        <f t="shared" si="1"/>
        <v>3.5473777165891406E-05</v>
      </c>
      <c r="I27" s="6">
        <v>1</v>
      </c>
      <c r="J27" s="11">
        <v>0.00046310157170601196</v>
      </c>
      <c r="K27" s="11">
        <f t="shared" si="2"/>
        <v>0.00023155078585300598</v>
      </c>
      <c r="L27" s="11">
        <f t="shared" si="3"/>
        <v>2.3155078585300598E-05</v>
      </c>
      <c r="M27" s="6">
        <v>1</v>
      </c>
      <c r="N27" s="11">
        <v>0.0003616026034216738</v>
      </c>
      <c r="O27" s="11">
        <f t="shared" si="4"/>
        <v>0.0001808013017108369</v>
      </c>
      <c r="P27" s="11">
        <f t="shared" si="5"/>
        <v>1.808013017108369E-05</v>
      </c>
      <c r="Q27" s="6"/>
      <c r="R27" s="11"/>
      <c r="S27" s="6"/>
      <c r="T27" s="11"/>
      <c r="U27" s="6"/>
      <c r="V27" s="11"/>
      <c r="W27" s="6"/>
      <c r="X27" s="11"/>
      <c r="Y27" s="6"/>
      <c r="Z27" s="11"/>
      <c r="AA27" s="6"/>
      <c r="AB27" s="12"/>
      <c r="AC27" s="6"/>
      <c r="AD27" s="12"/>
      <c r="AE27" s="6"/>
      <c r="AF27" s="12"/>
      <c r="AG27" s="6"/>
      <c r="AH27" s="12"/>
      <c r="AI27" s="6"/>
      <c r="AJ27" s="12"/>
      <c r="AK27" s="6"/>
      <c r="AL27" s="12"/>
      <c r="AM27" s="6"/>
      <c r="AN27" s="12"/>
      <c r="AO27" s="6"/>
      <c r="AP27" s="12"/>
    </row>
    <row r="28" spans="1:42" s="5" customFormat="1" ht="12.75">
      <c r="A28" s="5" t="s">
        <v>0</v>
      </c>
      <c r="B28" s="5">
        <v>24</v>
      </c>
      <c r="C28" s="5" t="s">
        <v>77</v>
      </c>
      <c r="D28" s="10">
        <v>0.1</v>
      </c>
      <c r="E28" s="6">
        <v>1</v>
      </c>
      <c r="F28" s="11">
        <v>0.0007981599862325567</v>
      </c>
      <c r="G28" s="11">
        <f t="shared" si="0"/>
        <v>0.00039907999311627833</v>
      </c>
      <c r="H28" s="11">
        <f t="shared" si="1"/>
        <v>3.9907999311627835E-05</v>
      </c>
      <c r="I28" s="6">
        <v>1</v>
      </c>
      <c r="J28" s="11">
        <v>0.0005094117288766132</v>
      </c>
      <c r="K28" s="11">
        <f t="shared" si="2"/>
        <v>0.0002547058644383066</v>
      </c>
      <c r="L28" s="11">
        <f t="shared" si="3"/>
        <v>2.5470586443830663E-05</v>
      </c>
      <c r="M28" s="6">
        <v>1</v>
      </c>
      <c r="N28" s="11">
        <v>0.0003977628637638411</v>
      </c>
      <c r="O28" s="11">
        <f t="shared" si="4"/>
        <v>0.00019888143188192056</v>
      </c>
      <c r="P28" s="11">
        <f t="shared" si="5"/>
        <v>1.9888143188192057E-05</v>
      </c>
      <c r="Q28" s="6"/>
      <c r="R28" s="11"/>
      <c r="S28" s="6"/>
      <c r="T28" s="11"/>
      <c r="U28" s="6"/>
      <c r="V28" s="11"/>
      <c r="W28" s="6"/>
      <c r="X28" s="11"/>
      <c r="Y28" s="6"/>
      <c r="Z28" s="11"/>
      <c r="AA28" s="6"/>
      <c r="AB28" s="12"/>
      <c r="AC28" s="6"/>
      <c r="AD28" s="12"/>
      <c r="AE28" s="6"/>
      <c r="AF28" s="12"/>
      <c r="AG28" s="6"/>
      <c r="AH28" s="12"/>
      <c r="AI28" s="6"/>
      <c r="AJ28" s="12"/>
      <c r="AK28" s="6"/>
      <c r="AL28" s="12"/>
      <c r="AM28" s="6"/>
      <c r="AN28" s="12"/>
      <c r="AO28" s="6"/>
      <c r="AP28" s="12"/>
    </row>
    <row r="29" spans="1:42" s="5" customFormat="1" ht="12.75">
      <c r="A29" s="5" t="s">
        <v>0</v>
      </c>
      <c r="B29" s="5">
        <v>25</v>
      </c>
      <c r="C29" s="5" t="s">
        <v>78</v>
      </c>
      <c r="D29" s="10">
        <v>0.1</v>
      </c>
      <c r="E29" s="6">
        <v>1</v>
      </c>
      <c r="F29" s="11">
        <v>0.0009016251696330732</v>
      </c>
      <c r="G29" s="11">
        <f t="shared" si="0"/>
        <v>0.0004508125848165366</v>
      </c>
      <c r="H29" s="11">
        <f t="shared" si="1"/>
        <v>4.508125848165366E-05</v>
      </c>
      <c r="I29" s="6">
        <v>1</v>
      </c>
      <c r="J29" s="11">
        <v>0.0005865953241609485</v>
      </c>
      <c r="K29" s="11">
        <f t="shared" si="2"/>
        <v>0.00029329766208047425</v>
      </c>
      <c r="L29" s="11">
        <f t="shared" si="3"/>
        <v>2.9329766208047425E-05</v>
      </c>
      <c r="M29" s="6">
        <v>1</v>
      </c>
      <c r="N29" s="11">
        <v>0.00045200325427709214</v>
      </c>
      <c r="O29" s="11">
        <f t="shared" si="4"/>
        <v>0.00022600162713854607</v>
      </c>
      <c r="P29" s="11">
        <f t="shared" si="5"/>
        <v>2.2600162713854608E-05</v>
      </c>
      <c r="Q29" s="6"/>
      <c r="R29" s="11"/>
      <c r="S29" s="6"/>
      <c r="T29" s="11"/>
      <c r="U29" s="6"/>
      <c r="V29" s="11"/>
      <c r="W29" s="6"/>
      <c r="X29" s="11"/>
      <c r="Y29" s="6"/>
      <c r="Z29" s="11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</row>
    <row r="30" spans="1:42" s="5" customFormat="1" ht="12.75">
      <c r="A30" s="5" t="s">
        <v>0</v>
      </c>
      <c r="B30" s="5">
        <v>26</v>
      </c>
      <c r="C30" s="5" t="s">
        <v>79</v>
      </c>
      <c r="D30" s="10">
        <v>0.1</v>
      </c>
      <c r="E30" s="6">
        <v>1</v>
      </c>
      <c r="F30" s="11">
        <v>0.0007981599862325567</v>
      </c>
      <c r="G30" s="11">
        <f t="shared" si="0"/>
        <v>0.00039907999311627833</v>
      </c>
      <c r="H30" s="11">
        <f t="shared" si="1"/>
        <v>3.9907999311627835E-05</v>
      </c>
      <c r="I30" s="6">
        <v>1</v>
      </c>
      <c r="J30" s="11">
        <v>0.0005094117288766132</v>
      </c>
      <c r="K30" s="11">
        <f t="shared" si="2"/>
        <v>0.0002547058644383066</v>
      </c>
      <c r="L30" s="11">
        <f t="shared" si="3"/>
        <v>2.5470586443830663E-05</v>
      </c>
      <c r="M30" s="6">
        <v>1</v>
      </c>
      <c r="N30" s="11">
        <v>0.0003977628637638411</v>
      </c>
      <c r="O30" s="11">
        <f t="shared" si="4"/>
        <v>0.00019888143188192056</v>
      </c>
      <c r="P30" s="11">
        <f t="shared" si="5"/>
        <v>1.9888143188192057E-05</v>
      </c>
      <c r="Q30" s="6"/>
      <c r="R30" s="11"/>
      <c r="S30" s="6"/>
      <c r="T30" s="11"/>
      <c r="U30" s="6"/>
      <c r="V30" s="11"/>
      <c r="W30" s="6"/>
      <c r="X30" s="11"/>
      <c r="Y30" s="6"/>
      <c r="Z30" s="11"/>
      <c r="AA30" s="6"/>
      <c r="AB30" s="12"/>
      <c r="AC30" s="6"/>
      <c r="AD30" s="12"/>
      <c r="AE30" s="6"/>
      <c r="AF30" s="12"/>
      <c r="AG30" s="6"/>
      <c r="AH30" s="12"/>
      <c r="AI30" s="6"/>
      <c r="AJ30" s="12"/>
      <c r="AK30" s="6"/>
      <c r="AL30" s="12"/>
      <c r="AM30" s="6"/>
      <c r="AN30" s="12"/>
      <c r="AO30" s="6"/>
      <c r="AP30" s="12"/>
    </row>
    <row r="31" spans="1:42" s="5" customFormat="1" ht="12.75">
      <c r="A31" s="5" t="s">
        <v>0</v>
      </c>
      <c r="B31" s="5">
        <v>27</v>
      </c>
      <c r="C31" s="5" t="s">
        <v>80</v>
      </c>
      <c r="D31" s="10">
        <v>0</v>
      </c>
      <c r="E31" s="6">
        <v>1</v>
      </c>
      <c r="F31" s="11">
        <v>-0.0012859244222635639</v>
      </c>
      <c r="G31" s="11">
        <f t="shared" si="0"/>
        <v>-0.0006429622111317819</v>
      </c>
      <c r="H31" s="11">
        <f t="shared" si="1"/>
        <v>0</v>
      </c>
      <c r="I31" s="6">
        <v>1</v>
      </c>
      <c r="J31" s="11">
        <v>9.262031434120174E-05</v>
      </c>
      <c r="K31" s="11">
        <f t="shared" si="2"/>
        <v>4.631015717060087E-05</v>
      </c>
      <c r="L31" s="11">
        <f t="shared" si="3"/>
        <v>0</v>
      </c>
      <c r="M31" s="6">
        <v>1</v>
      </c>
      <c r="N31" s="11">
        <v>-0.001157128330949356</v>
      </c>
      <c r="O31" s="11">
        <f t="shared" si="4"/>
        <v>-0.000578564165474678</v>
      </c>
      <c r="P31" s="11">
        <f t="shared" si="5"/>
        <v>0</v>
      </c>
      <c r="Q31" s="6"/>
      <c r="R31" s="11"/>
      <c r="S31" s="6"/>
      <c r="T31" s="11"/>
      <c r="U31" s="6"/>
      <c r="V31" s="11"/>
      <c r="W31" s="6"/>
      <c r="X31" s="11"/>
      <c r="Y31" s="6"/>
      <c r="Z31" s="11"/>
      <c r="AA31" s="6"/>
      <c r="AB31" s="12"/>
      <c r="AC31" s="6"/>
      <c r="AD31" s="12"/>
      <c r="AE31" s="6"/>
      <c r="AF31" s="12"/>
      <c r="AG31" s="6"/>
      <c r="AH31" s="12"/>
      <c r="AI31" s="6"/>
      <c r="AJ31" s="12"/>
      <c r="AK31" s="6"/>
      <c r="AL31" s="12"/>
      <c r="AM31" s="6"/>
      <c r="AN31" s="12"/>
      <c r="AO31" s="6"/>
      <c r="AP31" s="12"/>
    </row>
    <row r="32" spans="1:42" s="5" customFormat="1" ht="12.75">
      <c r="A32" s="5" t="s">
        <v>0</v>
      </c>
      <c r="B32" s="5">
        <v>28</v>
      </c>
      <c r="C32" s="5" t="s">
        <v>81</v>
      </c>
      <c r="D32" s="10">
        <v>0</v>
      </c>
      <c r="E32" s="6">
        <v>1</v>
      </c>
      <c r="F32" s="11">
        <v>0.0019214962631524508</v>
      </c>
      <c r="G32" s="11">
        <f t="shared" si="0"/>
        <v>0.0009607481315762254</v>
      </c>
      <c r="H32" s="11">
        <f t="shared" si="1"/>
        <v>0</v>
      </c>
      <c r="I32" s="6">
        <v>1</v>
      </c>
      <c r="J32" s="11">
        <v>0.0021611406679613887</v>
      </c>
      <c r="K32" s="11">
        <f t="shared" si="2"/>
        <v>0.0010805703339806943</v>
      </c>
      <c r="L32" s="11">
        <f t="shared" si="3"/>
        <v>0</v>
      </c>
      <c r="M32" s="6">
        <v>1</v>
      </c>
      <c r="N32" s="11">
        <v>0.00045200325427709214</v>
      </c>
      <c r="O32" s="11">
        <f t="shared" si="4"/>
        <v>0.00022600162713854607</v>
      </c>
      <c r="P32" s="11">
        <f t="shared" si="5"/>
        <v>0</v>
      </c>
      <c r="Q32" s="6"/>
      <c r="R32" s="11"/>
      <c r="S32" s="6"/>
      <c r="T32" s="11"/>
      <c r="U32" s="6"/>
      <c r="V32" s="11"/>
      <c r="W32" s="6"/>
      <c r="X32" s="11"/>
      <c r="Y32" s="6"/>
      <c r="Z32" s="11"/>
      <c r="AA32" s="6"/>
      <c r="AB32" s="12"/>
      <c r="AC32" s="6"/>
      <c r="AD32" s="12"/>
      <c r="AE32" s="6"/>
      <c r="AF32" s="12"/>
      <c r="AG32" s="6"/>
      <c r="AH32" s="12"/>
      <c r="AI32" s="6"/>
      <c r="AJ32" s="12"/>
      <c r="AK32" s="6"/>
      <c r="AL32" s="12"/>
      <c r="AM32" s="6"/>
      <c r="AN32" s="12"/>
      <c r="AO32" s="6"/>
      <c r="AP32" s="12"/>
    </row>
    <row r="33" spans="1:42" s="5" customFormat="1" ht="12.75">
      <c r="A33" s="5" t="s">
        <v>0</v>
      </c>
      <c r="B33" s="5">
        <v>29</v>
      </c>
      <c r="C33" s="5" t="s">
        <v>82</v>
      </c>
      <c r="D33" s="10">
        <v>0.01</v>
      </c>
      <c r="E33" s="6">
        <v>1</v>
      </c>
      <c r="F33" s="11">
        <v>0.001019871093519378</v>
      </c>
      <c r="G33" s="11">
        <f t="shared" si="0"/>
        <v>0.000509935546759689</v>
      </c>
      <c r="H33" s="11">
        <f t="shared" si="1"/>
        <v>5.099355467596891E-06</v>
      </c>
      <c r="I33" s="6">
        <v>1</v>
      </c>
      <c r="J33" s="11">
        <v>0.0008027093909570874</v>
      </c>
      <c r="K33" s="11">
        <f t="shared" si="2"/>
        <v>0.0004013546954785437</v>
      </c>
      <c r="L33" s="11">
        <f t="shared" si="3"/>
        <v>4.013546954785437E-06</v>
      </c>
      <c r="M33" s="6">
        <v>1</v>
      </c>
      <c r="N33" s="11">
        <v>0.0003977628637638411</v>
      </c>
      <c r="O33" s="11">
        <f t="shared" si="4"/>
        <v>0.00019888143188192056</v>
      </c>
      <c r="P33" s="11">
        <f t="shared" si="5"/>
        <v>1.9888143188192058E-06</v>
      </c>
      <c r="Q33" s="6"/>
      <c r="R33" s="11"/>
      <c r="S33" s="6"/>
      <c r="T33" s="11"/>
      <c r="U33" s="6"/>
      <c r="V33" s="11"/>
      <c r="W33" s="6"/>
      <c r="X33" s="11"/>
      <c r="Y33" s="6"/>
      <c r="Z33" s="11"/>
      <c r="AA33" s="6"/>
      <c r="AB33" s="12"/>
      <c r="AC33" s="6"/>
      <c r="AD33" s="12"/>
      <c r="AE33" s="6"/>
      <c r="AF33" s="12"/>
      <c r="AG33" s="6"/>
      <c r="AH33" s="12"/>
      <c r="AI33" s="6"/>
      <c r="AJ33" s="12"/>
      <c r="AK33" s="6"/>
      <c r="AL33" s="12"/>
      <c r="AM33" s="6"/>
      <c r="AN33" s="12"/>
      <c r="AO33" s="6"/>
      <c r="AP33" s="12"/>
    </row>
    <row r="34" spans="1:42" s="5" customFormat="1" ht="12.75">
      <c r="A34" s="5" t="s">
        <v>0</v>
      </c>
      <c r="B34" s="5">
        <v>30</v>
      </c>
      <c r="C34" s="5" t="s">
        <v>83</v>
      </c>
      <c r="D34" s="10">
        <v>0.01</v>
      </c>
      <c r="E34" s="6">
        <v>1</v>
      </c>
      <c r="F34" s="11">
        <v>0.00035473777165891406</v>
      </c>
      <c r="G34" s="11">
        <f t="shared" si="0"/>
        <v>0.00017736888582945703</v>
      </c>
      <c r="H34" s="11">
        <f t="shared" si="1"/>
        <v>1.7736888582945704E-06</v>
      </c>
      <c r="I34" s="6">
        <v>1</v>
      </c>
      <c r="J34" s="11">
        <v>0.0008798929862414228</v>
      </c>
      <c r="K34" s="11">
        <f t="shared" si="2"/>
        <v>0.0004399464931207114</v>
      </c>
      <c r="L34" s="11">
        <f t="shared" si="3"/>
        <v>4.399464931207114E-06</v>
      </c>
      <c r="M34" s="6">
        <v>1</v>
      </c>
      <c r="N34" s="11">
        <v>0.00041584299393492474</v>
      </c>
      <c r="O34" s="11">
        <f t="shared" si="4"/>
        <v>0.00020792149696746237</v>
      </c>
      <c r="P34" s="11">
        <f t="shared" si="5"/>
        <v>2.079214969674624E-06</v>
      </c>
      <c r="Q34" s="6"/>
      <c r="R34" s="11"/>
      <c r="S34" s="6"/>
      <c r="T34" s="11"/>
      <c r="U34" s="6"/>
      <c r="V34" s="11"/>
      <c r="W34" s="6"/>
      <c r="X34" s="11"/>
      <c r="Y34" s="6"/>
      <c r="Z34" s="11"/>
      <c r="AA34" s="6"/>
      <c r="AB34" s="12"/>
      <c r="AC34" s="6"/>
      <c r="AD34" s="12"/>
      <c r="AE34" s="6"/>
      <c r="AF34" s="12"/>
      <c r="AG34" s="6"/>
      <c r="AH34" s="12"/>
      <c r="AI34" s="6"/>
      <c r="AJ34" s="12"/>
      <c r="AK34" s="6"/>
      <c r="AL34" s="12"/>
      <c r="AM34" s="6"/>
      <c r="AN34" s="12"/>
      <c r="AO34" s="6"/>
      <c r="AP34" s="12"/>
    </row>
    <row r="35" spans="1:42" s="5" customFormat="1" ht="12.75">
      <c r="A35" s="5" t="s">
        <v>0</v>
      </c>
      <c r="B35" s="5">
        <v>31</v>
      </c>
      <c r="C35" s="5" t="s">
        <v>84</v>
      </c>
      <c r="D35" s="10">
        <v>0</v>
      </c>
      <c r="E35" s="6">
        <v>1</v>
      </c>
      <c r="F35" s="11">
        <v>-0.000354737771658914</v>
      </c>
      <c r="G35" s="11">
        <f t="shared" si="0"/>
        <v>-0.000177368885829457</v>
      </c>
      <c r="H35" s="11">
        <f t="shared" si="1"/>
        <v>0</v>
      </c>
      <c r="I35" s="6">
        <v>1</v>
      </c>
      <c r="J35" s="11">
        <v>0.00094163986246889</v>
      </c>
      <c r="K35" s="11">
        <f t="shared" si="2"/>
        <v>0.000470819931234445</v>
      </c>
      <c r="L35" s="11">
        <f t="shared" si="3"/>
        <v>0</v>
      </c>
      <c r="M35" s="6">
        <v>1</v>
      </c>
      <c r="N35" s="11">
        <v>-0.0003977628637638411</v>
      </c>
      <c r="O35" s="11">
        <f t="shared" si="4"/>
        <v>-0.00019888143188192056</v>
      </c>
      <c r="P35" s="11">
        <f t="shared" si="5"/>
        <v>0</v>
      </c>
      <c r="Q35" s="6"/>
      <c r="R35" s="11"/>
      <c r="S35" s="6"/>
      <c r="T35" s="11"/>
      <c r="U35" s="6"/>
      <c r="V35" s="11"/>
      <c r="W35" s="6"/>
      <c r="X35" s="11"/>
      <c r="Y35" s="6"/>
      <c r="Z35" s="11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</row>
    <row r="36" spans="1:42" s="5" customFormat="1" ht="12.75">
      <c r="A36" s="5" t="s">
        <v>0</v>
      </c>
      <c r="B36" s="5">
        <v>32</v>
      </c>
      <c r="C36" s="5" t="s">
        <v>85</v>
      </c>
      <c r="D36" s="10">
        <v>0</v>
      </c>
      <c r="E36" s="6">
        <v>1</v>
      </c>
      <c r="F36" s="11">
        <v>0.001019871093519378</v>
      </c>
      <c r="G36" s="11">
        <f t="shared" si="0"/>
        <v>0.000509935546759689</v>
      </c>
      <c r="H36" s="11">
        <f t="shared" si="1"/>
        <v>0</v>
      </c>
      <c r="I36" s="6">
        <v>1</v>
      </c>
      <c r="J36" s="11">
        <v>0.0026242422396674</v>
      </c>
      <c r="K36" s="11">
        <f t="shared" si="2"/>
        <v>0.0013121211198337</v>
      </c>
      <c r="L36" s="11">
        <f t="shared" si="3"/>
        <v>0</v>
      </c>
      <c r="M36" s="6">
        <v>1</v>
      </c>
      <c r="N36" s="11">
        <v>0.00041584299393492474</v>
      </c>
      <c r="O36" s="11">
        <f t="shared" si="4"/>
        <v>0.00020792149696746237</v>
      </c>
      <c r="P36" s="11">
        <f t="shared" si="5"/>
        <v>0</v>
      </c>
      <c r="Q36" s="6"/>
      <c r="R36" s="11"/>
      <c r="S36" s="6"/>
      <c r="T36" s="11"/>
      <c r="U36" s="6"/>
      <c r="V36" s="11"/>
      <c r="W36" s="6"/>
      <c r="X36" s="11"/>
      <c r="Y36" s="6"/>
      <c r="Z36" s="11"/>
      <c r="AA36" s="6"/>
      <c r="AB36" s="12"/>
      <c r="AC36" s="6"/>
      <c r="AD36" s="12"/>
      <c r="AE36" s="6"/>
      <c r="AF36" s="12"/>
      <c r="AG36" s="6"/>
      <c r="AH36" s="12"/>
      <c r="AI36" s="6"/>
      <c r="AJ36" s="12"/>
      <c r="AK36" s="6"/>
      <c r="AL36" s="12"/>
      <c r="AM36" s="6"/>
      <c r="AN36" s="12"/>
      <c r="AO36" s="6"/>
      <c r="AP36" s="12"/>
    </row>
    <row r="37" spans="1:42" s="5" customFormat="1" ht="12.75">
      <c r="A37" s="5" t="s">
        <v>0</v>
      </c>
      <c r="B37" s="5">
        <v>33</v>
      </c>
      <c r="C37" s="5" t="s">
        <v>86</v>
      </c>
      <c r="D37" s="10">
        <v>0.001</v>
      </c>
      <c r="E37" s="6">
        <v>1</v>
      </c>
      <c r="F37" s="11">
        <v>0.0014485125676072326</v>
      </c>
      <c r="G37" s="11">
        <f t="shared" si="0"/>
        <v>0.0007242562838036163</v>
      </c>
      <c r="H37" s="11">
        <f t="shared" si="1"/>
        <v>7.242562838036163E-07</v>
      </c>
      <c r="I37" s="6">
        <v>1</v>
      </c>
      <c r="J37" s="11">
        <v>0.0011577539292650298</v>
      </c>
      <c r="K37" s="11">
        <f t="shared" si="2"/>
        <v>0.0005788769646325149</v>
      </c>
      <c r="L37" s="11">
        <f t="shared" si="3"/>
        <v>5.788769646325149E-07</v>
      </c>
      <c r="M37" s="6">
        <v>1</v>
      </c>
      <c r="N37" s="11">
        <v>0.0014102501533445274</v>
      </c>
      <c r="O37" s="11">
        <f t="shared" si="4"/>
        <v>0.0007051250766722637</v>
      </c>
      <c r="P37" s="11">
        <f t="shared" si="5"/>
        <v>7.051250766722637E-07</v>
      </c>
      <c r="Q37" s="6"/>
      <c r="R37" s="11"/>
      <c r="S37" s="6"/>
      <c r="T37" s="11"/>
      <c r="U37" s="6"/>
      <c r="V37" s="11"/>
      <c r="W37" s="6"/>
      <c r="X37" s="11"/>
      <c r="Y37" s="6"/>
      <c r="Z37" s="11"/>
      <c r="AA37" s="6"/>
      <c r="AB37" s="12"/>
      <c r="AC37" s="6"/>
      <c r="AD37" s="12"/>
      <c r="AE37" s="6"/>
      <c r="AF37" s="12"/>
      <c r="AG37" s="6"/>
      <c r="AH37" s="12"/>
      <c r="AI37" s="6"/>
      <c r="AJ37" s="12"/>
      <c r="AK37" s="6"/>
      <c r="AL37" s="12"/>
      <c r="AM37" s="6"/>
      <c r="AN37" s="12"/>
      <c r="AO37" s="6"/>
      <c r="AP37" s="12"/>
    </row>
    <row r="38" spans="1:42" s="5" customFormat="1" ht="12.75">
      <c r="A38" s="5" t="s">
        <v>0</v>
      </c>
      <c r="B38" s="5">
        <v>34</v>
      </c>
      <c r="C38" s="5" t="s">
        <v>87</v>
      </c>
      <c r="D38" s="10"/>
      <c r="E38" s="6"/>
      <c r="F38" s="11">
        <v>0.115437583194005</v>
      </c>
      <c r="G38" s="11">
        <f>SUM(G37,G36,G32,G26,G22,G19,G18,G15,G10,G7)</f>
        <v>0.10886015367782924</v>
      </c>
      <c r="H38" s="11"/>
      <c r="I38" s="6"/>
      <c r="J38" s="11">
        <v>0.10524755052972</v>
      </c>
      <c r="K38" s="11">
        <f>SUM(K37,K36,K32,K26,K22,K19,K18,K15,K10,K7)</f>
        <v>0.09862519805432365</v>
      </c>
      <c r="L38" s="11"/>
      <c r="M38" s="6"/>
      <c r="N38" s="11">
        <v>0.014829322766322837</v>
      </c>
      <c r="O38" s="11">
        <f>SUM(O37,O36,O32,O26,O22,O19,O18,O15,O10,O7)</f>
        <v>0.010806493803256718</v>
      </c>
      <c r="P38" s="11"/>
      <c r="Q38" s="6"/>
      <c r="R38" s="11"/>
      <c r="S38" s="6"/>
      <c r="T38" s="11"/>
      <c r="U38" s="6"/>
      <c r="V38" s="11"/>
      <c r="W38" s="6"/>
      <c r="X38" s="11"/>
      <c r="Y38" s="6"/>
      <c r="Z38" s="11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</row>
    <row r="39" spans="1:42" s="5" customFormat="1" ht="12.75">
      <c r="A39" s="5" t="s">
        <v>0</v>
      </c>
      <c r="B39" s="5">
        <v>35</v>
      </c>
      <c r="C39" s="5" t="s">
        <v>50</v>
      </c>
      <c r="D39" s="10"/>
      <c r="E39" s="24">
        <f>(F39-H39)*2/F39*100</f>
        <v>87.24590769555554</v>
      </c>
      <c r="F39" s="11">
        <v>0.0033608152101775243</v>
      </c>
      <c r="G39" s="11"/>
      <c r="H39" s="11">
        <f>SUM(H5:H37)</f>
        <v>0.0018947283421326872</v>
      </c>
      <c r="I39" s="24">
        <f>(J39-L39)*2/J39*100</f>
        <v>84.8205024413693</v>
      </c>
      <c r="J39" s="11">
        <v>0.0030508359708039225</v>
      </c>
      <c r="K39" s="11"/>
      <c r="L39" s="11">
        <f>SUM(L5:L37)</f>
        <v>0.0017569687712549655</v>
      </c>
      <c r="M39" s="24">
        <f>(N39-P39)*2/N39*100</f>
        <v>85.38125682208016</v>
      </c>
      <c r="N39" s="11">
        <v>0.001855165996594555</v>
      </c>
      <c r="O39" s="11"/>
      <c r="P39" s="11">
        <f>SUM(P5:P37)</f>
        <v>0.001063183974580405</v>
      </c>
      <c r="Q39" s="6"/>
      <c r="R39" s="11"/>
      <c r="S39" s="6"/>
      <c r="T39" s="11"/>
      <c r="U39" s="6"/>
      <c r="V39" s="11"/>
      <c r="W39" s="6"/>
      <c r="X39" s="11"/>
      <c r="Y39" s="6"/>
      <c r="Z39" s="11"/>
      <c r="AA39" s="6"/>
      <c r="AB39" s="12"/>
      <c r="AC39" s="6"/>
      <c r="AD39" s="12"/>
      <c r="AE39" s="6"/>
      <c r="AF39" s="12"/>
      <c r="AG39" s="6"/>
      <c r="AH39" s="12"/>
      <c r="AI39" s="6"/>
      <c r="AJ39" s="12"/>
      <c r="AK39" s="6"/>
      <c r="AL39" s="12"/>
      <c r="AM39" s="6"/>
      <c r="AN39" s="12"/>
      <c r="AO39" s="6"/>
      <c r="AP39" s="12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2004-02-23T22:42:27Z</cp:lastPrinted>
  <dcterms:created xsi:type="dcterms:W3CDTF">2002-05-23T17:52:19Z</dcterms:created>
  <dcterms:modified xsi:type="dcterms:W3CDTF">2004-02-23T22:42:36Z</dcterms:modified>
  <cp:category/>
  <cp:version/>
  <cp:contentType/>
  <cp:contentStatus/>
</cp:coreProperties>
</file>