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5895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5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<sst xmlns="http://schemas.openxmlformats.org/spreadsheetml/2006/main" count="967" uniqueCount="194">
  <si>
    <t>477C1</t>
  </si>
  <si>
    <t>R1</t>
  </si>
  <si>
    <t>Chlorine</t>
  </si>
  <si>
    <t>Feedrate</t>
  </si>
  <si>
    <t>scfm</t>
  </si>
  <si>
    <t>Ash</t>
  </si>
  <si>
    <t>Heating value</t>
  </si>
  <si>
    <t>R2</t>
  </si>
  <si>
    <t>R3</t>
  </si>
  <si>
    <t>477C2</t>
  </si>
  <si>
    <t>477C3</t>
  </si>
  <si>
    <t>477C4</t>
  </si>
  <si>
    <t>477C5</t>
  </si>
  <si>
    <t>ppmv</t>
  </si>
  <si>
    <t>PM</t>
  </si>
  <si>
    <t>y</t>
  </si>
  <si>
    <t/>
  </si>
  <si>
    <t>HCl</t>
  </si>
  <si>
    <t>nd</t>
  </si>
  <si>
    <t>gr/dscf</t>
  </si>
  <si>
    <t>Particulate</t>
  </si>
  <si>
    <t>Oxygen</t>
  </si>
  <si>
    <t>VOC</t>
  </si>
  <si>
    <t>Dioxin &amp; Furan</t>
  </si>
  <si>
    <t>Aqueous</t>
  </si>
  <si>
    <t>Organic</t>
  </si>
  <si>
    <t>Organic spike</t>
  </si>
  <si>
    <t>Nat gas</t>
  </si>
  <si>
    <t>wt %</t>
  </si>
  <si>
    <t>ppmw</t>
  </si>
  <si>
    <t>lb/hr</t>
  </si>
  <si>
    <t>Btu/lb</t>
  </si>
  <si>
    <t>Sampling Train</t>
  </si>
  <si>
    <t>Cond Avg</t>
  </si>
  <si>
    <t>one run only?</t>
  </si>
  <si>
    <t>Gas flowrate</t>
  </si>
  <si>
    <t>Feedrate MTEC</t>
  </si>
  <si>
    <t>mg/dscm</t>
  </si>
  <si>
    <t>ug/dscm</t>
  </si>
  <si>
    <t>Total</t>
  </si>
  <si>
    <t>dscfm</t>
  </si>
  <si>
    <t>%</t>
  </si>
  <si>
    <t>Run 1</t>
  </si>
  <si>
    <t>Run 2</t>
  </si>
  <si>
    <t>Run 3</t>
  </si>
  <si>
    <t>I-TEF</t>
  </si>
  <si>
    <t>TEQ</t>
  </si>
  <si>
    <t>Wt Fact</t>
  </si>
  <si>
    <t>Full ND</t>
  </si>
  <si>
    <t>1/2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</si>
  <si>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</si>
  <si>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</si>
  <si>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</si>
  <si>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</si>
  <si>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</si>
  <si>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</si>
  <si>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</si>
  <si>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</si>
  <si>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</si>
  <si>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</si>
  <si>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</si>
  <si>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</si>
  <si>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</si>
  <si>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</si>
  <si>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</si>
  <si>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</si>
  <si>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</si>
  <si>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</si>
  <si>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</si>
  <si>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</si>
  <si>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</si>
  <si>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</si>
  <si>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</si>
  <si>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</si>
  <si>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</si>
  <si>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</si>
  <si>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</si>
  <si>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</si>
  <si>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</si>
  <si>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</si>
  <si>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</si>
  <si>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</si>
  <si>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</si>
  <si>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</si>
  <si>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ORGANICS SPIKED INTO LIQUID AND AQUEOUS WASTES</t>
  </si>
  <si>
    <t>ORGANICS SPIKED INTO LIQUID WASTE ONLY</t>
  </si>
  <si>
    <t>LOW CO LEVELS, AQUEOUS (FIREWATER) SPIKED WITH MCB</t>
  </si>
  <si>
    <t>HIGH CO LEVELS, AQUEOUS (ACTUAL PLANT WASTE) SPIKED WITH MCB</t>
  </si>
  <si>
    <t>DIOXIN/FURAN EMISSIONS TESTING - AQUEOUS/ORGANIC WASTE</t>
  </si>
  <si>
    <t>May 13-15, 1989</t>
  </si>
  <si>
    <t>October 8-9, 1989</t>
  </si>
  <si>
    <t>May 16, `989</t>
  </si>
  <si>
    <t>Cond Descr</t>
  </si>
  <si>
    <t>October 5-7, 1989</t>
  </si>
  <si>
    <t>Formic acid</t>
  </si>
  <si>
    <t>Tetrachloroethene</t>
  </si>
  <si>
    <t>Chlorobenzene</t>
  </si>
  <si>
    <t>Report Name/Date</t>
  </si>
  <si>
    <t>Report Prepare</t>
  </si>
  <si>
    <t>Testing Firm</t>
  </si>
  <si>
    <t xml:space="preserve">Dioxin/Furan Emission Test Results for Incinerators Final Report, For American Cyanid Company, Prepared by MRI, Project # 4435, August 13, 1996 </t>
  </si>
  <si>
    <t>MRI</t>
  </si>
  <si>
    <t>Condition Description</t>
  </si>
  <si>
    <t>477</t>
  </si>
  <si>
    <t>MOD050226075</t>
  </si>
  <si>
    <t>AMERICAN CYANAMID</t>
  </si>
  <si>
    <t>HANNIBAL</t>
  </si>
  <si>
    <t>MO</t>
  </si>
  <si>
    <t>PROWL UNIT B</t>
  </si>
  <si>
    <t>QT/PT/VS/DM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</si>
  <si>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</si>
  <si>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</si>
  <si>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</si>
  <si>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</si>
  <si>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</si>
  <si>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</si>
  <si>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</si>
  <si>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</si>
  <si>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</si>
  <si>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</si>
  <si>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</si>
  <si>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</si>
  <si>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</si>
  <si>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</si>
  <si>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</si>
  <si>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</si>
  <si>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</si>
  <si>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</si>
  <si>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</si>
  <si>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</si>
  <si>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</si>
  <si>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</si>
  <si>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</si>
  <si>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Test Report for Trial Burns on the Prowl Incinerator at the American Cyanamid Facility, Hannibal, Missouri, Prepared by MRI, Project # 9353-L(02), August 9, 1989</t>
  </si>
  <si>
    <t>Re-Test Report for Trial Burns on the Prowl Incinerator at the American Cyanamid Facility, Hannibal, Missouri, Prepared by MRI, Project # 9353-L(02), November 6, 1989</t>
  </si>
  <si>
    <t>Combustor Class</t>
  </si>
  <si>
    <t>Combustor Type</t>
  </si>
  <si>
    <t>John Zink incinerator</t>
  </si>
  <si>
    <t>Stack Gas Emissions 2</t>
  </si>
  <si>
    <t>Feedstream 2</t>
  </si>
  <si>
    <t>ng/dscm</t>
  </si>
  <si>
    <t>47710</t>
  </si>
  <si>
    <t>Combustion Temperature</t>
  </si>
  <si>
    <t>F</t>
  </si>
  <si>
    <t>47712</t>
  </si>
  <si>
    <t>in H2O</t>
  </si>
  <si>
    <t>47713</t>
  </si>
  <si>
    <t>WS pH</t>
  </si>
  <si>
    <t>WS Pressure Drop</t>
  </si>
  <si>
    <t>Process Information 2</t>
  </si>
  <si>
    <t>Quench, packed tower, venturi scubber (Calvert fixed throat), demister</t>
  </si>
  <si>
    <t>E1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</si>
  <si>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</si>
  <si>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</si>
  <si>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</si>
  <si>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</si>
  <si>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</si>
  <si>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</si>
  <si>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</si>
  <si>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</si>
  <si>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</si>
  <si>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Onsite incinerator</t>
  </si>
  <si>
    <t>APCS Detailed Acronym</t>
  </si>
  <si>
    <t>APCS General Class</t>
  </si>
  <si>
    <t>WQ, LEWS, HEWS</t>
  </si>
  <si>
    <t>Liq</t>
  </si>
  <si>
    <t>Natural gas</t>
  </si>
  <si>
    <t>source</t>
  </si>
  <si>
    <t>cond</t>
  </si>
  <si>
    <t>emiss 2</t>
  </si>
  <si>
    <t>feed 2</t>
  </si>
  <si>
    <t>process 2</t>
  </si>
  <si>
    <t>df c5</t>
  </si>
  <si>
    <t xml:space="preserve">Liquid injection </t>
  </si>
  <si>
    <t>HC (RA)</t>
  </si>
  <si>
    <t>HW Liq-Aqueous/Organic</t>
  </si>
  <si>
    <t>Feedstream Description</t>
  </si>
  <si>
    <t>Feedstream Number</t>
  </si>
  <si>
    <t>Feed Class</t>
  </si>
  <si>
    <t>F1</t>
  </si>
  <si>
    <t>Liq HW</t>
  </si>
  <si>
    <t>F2</t>
  </si>
  <si>
    <t>F3</t>
  </si>
  <si>
    <t>Spike</t>
  </si>
  <si>
    <t>NG</t>
  </si>
  <si>
    <t>F4</t>
  </si>
  <si>
    <t>Thermal Feedrate</t>
  </si>
  <si>
    <t>MMBtu/hr</t>
  </si>
  <si>
    <t>Heating Value</t>
  </si>
  <si>
    <t>Feed Class 2</t>
  </si>
  <si>
    <t>HW</t>
  </si>
  <si>
    <t>MF</t>
  </si>
  <si>
    <t>Estimated Firing Rate</t>
  </si>
  <si>
    <t>Total Chlorine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</si>
</sst>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mm/dd/yy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2" sqref="C22"/>
    </sheetView>
  </sheetViews>
  <sheetFormatPr defaultColWidth="9.140625" defaultRowHeight="12.75"/>
  <cols>
    <col min="1" max="1" width="1.7109375" style="0" customWidth="1"/>
    <col min="2" max="2" width="25.28125" style="0" customWidth="1"/>
    <col min="3" max="3" width="57.8515625" style="0" customWidth="1"/>
  </cols>
  <sheetData>
    <row r="1" ht="12.75">
      <c r="B1" s="8" t="s">
        <v>132</v>
      </c>
    </row>
    <row r="3" spans="2:3" ht="12.75">
      <c r="B3" t="s">
        <v>110</v>
      </c>
      <c r="C3" t="s">
        <v>103</v>
      </c>
    </row>
    <row r="4" spans="2:3" ht="12.75">
      <c r="B4" t="s">
        <v>111</v>
      </c>
      <c r="C4" t="s">
        <v>104</v>
      </c>
    </row>
    <row r="5" spans="2:3" ht="12.75">
      <c r="B5" t="s">
        <v>112</v>
      </c>
      <c r="C5" t="s">
        <v>105</v>
      </c>
    </row>
    <row r="6" ht="12.75">
      <c r="B6" t="s">
        <v>113</v>
      </c>
    </row>
    <row r="7" spans="2:3" ht="12.75">
      <c r="B7" t="s">
        <v>114</v>
      </c>
      <c r="C7" t="s">
        <v>106</v>
      </c>
    </row>
    <row r="8" spans="2:3" ht="12.75">
      <c r="B8" t="s">
        <v>115</v>
      </c>
      <c r="C8" t="s">
        <v>107</v>
      </c>
    </row>
    <row r="9" spans="2:3" ht="12.75">
      <c r="B9" t="s">
        <v>116</v>
      </c>
      <c r="C9" t="s">
        <v>108</v>
      </c>
    </row>
    <row r="10" ht="12.75">
      <c r="B10" t="s">
        <v>117</v>
      </c>
    </row>
    <row r="11" spans="2:3" ht="12.75">
      <c r="B11" s="26" t="s">
        <v>160</v>
      </c>
      <c r="C11" s="27">
        <v>0</v>
      </c>
    </row>
    <row r="12" spans="2:3" ht="12.75">
      <c r="B12" t="s">
        <v>135</v>
      </c>
      <c r="C12" t="s">
        <v>161</v>
      </c>
    </row>
    <row r="13" spans="2:3" ht="12.75">
      <c r="B13" t="s">
        <v>136</v>
      </c>
      <c r="C13" t="s">
        <v>173</v>
      </c>
    </row>
    <row r="14" spans="2:3" ht="12.75">
      <c r="B14" t="s">
        <v>118</v>
      </c>
      <c r="C14" t="s">
        <v>137</v>
      </c>
    </row>
    <row r="15" ht="12.75">
      <c r="B15" t="s">
        <v>119</v>
      </c>
    </row>
    <row r="16" ht="12.75">
      <c r="B16" t="s">
        <v>120</v>
      </c>
    </row>
    <row r="17" spans="2:3" ht="12.75">
      <c r="B17" s="26" t="s">
        <v>162</v>
      </c>
      <c r="C17" t="s">
        <v>109</v>
      </c>
    </row>
    <row r="18" spans="2:3" ht="12.75">
      <c r="B18" s="26" t="s">
        <v>163</v>
      </c>
      <c r="C18" t="s">
        <v>164</v>
      </c>
    </row>
    <row r="19" spans="2:3" ht="25.5">
      <c r="B19" s="19" t="s">
        <v>121</v>
      </c>
      <c r="C19" s="19" t="s">
        <v>150</v>
      </c>
    </row>
    <row r="20" spans="2:3" ht="12.75">
      <c r="B20" t="s">
        <v>122</v>
      </c>
      <c r="C20" t="s">
        <v>165</v>
      </c>
    </row>
    <row r="21" spans="2:3" ht="12.75">
      <c r="B21" t="s">
        <v>123</v>
      </c>
      <c r="C21" t="s">
        <v>175</v>
      </c>
    </row>
    <row r="22" spans="2:3" ht="12.75">
      <c r="B22" t="s">
        <v>124</v>
      </c>
      <c r="C22" t="s">
        <v>166</v>
      </c>
    </row>
    <row r="24" ht="12.75">
      <c r="B24" t="s">
        <v>125</v>
      </c>
    </row>
    <row r="25" spans="2:3" ht="12.75">
      <c r="B25" t="s">
        <v>126</v>
      </c>
      <c r="C25" s="21">
        <v>3.9998048095144356</v>
      </c>
    </row>
    <row r="26" spans="2:3" ht="12.75">
      <c r="B26" t="s">
        <v>127</v>
      </c>
      <c r="C26" s="21">
        <v>102.99497384514434</v>
      </c>
    </row>
    <row r="27" spans="2:3" ht="12.75">
      <c r="B27" t="s">
        <v>128</v>
      </c>
      <c r="C27" s="21">
        <v>16.879992486769247</v>
      </c>
    </row>
    <row r="28" spans="2:3" ht="12.75">
      <c r="B28" t="s">
        <v>129</v>
      </c>
      <c r="C28" s="21">
        <v>182.33333333333334</v>
      </c>
    </row>
    <row r="30" ht="12.75">
      <c r="B30" t="s">
        <v>130</v>
      </c>
    </row>
    <row r="31" ht="12.75">
      <c r="B31" t="s">
        <v>131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I54" sqref="I54"/>
    </sheetView>
  </sheetViews>
  <sheetFormatPr defaultColWidth="9.140625" defaultRowHeight="12.75"/>
  <cols>
    <col min="1" max="1" width="2.421875" style="0" hidden="1" customWidth="1"/>
    <col min="2" max="2" width="17.421875" style="0" customWidth="1"/>
    <col min="3" max="3" width="68.00390625" style="18" customWidth="1"/>
  </cols>
  <sheetData>
    <row r="1" ht="12.75">
      <c r="B1" s="8" t="s">
        <v>102</v>
      </c>
    </row>
    <row r="3" ht="12.75">
      <c r="B3" s="8" t="s">
        <v>0</v>
      </c>
    </row>
    <row r="4" ht="12.75">
      <c r="B4" s="8"/>
    </row>
    <row r="5" spans="2:3" ht="38.25">
      <c r="B5" s="19" t="s">
        <v>97</v>
      </c>
      <c r="C5" s="20" t="s">
        <v>133</v>
      </c>
    </row>
    <row r="6" spans="2:3" ht="12.75">
      <c r="B6" t="s">
        <v>98</v>
      </c>
      <c r="C6" s="18" t="s">
        <v>101</v>
      </c>
    </row>
    <row r="7" spans="2:3" ht="12.75">
      <c r="B7" t="s">
        <v>99</v>
      </c>
      <c r="C7" s="18" t="s">
        <v>101</v>
      </c>
    </row>
    <row r="8" spans="1:3" ht="12.75">
      <c r="A8" t="s">
        <v>0</v>
      </c>
      <c r="B8" t="s">
        <v>92</v>
      </c>
      <c r="C8" s="18" t="s">
        <v>84</v>
      </c>
    </row>
    <row r="9" spans="1:3" ht="12.75">
      <c r="A9" t="s">
        <v>0</v>
      </c>
      <c r="B9" t="s">
        <v>158</v>
      </c>
      <c r="C9" s="18" t="s">
        <v>89</v>
      </c>
    </row>
    <row r="10" spans="1:3" ht="12.75">
      <c r="A10" t="s">
        <v>0</v>
      </c>
      <c r="B10" t="s">
        <v>159</v>
      </c>
      <c r="C10" s="25">
        <v>32637</v>
      </c>
    </row>
    <row r="12" ht="12.75">
      <c r="B12" s="8" t="s">
        <v>9</v>
      </c>
    </row>
    <row r="13" ht="12.75">
      <c r="B13" s="8"/>
    </row>
    <row r="14" spans="2:3" ht="38.25">
      <c r="B14" s="19" t="s">
        <v>97</v>
      </c>
      <c r="C14" s="20" t="s">
        <v>133</v>
      </c>
    </row>
    <row r="15" spans="2:3" ht="12.75">
      <c r="B15" t="s">
        <v>98</v>
      </c>
      <c r="C15" s="18" t="s">
        <v>101</v>
      </c>
    </row>
    <row r="16" spans="2:3" ht="12.75">
      <c r="B16" t="s">
        <v>99</v>
      </c>
      <c r="C16" s="18" t="s">
        <v>101</v>
      </c>
    </row>
    <row r="17" spans="1:3" ht="12.75">
      <c r="A17" t="s">
        <v>9</v>
      </c>
      <c r="B17" t="s">
        <v>92</v>
      </c>
      <c r="C17" s="18" t="s">
        <v>85</v>
      </c>
    </row>
    <row r="18" spans="2:3" ht="12.75">
      <c r="B18" t="s">
        <v>158</v>
      </c>
      <c r="C18" s="18" t="s">
        <v>91</v>
      </c>
    </row>
    <row r="19" spans="2:3" ht="12.75">
      <c r="B19" t="s">
        <v>159</v>
      </c>
      <c r="C19" s="25">
        <v>32637</v>
      </c>
    </row>
    <row r="21" ht="12.75">
      <c r="B21" s="8" t="s">
        <v>10</v>
      </c>
    </row>
    <row r="22" ht="12.75">
      <c r="B22" s="8"/>
    </row>
    <row r="23" spans="2:3" ht="38.25">
      <c r="B23" s="19" t="s">
        <v>97</v>
      </c>
      <c r="C23" s="20" t="s">
        <v>134</v>
      </c>
    </row>
    <row r="24" spans="2:3" ht="12.75">
      <c r="B24" t="s">
        <v>98</v>
      </c>
      <c r="C24" s="18" t="s">
        <v>101</v>
      </c>
    </row>
    <row r="25" spans="2:3" ht="12.75">
      <c r="B25" t="s">
        <v>99</v>
      </c>
      <c r="C25" s="18" t="s">
        <v>101</v>
      </c>
    </row>
    <row r="26" spans="1:3" ht="12.75">
      <c r="A26" t="s">
        <v>10</v>
      </c>
      <c r="B26" t="s">
        <v>92</v>
      </c>
      <c r="C26" s="18" t="s">
        <v>86</v>
      </c>
    </row>
    <row r="27" spans="1:3" ht="12.75">
      <c r="A27" t="s">
        <v>10</v>
      </c>
      <c r="B27" t="s">
        <v>158</v>
      </c>
      <c r="C27" s="18" t="s">
        <v>93</v>
      </c>
    </row>
    <row r="28" spans="2:3" ht="12.75">
      <c r="B28" t="s">
        <v>159</v>
      </c>
      <c r="C28" s="25">
        <v>32782</v>
      </c>
    </row>
    <row r="30" ht="12.75">
      <c r="B30" s="8" t="s">
        <v>11</v>
      </c>
    </row>
    <row r="31" ht="12.75">
      <c r="B31" s="8"/>
    </row>
    <row r="32" spans="2:3" ht="38.25">
      <c r="B32" s="19" t="s">
        <v>97</v>
      </c>
      <c r="C32" s="20" t="s">
        <v>134</v>
      </c>
    </row>
    <row r="33" spans="2:3" ht="12.75">
      <c r="B33" t="s">
        <v>98</v>
      </c>
      <c r="C33" s="18" t="s">
        <v>101</v>
      </c>
    </row>
    <row r="34" spans="2:3" ht="12.75">
      <c r="B34" t="s">
        <v>99</v>
      </c>
      <c r="C34" s="18" t="s">
        <v>101</v>
      </c>
    </row>
    <row r="35" spans="1:3" ht="12.75">
      <c r="A35" t="s">
        <v>11</v>
      </c>
      <c r="B35" t="s">
        <v>92</v>
      </c>
      <c r="C35" s="18" t="s">
        <v>87</v>
      </c>
    </row>
    <row r="36" spans="1:3" ht="12.75">
      <c r="A36" t="s">
        <v>11</v>
      </c>
      <c r="B36" t="s">
        <v>158</v>
      </c>
      <c r="C36" s="18" t="s">
        <v>90</v>
      </c>
    </row>
    <row r="37" spans="2:3" ht="12.75">
      <c r="B37" t="s">
        <v>159</v>
      </c>
      <c r="C37" s="25">
        <v>32782</v>
      </c>
    </row>
    <row r="39" ht="12.75">
      <c r="B39" s="8" t="s">
        <v>12</v>
      </c>
    </row>
    <row r="40" ht="12.75">
      <c r="B40" s="8"/>
    </row>
    <row r="41" spans="2:3" ht="30.75" customHeight="1">
      <c r="B41" s="19" t="s">
        <v>97</v>
      </c>
      <c r="C41" s="20" t="s">
        <v>100</v>
      </c>
    </row>
    <row r="42" spans="2:3" ht="12.75">
      <c r="B42" t="s">
        <v>98</v>
      </c>
      <c r="C42" s="18" t="s">
        <v>101</v>
      </c>
    </row>
    <row r="43" spans="2:3" ht="12.75">
      <c r="B43" t="s">
        <v>99</v>
      </c>
      <c r="C43" s="18" t="s">
        <v>101</v>
      </c>
    </row>
    <row r="44" spans="1:3" ht="12.75">
      <c r="A44" t="s">
        <v>12</v>
      </c>
      <c r="B44" t="s">
        <v>92</v>
      </c>
      <c r="C44" s="18" t="s">
        <v>88</v>
      </c>
    </row>
    <row r="45" ht="12.75">
      <c r="B45" t="s">
        <v>158</v>
      </c>
    </row>
    <row r="46" spans="2:3" ht="12.75">
      <c r="B46" t="s">
        <v>159</v>
      </c>
      <c r="C46" s="25">
        <v>35290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tabSelected="1" workbookViewId="0" topLeftCell="B42">
      <selection activeCell="D67" sqref="D67"/>
    </sheetView>
  </sheetViews>
  <sheetFormatPr defaultColWidth="9.140625" defaultRowHeight="12.75"/>
  <cols>
    <col min="1" max="1" width="2.00390625" style="0" hidden="1" customWidth="1"/>
    <col min="2" max="2" width="18.8515625" style="0" customWidth="1"/>
    <col min="3" max="3" width="9.8515625" style="0" customWidth="1"/>
    <col min="4" max="4" width="8.28125" style="0" customWidth="1"/>
    <col min="5" max="5" width="3.7109375" style="0" customWidth="1"/>
    <col min="6" max="6" width="2.8515625" style="0" customWidth="1"/>
    <col min="7" max="7" width="10.28125" style="0" customWidth="1"/>
    <col min="8" max="8" width="3.421875" style="0" customWidth="1"/>
    <col min="9" max="9" width="10.140625" style="0" customWidth="1"/>
    <col min="10" max="10" width="3.140625" style="0" customWidth="1"/>
    <col min="11" max="12" width="10.140625" style="0" customWidth="1"/>
    <col min="13" max="13" width="11.00390625" style="0" customWidth="1"/>
    <col min="14" max="14" width="2.28125" style="0" hidden="1" customWidth="1"/>
    <col min="15" max="15" width="8.00390625" style="0" hidden="1" customWidth="1"/>
    <col min="16" max="16" width="2.421875" style="0" hidden="1" customWidth="1"/>
    <col min="17" max="21" width="0" style="0" hidden="1" customWidth="1"/>
    <col min="22" max="23" width="9.140625" style="0" hidden="1" customWidth="1"/>
    <col min="24" max="24" width="0.13671875" style="0" hidden="1" customWidth="1"/>
  </cols>
  <sheetData>
    <row r="1" ht="12.75">
      <c r="B1" s="8" t="s">
        <v>138</v>
      </c>
    </row>
    <row r="2" ht="12.75">
      <c r="B2" s="8"/>
    </row>
    <row r="3" ht="12.75">
      <c r="B3" s="8"/>
    </row>
    <row r="4" spans="2:13" ht="12.75">
      <c r="B4" s="8" t="s">
        <v>0</v>
      </c>
      <c r="G4" s="22" t="s">
        <v>1</v>
      </c>
      <c r="H4" s="22"/>
      <c r="I4" s="22" t="s">
        <v>7</v>
      </c>
      <c r="J4" s="22"/>
      <c r="K4" s="22" t="s">
        <v>8</v>
      </c>
      <c r="L4" s="22"/>
      <c r="M4" s="22" t="s">
        <v>33</v>
      </c>
    </row>
    <row r="6" spans="1:24" s="1" customFormat="1" ht="12.75">
      <c r="A6" s="1" t="s">
        <v>0</v>
      </c>
      <c r="B6" s="1" t="s">
        <v>14</v>
      </c>
      <c r="C6" s="1" t="s">
        <v>151</v>
      </c>
      <c r="D6" s="1" t="s">
        <v>19</v>
      </c>
      <c r="E6" s="1" t="s">
        <v>15</v>
      </c>
      <c r="F6" s="2" t="s">
        <v>16</v>
      </c>
      <c r="G6" s="3">
        <v>0.04050040176</v>
      </c>
      <c r="H6" s="3" t="s">
        <v>16</v>
      </c>
      <c r="I6" s="3">
        <v>0.031100308512</v>
      </c>
      <c r="J6" s="3" t="s">
        <v>16</v>
      </c>
      <c r="K6" s="3">
        <v>0.032800325376</v>
      </c>
      <c r="L6" s="3" t="s">
        <v>16</v>
      </c>
      <c r="M6" s="3">
        <f>AVERAGE(G6,I6,K6)</f>
        <v>0.034800345216</v>
      </c>
      <c r="N6" s="3" t="s">
        <v>16</v>
      </c>
      <c r="O6" s="3"/>
      <c r="P6" s="3" t="s">
        <v>16</v>
      </c>
      <c r="Q6" s="3"/>
      <c r="R6" s="3" t="s">
        <v>16</v>
      </c>
      <c r="S6" s="3"/>
      <c r="T6" s="3" t="s">
        <v>16</v>
      </c>
      <c r="U6" s="3"/>
      <c r="V6" s="2" t="s">
        <v>16</v>
      </c>
      <c r="W6" s="2"/>
      <c r="X6" s="1">
        <v>0.034800345216</v>
      </c>
    </row>
    <row r="7" spans="1:24" s="1" customFormat="1" ht="12.75">
      <c r="A7" s="1" t="s">
        <v>0</v>
      </c>
      <c r="B7" s="1" t="s">
        <v>152</v>
      </c>
      <c r="C7" s="1" t="s">
        <v>151</v>
      </c>
      <c r="D7" s="1" t="s">
        <v>13</v>
      </c>
      <c r="E7" s="1" t="s">
        <v>15</v>
      </c>
      <c r="F7" s="2" t="s">
        <v>16</v>
      </c>
      <c r="G7" s="4">
        <v>34.23357664233577</v>
      </c>
      <c r="H7" s="4" t="s">
        <v>16</v>
      </c>
      <c r="I7" s="4">
        <v>34.29530201342281</v>
      </c>
      <c r="J7" s="4" t="s">
        <v>16</v>
      </c>
      <c r="K7" s="4">
        <v>32.79720279720279</v>
      </c>
      <c r="L7" s="2" t="s">
        <v>16</v>
      </c>
      <c r="M7" s="4">
        <f>AVERAGE(G7,I7,K7)</f>
        <v>33.77536048432046</v>
      </c>
      <c r="N7" s="2" t="s">
        <v>16</v>
      </c>
      <c r="O7" s="2"/>
      <c r="P7" s="2" t="s">
        <v>16</v>
      </c>
      <c r="Q7" s="2"/>
      <c r="R7" s="2" t="s">
        <v>16</v>
      </c>
      <c r="S7" s="2"/>
      <c r="T7" s="2" t="s">
        <v>16</v>
      </c>
      <c r="U7" s="2"/>
      <c r="V7" s="2" t="s">
        <v>16</v>
      </c>
      <c r="W7" s="2"/>
      <c r="X7" s="1">
        <v>33.77536048432046</v>
      </c>
    </row>
    <row r="8" spans="1:24" s="1" customFormat="1" ht="12.75">
      <c r="A8" s="1" t="s">
        <v>0</v>
      </c>
      <c r="B8" s="1" t="s">
        <v>174</v>
      </c>
      <c r="C8" s="1" t="s">
        <v>151</v>
      </c>
      <c r="D8" s="1" t="s">
        <v>13</v>
      </c>
      <c r="E8" s="1" t="s">
        <v>15</v>
      </c>
      <c r="F8" s="2" t="s">
        <v>16</v>
      </c>
      <c r="G8" s="4">
        <v>2.2992700729927</v>
      </c>
      <c r="H8" s="4" t="s">
        <v>16</v>
      </c>
      <c r="I8" s="4">
        <v>3.0536912751677856</v>
      </c>
      <c r="J8" s="4" t="s">
        <v>16</v>
      </c>
      <c r="K8" s="4">
        <v>2.6923076923077</v>
      </c>
      <c r="L8" s="2" t="s">
        <v>16</v>
      </c>
      <c r="M8" s="4">
        <f>AVERAGE(G8,I8,K8)</f>
        <v>2.681756346822729</v>
      </c>
      <c r="N8" s="2" t="s">
        <v>16</v>
      </c>
      <c r="O8" s="2"/>
      <c r="P8" s="2" t="s">
        <v>16</v>
      </c>
      <c r="Q8" s="2"/>
      <c r="R8" s="2" t="s">
        <v>16</v>
      </c>
      <c r="S8" s="2"/>
      <c r="T8" s="2" t="s">
        <v>16</v>
      </c>
      <c r="U8" s="2"/>
      <c r="V8" s="2" t="s">
        <v>16</v>
      </c>
      <c r="W8" s="2"/>
      <c r="X8" s="1">
        <v>2.6817563468227283</v>
      </c>
    </row>
    <row r="9" spans="1:24" s="1" customFormat="1" ht="12.75">
      <c r="A9" s="1" t="s">
        <v>0</v>
      </c>
      <c r="B9" s="1" t="s">
        <v>17</v>
      </c>
      <c r="C9" s="1" t="s">
        <v>151</v>
      </c>
      <c r="D9" s="1" t="s">
        <v>13</v>
      </c>
      <c r="E9" s="1" t="s">
        <v>15</v>
      </c>
      <c r="F9" s="2" t="s">
        <v>18</v>
      </c>
      <c r="G9" s="4">
        <v>7.794760196805511</v>
      </c>
      <c r="H9" s="4" t="s">
        <v>18</v>
      </c>
      <c r="I9" s="4">
        <v>4.3351114108727</v>
      </c>
      <c r="J9" s="4" t="s">
        <v>18</v>
      </c>
      <c r="K9" s="4">
        <v>3.463518771397636</v>
      </c>
      <c r="L9" s="2" t="s">
        <v>16</v>
      </c>
      <c r="M9" s="4">
        <f>AVERAGE(G9,I9,K9)</f>
        <v>5.197796793025282</v>
      </c>
      <c r="N9" s="2" t="s">
        <v>16</v>
      </c>
      <c r="O9" s="2"/>
      <c r="P9" s="2" t="s">
        <v>16</v>
      </c>
      <c r="Q9" s="2"/>
      <c r="R9" s="2" t="s">
        <v>16</v>
      </c>
      <c r="S9" s="2"/>
      <c r="T9" s="2" t="s">
        <v>16</v>
      </c>
      <c r="U9" s="2"/>
      <c r="V9" s="2" t="s">
        <v>16</v>
      </c>
      <c r="W9" s="2"/>
      <c r="X9" s="1">
        <v>5.197796793025282</v>
      </c>
    </row>
    <row r="10" spans="2:23" s="1" customFormat="1" ht="12.75">
      <c r="B10" s="1" t="s">
        <v>193</v>
      </c>
      <c r="C10" s="1" t="s">
        <v>151</v>
      </c>
      <c r="D10" s="1" t="s">
        <v>13</v>
      </c>
      <c r="E10" s="1" t="s">
        <v>15</v>
      </c>
      <c r="F10" s="2"/>
      <c r="G10" s="4">
        <f>G9</f>
        <v>7.794760196805511</v>
      </c>
      <c r="H10" s="4"/>
      <c r="I10" s="4">
        <f>I9</f>
        <v>4.3351114108727</v>
      </c>
      <c r="J10" s="4"/>
      <c r="K10" s="4">
        <f>K9</f>
        <v>3.463518771397636</v>
      </c>
      <c r="L10" s="2"/>
      <c r="M10" s="4">
        <f>AVERAGE(G10,I10,K10)</f>
        <v>5.197796793025282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6:23" s="1" customFormat="1" ht="12.75">
      <c r="F11" s="2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s="1" customFormat="1" ht="12.75">
      <c r="B12" s="1" t="s">
        <v>32</v>
      </c>
      <c r="C12" s="1" t="s">
        <v>20</v>
      </c>
      <c r="D12" s="1" t="s">
        <v>151</v>
      </c>
      <c r="F12" s="2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63" s="1" customFormat="1" ht="12.75">
      <c r="B13" s="24" t="s">
        <v>153</v>
      </c>
      <c r="C13" s="24"/>
      <c r="D13" s="24" t="s">
        <v>40</v>
      </c>
      <c r="G13" s="4">
        <v>15299</v>
      </c>
      <c r="H13" s="4"/>
      <c r="I13" s="4">
        <v>15612</v>
      </c>
      <c r="J13" s="4"/>
      <c r="K13" s="4">
        <v>15520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2:63" s="1" customFormat="1" ht="12.75">
      <c r="B14" s="24" t="s">
        <v>154</v>
      </c>
      <c r="C14" s="24"/>
      <c r="D14" s="24" t="s">
        <v>41</v>
      </c>
      <c r="G14" s="4">
        <v>7.3</v>
      </c>
      <c r="H14" s="4"/>
      <c r="I14" s="4">
        <v>6.1</v>
      </c>
      <c r="J14" s="4"/>
      <c r="K14" s="4">
        <v>6.7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" customFormat="1" ht="12.75">
      <c r="A15" s="1" t="s">
        <v>0</v>
      </c>
      <c r="B15" s="24" t="s">
        <v>155</v>
      </c>
      <c r="C15" s="24"/>
      <c r="D15" s="24" t="s">
        <v>41</v>
      </c>
      <c r="G15" s="4">
        <v>50.3</v>
      </c>
      <c r="H15" s="4"/>
      <c r="I15" s="4">
        <v>50</v>
      </c>
      <c r="J15" s="4"/>
      <c r="K15" s="4">
        <v>51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2:63" s="1" customFormat="1" ht="12.75">
      <c r="B16" s="24" t="s">
        <v>156</v>
      </c>
      <c r="C16" s="24"/>
      <c r="D16" s="24" t="s">
        <v>157</v>
      </c>
      <c r="G16" s="4">
        <v>178</v>
      </c>
      <c r="H16" s="4"/>
      <c r="I16" s="4">
        <v>178</v>
      </c>
      <c r="J16" s="4"/>
      <c r="K16" s="4">
        <v>180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8" spans="1:57" s="5" customFormat="1" ht="12.75">
      <c r="A18" s="5" t="s">
        <v>0</v>
      </c>
      <c r="B18" s="5" t="s">
        <v>94</v>
      </c>
      <c r="C18" s="5" t="s">
        <v>151</v>
      </c>
      <c r="D18" s="5" t="s">
        <v>41</v>
      </c>
      <c r="G18" s="6">
        <v>99.9906</v>
      </c>
      <c r="H18" s="6"/>
      <c r="I18" s="6">
        <v>99.9804</v>
      </c>
      <c r="J18" s="6"/>
      <c r="K18" s="6">
        <v>99.9932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5" customFormat="1" ht="12.75">
      <c r="A19" s="5" t="s">
        <v>0</v>
      </c>
      <c r="B19" s="5" t="s">
        <v>95</v>
      </c>
      <c r="C19" s="5" t="s">
        <v>151</v>
      </c>
      <c r="D19" s="5" t="s">
        <v>41</v>
      </c>
      <c r="G19" s="6">
        <v>99.99998</v>
      </c>
      <c r="H19" s="6"/>
      <c r="I19" s="6">
        <v>99.99999</v>
      </c>
      <c r="J19" s="6"/>
      <c r="K19" s="6">
        <v>99.99999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7:63" s="1" customFormat="1" ht="12.7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7" t="s">
        <v>9</v>
      </c>
      <c r="C21" s="3" t="s">
        <v>34</v>
      </c>
      <c r="G21" s="22" t="s">
        <v>1</v>
      </c>
      <c r="H21" s="22"/>
      <c r="I21" s="22" t="s">
        <v>7</v>
      </c>
      <c r="J21" s="22"/>
      <c r="K21" s="22" t="s">
        <v>8</v>
      </c>
      <c r="L21" s="22"/>
      <c r="M21" s="22" t="s">
        <v>33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6:23" s="1" customFormat="1" ht="12.75">
      <c r="F22" s="2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4" s="1" customFormat="1" ht="12.75">
      <c r="A23" s="1" t="s">
        <v>9</v>
      </c>
      <c r="B23" s="1" t="s">
        <v>14</v>
      </c>
      <c r="C23" s="1" t="s">
        <v>151</v>
      </c>
      <c r="D23" s="1" t="s">
        <v>19</v>
      </c>
      <c r="E23" s="1" t="s">
        <v>15</v>
      </c>
      <c r="F23" s="2" t="s">
        <v>16</v>
      </c>
      <c r="G23" s="3">
        <v>0.036600363072</v>
      </c>
      <c r="H23" s="3" t="s">
        <v>16</v>
      </c>
      <c r="I23" s="3"/>
      <c r="J23" s="3" t="s">
        <v>16</v>
      </c>
      <c r="K23" s="3"/>
      <c r="L23" s="3" t="s">
        <v>16</v>
      </c>
      <c r="M23" s="3">
        <f>AVERAGE(G23)</f>
        <v>0.036600363072</v>
      </c>
      <c r="N23" s="3" t="s">
        <v>16</v>
      </c>
      <c r="P23" s="3"/>
      <c r="Q23" s="3"/>
      <c r="R23" s="3" t="s">
        <v>16</v>
      </c>
      <c r="S23" s="3"/>
      <c r="T23" s="3" t="s">
        <v>16</v>
      </c>
      <c r="U23" s="3"/>
      <c r="V23" s="2" t="s">
        <v>16</v>
      </c>
      <c r="W23" s="2"/>
      <c r="X23" s="1">
        <v>0.036600363072</v>
      </c>
    </row>
    <row r="24" spans="1:24" s="1" customFormat="1" ht="12.75">
      <c r="A24" s="1" t="s">
        <v>9</v>
      </c>
      <c r="B24" s="1" t="s">
        <v>152</v>
      </c>
      <c r="C24" s="1" t="s">
        <v>151</v>
      </c>
      <c r="D24" s="1" t="s">
        <v>13</v>
      </c>
      <c r="E24" s="1" t="s">
        <v>15</v>
      </c>
      <c r="F24" s="2" t="s">
        <v>16</v>
      </c>
      <c r="G24" s="4">
        <v>296.83544303797464</v>
      </c>
      <c r="H24" s="4" t="s">
        <v>16</v>
      </c>
      <c r="I24" s="4"/>
      <c r="J24" s="4" t="s">
        <v>16</v>
      </c>
      <c r="K24" s="4"/>
      <c r="L24" s="2" t="s">
        <v>16</v>
      </c>
      <c r="M24" s="4">
        <f>AVERAGE(G24)</f>
        <v>296.83544303797464</v>
      </c>
      <c r="N24" s="2" t="s">
        <v>16</v>
      </c>
      <c r="O24" s="2"/>
      <c r="P24" s="2" t="s">
        <v>16</v>
      </c>
      <c r="Q24" s="2"/>
      <c r="R24" s="2" t="s">
        <v>16</v>
      </c>
      <c r="S24" s="2"/>
      <c r="T24" s="2" t="s">
        <v>16</v>
      </c>
      <c r="U24" s="2"/>
      <c r="V24" s="2" t="s">
        <v>16</v>
      </c>
      <c r="W24" s="2"/>
      <c r="X24" s="1">
        <v>296.83544303797464</v>
      </c>
    </row>
    <row r="25" spans="1:24" s="1" customFormat="1" ht="12.75">
      <c r="A25" s="1" t="s">
        <v>9</v>
      </c>
      <c r="B25" s="1" t="s">
        <v>174</v>
      </c>
      <c r="C25" s="1" t="s">
        <v>151</v>
      </c>
      <c r="D25" s="1" t="s">
        <v>13</v>
      </c>
      <c r="E25" s="1" t="s">
        <v>15</v>
      </c>
      <c r="F25" s="2" t="s">
        <v>16</v>
      </c>
      <c r="G25" s="4">
        <v>5.227848101265824</v>
      </c>
      <c r="H25" s="4" t="s">
        <v>16</v>
      </c>
      <c r="I25" s="4"/>
      <c r="J25" s="4" t="s">
        <v>16</v>
      </c>
      <c r="K25" s="4"/>
      <c r="L25" s="2" t="s">
        <v>16</v>
      </c>
      <c r="M25" s="32">
        <f>AVERAGE(G25)</f>
        <v>5.227848101265824</v>
      </c>
      <c r="N25" s="2" t="s">
        <v>16</v>
      </c>
      <c r="O25" s="2"/>
      <c r="P25" s="2" t="s">
        <v>16</v>
      </c>
      <c r="Q25" s="2"/>
      <c r="R25" s="2" t="s">
        <v>16</v>
      </c>
      <c r="S25" s="2"/>
      <c r="T25" s="2" t="s">
        <v>16</v>
      </c>
      <c r="U25" s="2"/>
      <c r="V25" s="2" t="s">
        <v>16</v>
      </c>
      <c r="W25" s="2"/>
      <c r="X25" s="1">
        <v>5.227848101265824</v>
      </c>
    </row>
    <row r="26" spans="1:24" s="1" customFormat="1" ht="12.75">
      <c r="A26" s="1" t="s">
        <v>9</v>
      </c>
      <c r="B26" s="1" t="s">
        <v>17</v>
      </c>
      <c r="C26" s="1" t="s">
        <v>151</v>
      </c>
      <c r="D26" s="1" t="s">
        <v>13</v>
      </c>
      <c r="E26" s="1" t="s">
        <v>15</v>
      </c>
      <c r="F26" s="2" t="s">
        <v>18</v>
      </c>
      <c r="G26" s="4">
        <v>4.990412651471464</v>
      </c>
      <c r="H26" s="4" t="s">
        <v>16</v>
      </c>
      <c r="I26" s="4"/>
      <c r="J26" s="4" t="s">
        <v>16</v>
      </c>
      <c r="K26" s="4"/>
      <c r="L26" s="2" t="s">
        <v>16</v>
      </c>
      <c r="M26" s="32">
        <f>AVERAGE(G26)</f>
        <v>4.990412651471464</v>
      </c>
      <c r="N26" s="2" t="s">
        <v>16</v>
      </c>
      <c r="O26" s="2"/>
      <c r="P26" s="2" t="s">
        <v>16</v>
      </c>
      <c r="Q26" s="2"/>
      <c r="R26" s="2" t="s">
        <v>16</v>
      </c>
      <c r="S26" s="2"/>
      <c r="T26" s="2" t="s">
        <v>16</v>
      </c>
      <c r="U26" s="2"/>
      <c r="V26" s="2" t="s">
        <v>16</v>
      </c>
      <c r="W26" s="2"/>
      <c r="X26" s="1">
        <v>4.990412651471464</v>
      </c>
    </row>
    <row r="27" spans="6:23" s="1" customFormat="1" ht="12.75">
      <c r="F27" s="2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57" s="5" customFormat="1" ht="12.75">
      <c r="A28" s="5" t="s">
        <v>9</v>
      </c>
      <c r="B28" s="5" t="s">
        <v>95</v>
      </c>
      <c r="C28" s="5" t="s">
        <v>151</v>
      </c>
      <c r="D28" s="5" t="s">
        <v>41</v>
      </c>
      <c r="G28" s="6">
        <v>99.99999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7:57" s="5" customFormat="1" ht="12.75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23" s="1" customFormat="1" ht="12.75">
      <c r="B30" s="1" t="s">
        <v>32</v>
      </c>
      <c r="C30" s="1" t="s">
        <v>20</v>
      </c>
      <c r="F30" s="2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63" s="1" customFormat="1" ht="12.75">
      <c r="B31" s="24" t="s">
        <v>153</v>
      </c>
      <c r="C31" s="24"/>
      <c r="D31" s="24" t="s">
        <v>40</v>
      </c>
      <c r="G31" s="4">
        <v>14106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s="24" t="s">
        <v>154</v>
      </c>
      <c r="C32" s="24"/>
      <c r="D32" s="24" t="s">
        <v>41</v>
      </c>
      <c r="G32" s="4">
        <v>5.2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s="1" customFormat="1" ht="12.75">
      <c r="A33" s="1" t="s">
        <v>9</v>
      </c>
      <c r="B33" s="24" t="s">
        <v>155</v>
      </c>
      <c r="C33" s="24"/>
      <c r="D33" s="24" t="s">
        <v>41</v>
      </c>
      <c r="G33" s="4">
        <v>53.1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2:63" s="1" customFormat="1" ht="12.75">
      <c r="B34" s="24" t="s">
        <v>156</v>
      </c>
      <c r="C34" s="24"/>
      <c r="D34" s="24" t="s">
        <v>157</v>
      </c>
      <c r="G34" s="4">
        <v>181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6:23" s="1" customFormat="1" ht="12.75">
      <c r="F35" s="2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s="1" customFormat="1" ht="12.75">
      <c r="B36" s="7" t="s">
        <v>10</v>
      </c>
      <c r="F36" s="2"/>
      <c r="G36" s="22" t="s">
        <v>1</v>
      </c>
      <c r="H36" s="22"/>
      <c r="I36" s="22" t="s">
        <v>7</v>
      </c>
      <c r="J36" s="22"/>
      <c r="K36" s="22" t="s">
        <v>8</v>
      </c>
      <c r="L36" s="22"/>
      <c r="M36" s="22" t="s">
        <v>33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6:23" s="1" customFormat="1" ht="12.75">
      <c r="F37" s="2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s="1" customFormat="1" ht="12.75">
      <c r="A38" s="1" t="s">
        <v>10</v>
      </c>
      <c r="B38" s="1" t="s">
        <v>152</v>
      </c>
      <c r="C38" s="1" t="s">
        <v>151</v>
      </c>
      <c r="D38" s="1" t="s">
        <v>13</v>
      </c>
      <c r="E38" s="1" t="s">
        <v>15</v>
      </c>
      <c r="F38" s="2" t="s">
        <v>16</v>
      </c>
      <c r="G38" s="4">
        <v>7.832167832167832</v>
      </c>
      <c r="H38" s="4" t="s">
        <v>16</v>
      </c>
      <c r="I38" s="4">
        <v>15.886524822695</v>
      </c>
      <c r="J38" s="4" t="s">
        <v>18</v>
      </c>
      <c r="K38" s="4">
        <v>0.9859154929577465</v>
      </c>
      <c r="L38" s="2" t="s">
        <v>16</v>
      </c>
      <c r="M38" s="4">
        <f>AVERAGE(G38,I38,K38)</f>
        <v>8.23486938260686</v>
      </c>
      <c r="N38" s="2" t="s">
        <v>16</v>
      </c>
      <c r="O38" s="2"/>
      <c r="P38" s="2" t="s">
        <v>16</v>
      </c>
      <c r="Q38" s="2"/>
      <c r="R38" s="2" t="s">
        <v>16</v>
      </c>
      <c r="S38" s="2"/>
      <c r="T38" s="2" t="s">
        <v>16</v>
      </c>
      <c r="U38" s="2"/>
      <c r="V38" s="2" t="s">
        <v>16</v>
      </c>
      <c r="W38" s="2"/>
      <c r="X38" s="1">
        <v>8.23486938260686</v>
      </c>
    </row>
    <row r="39" spans="1:24" s="1" customFormat="1" ht="12.75">
      <c r="A39" s="1" t="s">
        <v>10</v>
      </c>
      <c r="B39" s="1" t="s">
        <v>174</v>
      </c>
      <c r="C39" s="1" t="s">
        <v>151</v>
      </c>
      <c r="D39" s="1" t="s">
        <v>13</v>
      </c>
      <c r="E39" s="1" t="s">
        <v>15</v>
      </c>
      <c r="F39" s="2" t="s">
        <v>16</v>
      </c>
      <c r="G39" s="4"/>
      <c r="H39" s="4" t="s">
        <v>16</v>
      </c>
      <c r="I39" s="4">
        <v>0.99290780141844</v>
      </c>
      <c r="J39" s="4" t="s">
        <v>18</v>
      </c>
      <c r="K39" s="4">
        <v>0.9859154929577465</v>
      </c>
      <c r="L39" s="2" t="s">
        <v>16</v>
      </c>
      <c r="M39" s="4">
        <f>AVERAGE(G39,I39,K39)</f>
        <v>0.9894116471880933</v>
      </c>
      <c r="N39" s="2" t="s">
        <v>16</v>
      </c>
      <c r="O39" s="2"/>
      <c r="P39" s="2" t="s">
        <v>16</v>
      </c>
      <c r="Q39" s="2"/>
      <c r="R39" s="2" t="s">
        <v>16</v>
      </c>
      <c r="S39" s="2"/>
      <c r="T39" s="2" t="s">
        <v>16</v>
      </c>
      <c r="U39" s="2"/>
      <c r="V39" s="2" t="s">
        <v>16</v>
      </c>
      <c r="W39" s="2"/>
      <c r="X39" s="1">
        <v>0.9894116471880933</v>
      </c>
    </row>
    <row r="40" spans="6:23" s="1" customFormat="1" ht="12.75">
      <c r="F40" s="2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s="1" customFormat="1" ht="12.75">
      <c r="B41" s="1" t="s">
        <v>32</v>
      </c>
      <c r="C41" s="1" t="s">
        <v>22</v>
      </c>
      <c r="D41" s="1" t="s">
        <v>151</v>
      </c>
      <c r="F41" s="2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63" s="1" customFormat="1" ht="12.75">
      <c r="B42" s="24" t="s">
        <v>153</v>
      </c>
      <c r="C42" s="24"/>
      <c r="D42" s="24" t="s">
        <v>40</v>
      </c>
      <c r="G42" s="4">
        <v>16034</v>
      </c>
      <c r="H42" s="4"/>
      <c r="I42" s="4">
        <v>16861</v>
      </c>
      <c r="J42" s="4"/>
      <c r="K42" s="4">
        <v>16544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2:63" s="1" customFormat="1" ht="12.75">
      <c r="B43" s="24" t="s">
        <v>154</v>
      </c>
      <c r="C43" s="24"/>
      <c r="D43" s="24" t="s">
        <v>41</v>
      </c>
      <c r="G43" s="4">
        <v>6.7</v>
      </c>
      <c r="H43" s="4"/>
      <c r="I43" s="4">
        <v>6.9</v>
      </c>
      <c r="J43" s="4"/>
      <c r="K43" s="4">
        <v>6.8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s="1" customFormat="1" ht="12.75">
      <c r="A44" s="1" t="s">
        <v>10</v>
      </c>
      <c r="B44" s="24" t="s">
        <v>155</v>
      </c>
      <c r="C44" s="24"/>
      <c r="D44" s="24" t="s">
        <v>41</v>
      </c>
      <c r="G44" s="4">
        <v>52.8</v>
      </c>
      <c r="H44" s="4"/>
      <c r="I44" s="4">
        <v>51.3</v>
      </c>
      <c r="J44" s="4"/>
      <c r="K44" s="4">
        <v>51.9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2:63" s="1" customFormat="1" ht="12.75">
      <c r="B45" s="24" t="s">
        <v>156</v>
      </c>
      <c r="C45" s="24"/>
      <c r="D45" s="24" t="s">
        <v>157</v>
      </c>
      <c r="G45" s="4">
        <v>181</v>
      </c>
      <c r="H45" s="4"/>
      <c r="I45" s="4">
        <v>183.5</v>
      </c>
      <c r="J45" s="4"/>
      <c r="K45" s="4">
        <v>182.5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7:63" s="1" customFormat="1" ht="12.7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57" s="5" customFormat="1" ht="12.75">
      <c r="A47" s="5" t="s">
        <v>10</v>
      </c>
      <c r="B47" s="5" t="s">
        <v>96</v>
      </c>
      <c r="C47" s="5" t="s">
        <v>151</v>
      </c>
      <c r="D47" s="5" t="s">
        <v>41</v>
      </c>
      <c r="G47" s="6">
        <v>99.99925</v>
      </c>
      <c r="H47" s="6"/>
      <c r="I47" s="6">
        <v>99.99828</v>
      </c>
      <c r="J47" s="6"/>
      <c r="K47" s="6">
        <v>99.99852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6:23" s="1" customFormat="1" ht="12.75">
      <c r="F48" s="2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s="1" customFormat="1" ht="12.75">
      <c r="B49" s="7" t="s">
        <v>11</v>
      </c>
      <c r="F49" s="2"/>
      <c r="G49" s="22" t="s">
        <v>1</v>
      </c>
      <c r="H49" s="22"/>
      <c r="I49" s="22" t="s">
        <v>7</v>
      </c>
      <c r="J49" s="22"/>
      <c r="K49" s="22" t="s">
        <v>8</v>
      </c>
      <c r="L49" s="22"/>
      <c r="M49" s="22" t="s">
        <v>33</v>
      </c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6:23" s="1" customFormat="1" ht="12.75">
      <c r="F50" s="2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s="1" customFormat="1" ht="12.75">
      <c r="A51" s="1" t="s">
        <v>11</v>
      </c>
      <c r="B51" s="1" t="s">
        <v>152</v>
      </c>
      <c r="C51" s="1" t="s">
        <v>151</v>
      </c>
      <c r="D51" s="1" t="s">
        <v>13</v>
      </c>
      <c r="E51" s="1" t="s">
        <v>15</v>
      </c>
      <c r="F51" s="2" t="s">
        <v>16</v>
      </c>
      <c r="G51" s="4">
        <v>267.8740157480315</v>
      </c>
      <c r="H51" s="4" t="s">
        <v>16</v>
      </c>
      <c r="I51" s="4">
        <v>257.03125</v>
      </c>
      <c r="J51" s="4" t="s">
        <v>16</v>
      </c>
      <c r="K51" s="4">
        <v>259.37984496124</v>
      </c>
      <c r="L51" s="2" t="s">
        <v>16</v>
      </c>
      <c r="M51" s="4">
        <f>AVERAGE(G51,I51,K51)</f>
        <v>261.42837023642386</v>
      </c>
      <c r="N51" s="2" t="s">
        <v>16</v>
      </c>
      <c r="O51" s="2"/>
      <c r="P51" s="2" t="s">
        <v>16</v>
      </c>
      <c r="Q51" s="2"/>
      <c r="R51" s="2" t="s">
        <v>16</v>
      </c>
      <c r="S51" s="2"/>
      <c r="T51" s="2" t="s">
        <v>16</v>
      </c>
      <c r="U51" s="2"/>
      <c r="V51" s="2" t="s">
        <v>16</v>
      </c>
      <c r="W51" s="2"/>
      <c r="X51" s="1">
        <v>261.42837023642386</v>
      </c>
    </row>
    <row r="52" spans="1:24" s="1" customFormat="1" ht="12.75">
      <c r="A52" s="1" t="s">
        <v>11</v>
      </c>
      <c r="B52" s="1" t="s">
        <v>174</v>
      </c>
      <c r="C52" s="1" t="s">
        <v>151</v>
      </c>
      <c r="D52" s="1" t="s">
        <v>13</v>
      </c>
      <c r="E52" s="1" t="s">
        <v>15</v>
      </c>
      <c r="F52" s="2" t="s">
        <v>16</v>
      </c>
      <c r="G52" s="4">
        <v>9.370078740157481</v>
      </c>
      <c r="H52" s="4" t="s">
        <v>16</v>
      </c>
      <c r="I52" s="4">
        <v>13.015625</v>
      </c>
      <c r="J52" s="4" t="s">
        <v>16</v>
      </c>
      <c r="K52" s="4">
        <v>7.054263565891473</v>
      </c>
      <c r="L52" s="2" t="s">
        <v>16</v>
      </c>
      <c r="M52" s="4">
        <f>AVERAGE(G52,I52,K52)</f>
        <v>9.813322435349653</v>
      </c>
      <c r="N52" s="2" t="s">
        <v>16</v>
      </c>
      <c r="O52" s="2"/>
      <c r="P52" s="2" t="s">
        <v>16</v>
      </c>
      <c r="Q52" s="2"/>
      <c r="R52" s="2" t="s">
        <v>16</v>
      </c>
      <c r="S52" s="2"/>
      <c r="T52" s="2" t="s">
        <v>16</v>
      </c>
      <c r="U52" s="2"/>
      <c r="V52" s="2" t="s">
        <v>16</v>
      </c>
      <c r="W52" s="2"/>
      <c r="X52" s="1">
        <v>9.813322435349653</v>
      </c>
    </row>
    <row r="53" spans="6:23" s="1" customFormat="1" ht="12.75">
      <c r="F53" s="2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s="1" customFormat="1" ht="12.75">
      <c r="B54" s="1" t="s">
        <v>32</v>
      </c>
      <c r="C54" s="1" t="s">
        <v>22</v>
      </c>
      <c r="D54" s="1" t="s">
        <v>151</v>
      </c>
      <c r="F54" s="2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63" s="1" customFormat="1" ht="12.75">
      <c r="B55" s="24" t="s">
        <v>153</v>
      </c>
      <c r="C55" s="24"/>
      <c r="D55" s="24" t="s">
        <v>40</v>
      </c>
      <c r="G55" s="4">
        <v>17545</v>
      </c>
      <c r="H55" s="4"/>
      <c r="I55" s="4">
        <v>17911</v>
      </c>
      <c r="J55" s="4"/>
      <c r="K55" s="4">
        <v>17096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2:63" s="1" customFormat="1" ht="12.75">
      <c r="B56" s="24" t="s">
        <v>154</v>
      </c>
      <c r="C56" s="24"/>
      <c r="D56" s="24" t="s">
        <v>41</v>
      </c>
      <c r="G56" s="4">
        <v>8.3</v>
      </c>
      <c r="H56" s="4"/>
      <c r="I56" s="4">
        <v>8.2</v>
      </c>
      <c r="J56" s="4"/>
      <c r="K56" s="4">
        <v>8.1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s="1" customFormat="1" ht="12.75">
      <c r="A57" s="1" t="s">
        <v>11</v>
      </c>
      <c r="B57" s="24" t="s">
        <v>155</v>
      </c>
      <c r="C57" s="24"/>
      <c r="D57" s="24" t="s">
        <v>41</v>
      </c>
      <c r="G57" s="4">
        <v>48.7</v>
      </c>
      <c r="H57" s="4"/>
      <c r="I57" s="4">
        <v>46.9</v>
      </c>
      <c r="J57" s="4"/>
      <c r="K57" s="4">
        <v>49.4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2:63" s="1" customFormat="1" ht="12.75">
      <c r="B58" s="24" t="s">
        <v>156</v>
      </c>
      <c r="C58" s="24"/>
      <c r="D58" s="24" t="s">
        <v>157</v>
      </c>
      <c r="G58" s="4">
        <v>178</v>
      </c>
      <c r="H58" s="4"/>
      <c r="I58" s="4">
        <v>180</v>
      </c>
      <c r="J58" s="4"/>
      <c r="K58" s="4">
        <v>180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7:63" s="1" customFormat="1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57" s="5" customFormat="1" ht="12.75">
      <c r="A60" s="5" t="s">
        <v>11</v>
      </c>
      <c r="B60" s="5" t="s">
        <v>96</v>
      </c>
      <c r="C60" s="5" t="s">
        <v>151</v>
      </c>
      <c r="D60" s="5" t="s">
        <v>41</v>
      </c>
      <c r="G60" s="6">
        <v>99.99507</v>
      </c>
      <c r="H60" s="6"/>
      <c r="I60" s="6">
        <v>99.99608</v>
      </c>
      <c r="J60" s="6"/>
      <c r="K60" s="6">
        <v>99.9977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7:63" s="1" customFormat="1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s="1" customFormat="1" ht="12.75">
      <c r="B62" s="7" t="s">
        <v>12</v>
      </c>
      <c r="G62" s="22" t="s">
        <v>1</v>
      </c>
      <c r="H62" s="22"/>
      <c r="I62" s="22" t="s">
        <v>7</v>
      </c>
      <c r="J62" s="22"/>
      <c r="K62" s="22" t="s">
        <v>8</v>
      </c>
      <c r="L62" s="22"/>
      <c r="M62" s="22" t="s">
        <v>33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6:23" s="1" customFormat="1" ht="12.75">
      <c r="F63" s="2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4" s="1" customFormat="1" ht="12.75">
      <c r="A64" s="1" t="s">
        <v>12</v>
      </c>
      <c r="B64" s="1" t="s">
        <v>152</v>
      </c>
      <c r="C64" s="1" t="s">
        <v>151</v>
      </c>
      <c r="D64" s="1" t="s">
        <v>13</v>
      </c>
      <c r="E64" s="1" t="s">
        <v>15</v>
      </c>
      <c r="F64" s="2" t="s">
        <v>16</v>
      </c>
      <c r="G64" s="4">
        <v>170</v>
      </c>
      <c r="H64" s="4" t="s">
        <v>16</v>
      </c>
      <c r="I64" s="4">
        <v>178</v>
      </c>
      <c r="J64" s="4" t="s">
        <v>16</v>
      </c>
      <c r="K64" s="4">
        <v>174</v>
      </c>
      <c r="L64" s="2" t="s">
        <v>16</v>
      </c>
      <c r="M64" s="4">
        <f>AVERAGE(G64,I64,K64)</f>
        <v>174</v>
      </c>
      <c r="N64" s="2" t="s">
        <v>16</v>
      </c>
      <c r="O64" s="2"/>
      <c r="P64" s="2" t="s">
        <v>16</v>
      </c>
      <c r="Q64" s="2"/>
      <c r="R64" s="2" t="s">
        <v>16</v>
      </c>
      <c r="S64" s="2"/>
      <c r="T64" s="2" t="s">
        <v>16</v>
      </c>
      <c r="U64" s="2"/>
      <c r="V64" s="2" t="s">
        <v>16</v>
      </c>
      <c r="W64" s="2"/>
      <c r="X64" s="1">
        <v>174</v>
      </c>
    </row>
    <row r="65" spans="1:24" s="1" customFormat="1" ht="12.75">
      <c r="A65" s="1" t="s">
        <v>12</v>
      </c>
      <c r="B65" s="1" t="s">
        <v>174</v>
      </c>
      <c r="C65" s="1" t="s">
        <v>151</v>
      </c>
      <c r="D65" s="1" t="s">
        <v>13</v>
      </c>
      <c r="E65" s="1" t="s">
        <v>15</v>
      </c>
      <c r="F65" s="2" t="s">
        <v>16</v>
      </c>
      <c r="G65" s="4">
        <v>0.2</v>
      </c>
      <c r="H65" s="4" t="s">
        <v>16</v>
      </c>
      <c r="I65" s="4">
        <v>0.2</v>
      </c>
      <c r="J65" s="4" t="s">
        <v>16</v>
      </c>
      <c r="K65" s="4">
        <v>2.1</v>
      </c>
      <c r="L65" s="2" t="s">
        <v>16</v>
      </c>
      <c r="M65" s="4">
        <f>AVERAGE(G65,I65,K65)</f>
        <v>0.8333333333333334</v>
      </c>
      <c r="N65" s="2" t="s">
        <v>16</v>
      </c>
      <c r="O65" s="2"/>
      <c r="P65" s="2" t="s">
        <v>16</v>
      </c>
      <c r="Q65" s="2"/>
      <c r="R65" s="2" t="s">
        <v>16</v>
      </c>
      <c r="S65" s="2"/>
      <c r="T65" s="2" t="s">
        <v>16</v>
      </c>
      <c r="U65" s="2"/>
      <c r="V65" s="2" t="s">
        <v>16</v>
      </c>
      <c r="W65" s="2"/>
      <c r="X65" s="1">
        <v>0.8333333333333335</v>
      </c>
    </row>
    <row r="66" spans="6:23" s="1" customFormat="1" ht="12.75">
      <c r="F66" s="2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4" ht="12.75">
      <c r="B67" s="1" t="s">
        <v>32</v>
      </c>
      <c r="C67" s="1" t="s">
        <v>23</v>
      </c>
      <c r="D67" t="s">
        <v>151</v>
      </c>
    </row>
    <row r="68" spans="2:63" s="1" customFormat="1" ht="12.75">
      <c r="B68" s="24" t="s">
        <v>153</v>
      </c>
      <c r="C68" s="24"/>
      <c r="D68" s="24" t="s">
        <v>40</v>
      </c>
      <c r="G68" s="4">
        <v>14921</v>
      </c>
      <c r="H68" s="4"/>
      <c r="I68" s="4">
        <v>14845</v>
      </c>
      <c r="J68" s="4"/>
      <c r="K68" s="4">
        <v>14725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2:63" s="1" customFormat="1" ht="12.75">
      <c r="B69" s="24" t="s">
        <v>154</v>
      </c>
      <c r="C69" s="24"/>
      <c r="D69" s="24" t="s">
        <v>41</v>
      </c>
      <c r="G69" s="4">
        <v>7.4</v>
      </c>
      <c r="H69" s="4"/>
      <c r="I69" s="4">
        <v>8</v>
      </c>
      <c r="J69" s="4"/>
      <c r="K69" s="4">
        <v>7.8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s="1" customFormat="1" ht="12.75">
      <c r="A70" s="1" t="s">
        <v>12</v>
      </c>
      <c r="B70" s="24" t="s">
        <v>155</v>
      </c>
      <c r="C70" s="24"/>
      <c r="D70" s="24" t="s">
        <v>41</v>
      </c>
      <c r="G70" s="4">
        <v>48.4</v>
      </c>
      <c r="H70" s="4"/>
      <c r="I70" s="4">
        <v>48.4</v>
      </c>
      <c r="J70" s="4"/>
      <c r="K70" s="4">
        <v>49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2:63" s="1" customFormat="1" ht="12.75">
      <c r="B71" s="24" t="s">
        <v>156</v>
      </c>
      <c r="C71" s="24"/>
      <c r="D71" s="24" t="s">
        <v>157</v>
      </c>
      <c r="G71" s="4">
        <v>178</v>
      </c>
      <c r="H71" s="4"/>
      <c r="I71" s="4">
        <v>178</v>
      </c>
      <c r="J71" s="4"/>
      <c r="K71" s="4">
        <v>179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B46">
      <selection activeCell="AL4" sqref="AL4"/>
    </sheetView>
  </sheetViews>
  <sheetFormatPr defaultColWidth="9.140625" defaultRowHeight="12.75"/>
  <cols>
    <col min="1" max="1" width="9.140625" style="5" hidden="1" customWidth="1"/>
    <col min="2" max="2" width="22.00390625" style="5" customWidth="1"/>
    <col min="3" max="3" width="5.8515625" style="5" customWidth="1"/>
    <col min="4" max="4" width="9.140625" style="5" customWidth="1"/>
    <col min="5" max="5" width="2.00390625" style="5" customWidth="1"/>
    <col min="6" max="6" width="10.7109375" style="5" customWidth="1"/>
    <col min="7" max="7" width="2.28125" style="5" customWidth="1"/>
    <col min="8" max="8" width="10.8515625" style="5" customWidth="1"/>
    <col min="9" max="9" width="2.421875" style="5" customWidth="1"/>
    <col min="10" max="10" width="9.28125" style="5" bestFit="1" customWidth="1"/>
    <col min="11" max="11" width="1.7109375" style="5" customWidth="1"/>
    <col min="12" max="12" width="10.8515625" style="5" customWidth="1"/>
    <col min="13" max="13" width="1.8515625" style="5" customWidth="1"/>
    <col min="14" max="14" width="12.140625" style="5" customWidth="1"/>
    <col min="15" max="15" width="2.00390625" style="5" customWidth="1"/>
    <col min="16" max="16" width="10.28125" style="5" customWidth="1"/>
    <col min="17" max="17" width="2.421875" style="5" customWidth="1"/>
    <col min="18" max="18" width="9.421875" style="5" customWidth="1"/>
    <col min="19" max="19" width="2.57421875" style="5" customWidth="1"/>
    <col min="20" max="20" width="9.57421875" style="5" customWidth="1"/>
    <col min="21" max="21" width="2.57421875" style="5" customWidth="1"/>
    <col min="22" max="22" width="10.7109375" style="5" customWidth="1"/>
    <col min="23" max="23" width="2.421875" style="5" customWidth="1"/>
    <col min="24" max="24" width="11.8515625" style="5" customWidth="1"/>
    <col min="25" max="25" width="2.140625" style="5" customWidth="1"/>
    <col min="26" max="26" width="11.57421875" style="5" customWidth="1"/>
    <col min="27" max="27" width="2.00390625" style="5" customWidth="1"/>
    <col min="28" max="28" width="11.57421875" style="5" customWidth="1"/>
    <col min="29" max="29" width="2.00390625" style="5" customWidth="1"/>
    <col min="30" max="30" width="11.28125" style="5" customWidth="1"/>
    <col min="31" max="31" width="2.140625" style="5" customWidth="1"/>
    <col min="32" max="32" width="12.8515625" style="5" customWidth="1"/>
    <col min="33" max="33" width="1.7109375" style="5" customWidth="1"/>
    <col min="34" max="34" width="11.7109375" style="5" customWidth="1"/>
    <col min="35" max="35" width="2.00390625" style="5" customWidth="1"/>
    <col min="36" max="36" width="11.57421875" style="5" customWidth="1"/>
    <col min="37" max="37" width="1.8515625" style="5" customWidth="1"/>
    <col min="38" max="38" width="11.421875" style="5" customWidth="1"/>
    <col min="39" max="39" width="2.57421875" style="5" customWidth="1"/>
    <col min="40" max="40" width="11.00390625" style="5" customWidth="1"/>
    <col min="41" max="41" width="2.57421875" style="5" customWidth="1"/>
    <col min="42" max="42" width="11.8515625" style="5" customWidth="1"/>
    <col min="43" max="16384" width="9.140625" style="5" customWidth="1"/>
  </cols>
  <sheetData>
    <row r="1" spans="2:3" ht="12.75">
      <c r="B1" s="11" t="s">
        <v>139</v>
      </c>
      <c r="C1" s="11"/>
    </row>
    <row r="4" spans="2:42" ht="12.75">
      <c r="B4" s="11" t="s">
        <v>0</v>
      </c>
      <c r="C4" s="11"/>
      <c r="F4" s="23" t="s">
        <v>1</v>
      </c>
      <c r="G4" s="23"/>
      <c r="H4" s="23" t="s">
        <v>7</v>
      </c>
      <c r="I4" s="23"/>
      <c r="J4" s="23" t="s">
        <v>8</v>
      </c>
      <c r="K4" s="23"/>
      <c r="L4" s="23" t="s">
        <v>1</v>
      </c>
      <c r="M4" s="23"/>
      <c r="N4" s="23" t="s">
        <v>7</v>
      </c>
      <c r="O4" s="23"/>
      <c r="P4" s="23" t="s">
        <v>8</v>
      </c>
      <c r="Q4" s="23"/>
      <c r="R4" s="23" t="s">
        <v>1</v>
      </c>
      <c r="S4" s="23"/>
      <c r="T4" s="23" t="s">
        <v>7</v>
      </c>
      <c r="U4" s="23"/>
      <c r="V4" s="23" t="s">
        <v>8</v>
      </c>
      <c r="W4" s="23"/>
      <c r="X4" s="23" t="s">
        <v>1</v>
      </c>
      <c r="Y4" s="23"/>
      <c r="Z4" s="23" t="s">
        <v>7</v>
      </c>
      <c r="AA4" s="23"/>
      <c r="AB4" s="23" t="s">
        <v>8</v>
      </c>
      <c r="AC4" s="23"/>
      <c r="AD4" s="23" t="s">
        <v>1</v>
      </c>
      <c r="AE4" s="23"/>
      <c r="AF4" s="23" t="s">
        <v>7</v>
      </c>
      <c r="AG4" s="23"/>
      <c r="AH4" s="23" t="s">
        <v>8</v>
      </c>
      <c r="AI4" s="23"/>
      <c r="AJ4" s="23" t="s">
        <v>1</v>
      </c>
      <c r="AK4" s="23"/>
      <c r="AL4" s="23" t="s">
        <v>7</v>
      </c>
      <c r="AM4" s="23"/>
      <c r="AN4" s="23" t="s">
        <v>8</v>
      </c>
      <c r="AO4" s="23"/>
      <c r="AP4" s="23" t="s">
        <v>33</v>
      </c>
    </row>
    <row r="6" spans="2:42" ht="12.75">
      <c r="B6" s="5" t="s">
        <v>177</v>
      </c>
      <c r="F6" s="5" t="s">
        <v>179</v>
      </c>
      <c r="H6" s="5" t="s">
        <v>179</v>
      </c>
      <c r="J6" s="5" t="s">
        <v>179</v>
      </c>
      <c r="L6" s="5" t="s">
        <v>181</v>
      </c>
      <c r="N6" s="5" t="s">
        <v>181</v>
      </c>
      <c r="P6" s="5" t="s">
        <v>181</v>
      </c>
      <c r="AD6" s="5" t="s">
        <v>182</v>
      </c>
      <c r="AF6" s="5" t="s">
        <v>182</v>
      </c>
      <c r="AH6" s="5" t="s">
        <v>182</v>
      </c>
      <c r="AJ6" s="5" t="s">
        <v>185</v>
      </c>
      <c r="AL6" s="5" t="s">
        <v>185</v>
      </c>
      <c r="AN6" s="5" t="s">
        <v>185</v>
      </c>
      <c r="AP6" s="5" t="s">
        <v>185</v>
      </c>
    </row>
    <row r="7" spans="2:42" ht="12.75">
      <c r="B7" s="5" t="s">
        <v>178</v>
      </c>
      <c r="F7" s="5" t="s">
        <v>180</v>
      </c>
      <c r="H7" s="5" t="s">
        <v>180</v>
      </c>
      <c r="J7" s="5" t="s">
        <v>180</v>
      </c>
      <c r="L7" s="5" t="s">
        <v>180</v>
      </c>
      <c r="N7" s="5" t="s">
        <v>180</v>
      </c>
      <c r="P7" s="5" t="s">
        <v>180</v>
      </c>
      <c r="AD7" s="5" t="s">
        <v>184</v>
      </c>
      <c r="AF7" s="5" t="s">
        <v>184</v>
      </c>
      <c r="AH7" s="5" t="s">
        <v>184</v>
      </c>
      <c r="AJ7" s="5" t="s">
        <v>39</v>
      </c>
      <c r="AL7" s="5" t="s">
        <v>39</v>
      </c>
      <c r="AN7" s="5" t="s">
        <v>39</v>
      </c>
      <c r="AP7" s="5" t="s">
        <v>39</v>
      </c>
    </row>
    <row r="8" spans="2:42" ht="12.75">
      <c r="B8" s="5" t="s">
        <v>189</v>
      </c>
      <c r="R8" s="5" t="s">
        <v>190</v>
      </c>
      <c r="T8" s="5" t="s">
        <v>190</v>
      </c>
      <c r="V8" s="5" t="s">
        <v>190</v>
      </c>
      <c r="X8" s="5" t="s">
        <v>183</v>
      </c>
      <c r="Z8" s="5" t="s">
        <v>183</v>
      </c>
      <c r="AB8" s="5" t="s">
        <v>183</v>
      </c>
      <c r="AD8" s="5" t="s">
        <v>191</v>
      </c>
      <c r="AF8" s="5" t="s">
        <v>191</v>
      </c>
      <c r="AH8" s="5" t="s">
        <v>191</v>
      </c>
      <c r="AJ8" s="5" t="s">
        <v>39</v>
      </c>
      <c r="AL8" s="5" t="s">
        <v>39</v>
      </c>
      <c r="AN8" s="5" t="s">
        <v>39</v>
      </c>
      <c r="AP8" s="5" t="s">
        <v>39</v>
      </c>
    </row>
    <row r="9" spans="2:42" ht="12.75">
      <c r="B9" s="5" t="s">
        <v>176</v>
      </c>
      <c r="F9" s="5" t="s">
        <v>24</v>
      </c>
      <c r="H9" s="5" t="s">
        <v>24</v>
      </c>
      <c r="J9" s="5" t="s">
        <v>24</v>
      </c>
      <c r="L9" s="5" t="s">
        <v>25</v>
      </c>
      <c r="N9" s="5" t="s">
        <v>25</v>
      </c>
      <c r="P9" s="5" t="s">
        <v>25</v>
      </c>
      <c r="X9" s="5" t="s">
        <v>26</v>
      </c>
      <c r="Z9" s="5" t="s">
        <v>26</v>
      </c>
      <c r="AB9" s="5" t="s">
        <v>26</v>
      </c>
      <c r="AD9" s="5" t="s">
        <v>27</v>
      </c>
      <c r="AF9" s="5" t="s">
        <v>27</v>
      </c>
      <c r="AH9" s="5" t="s">
        <v>27</v>
      </c>
      <c r="AJ9" s="5" t="s">
        <v>39</v>
      </c>
      <c r="AL9" s="5" t="s">
        <v>39</v>
      </c>
      <c r="AN9" s="5" t="s">
        <v>39</v>
      </c>
      <c r="AP9" s="5" t="s">
        <v>39</v>
      </c>
    </row>
    <row r="10" spans="1:29" ht="12.75">
      <c r="A10" s="5" t="s">
        <v>0</v>
      </c>
      <c r="B10" s="5" t="s">
        <v>3</v>
      </c>
      <c r="D10" s="5" t="s">
        <v>30</v>
      </c>
      <c r="F10" s="6">
        <v>17520</v>
      </c>
      <c r="G10" s="6"/>
      <c r="H10" s="6">
        <v>17520</v>
      </c>
      <c r="I10" s="6"/>
      <c r="J10" s="6">
        <v>18480</v>
      </c>
      <c r="K10" s="6"/>
      <c r="L10" s="6">
        <v>3120</v>
      </c>
      <c r="M10" s="6"/>
      <c r="N10" s="6">
        <v>3060</v>
      </c>
      <c r="O10" s="6"/>
      <c r="P10" s="6">
        <v>3180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34" ht="12.75">
      <c r="B11" s="5" t="s">
        <v>3</v>
      </c>
      <c r="D11" s="5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482.5</v>
      </c>
      <c r="AE11" s="6"/>
      <c r="AF11" s="6">
        <v>440.5</v>
      </c>
      <c r="AG11" s="6"/>
      <c r="AH11" s="6">
        <v>471.5</v>
      </c>
    </row>
    <row r="12" spans="1:34" ht="12.75">
      <c r="A12" s="5" t="s">
        <v>0</v>
      </c>
      <c r="B12" s="5" t="s">
        <v>6</v>
      </c>
      <c r="D12" s="5" t="s">
        <v>31</v>
      </c>
      <c r="F12" s="6">
        <v>235</v>
      </c>
      <c r="G12" s="6"/>
      <c r="H12" s="6">
        <v>198</v>
      </c>
      <c r="I12" s="6"/>
      <c r="J12" s="6">
        <v>81</v>
      </c>
      <c r="K12" s="6"/>
      <c r="L12" s="6">
        <v>11776</v>
      </c>
      <c r="M12" s="6"/>
      <c r="N12" s="6">
        <v>10927</v>
      </c>
      <c r="O12" s="6"/>
      <c r="P12" s="6">
        <v>12100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2.75">
      <c r="A13" s="5" t="s">
        <v>0</v>
      </c>
      <c r="B13" s="5" t="s">
        <v>5</v>
      </c>
      <c r="D13" s="5" t="s">
        <v>28</v>
      </c>
      <c r="F13" s="6">
        <v>14.72</v>
      </c>
      <c r="G13" s="6"/>
      <c r="H13" s="6">
        <v>15.06</v>
      </c>
      <c r="I13" s="6"/>
      <c r="J13" s="6">
        <v>14.62</v>
      </c>
      <c r="K13" s="6"/>
      <c r="L13" s="6">
        <v>0.0002</v>
      </c>
      <c r="M13" s="6"/>
      <c r="N13" s="6">
        <v>0.0074</v>
      </c>
      <c r="O13" s="6"/>
      <c r="P13" s="6">
        <v>0.0052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2.75">
      <c r="A14" s="5" t="s">
        <v>0</v>
      </c>
      <c r="B14" s="5" t="s">
        <v>2</v>
      </c>
      <c r="D14" s="5" t="s">
        <v>29</v>
      </c>
      <c r="F14" s="6">
        <v>130</v>
      </c>
      <c r="G14" s="6"/>
      <c r="H14" s="6">
        <v>290</v>
      </c>
      <c r="I14" s="6"/>
      <c r="J14" s="6">
        <v>160</v>
      </c>
      <c r="K14" s="6"/>
      <c r="L14" s="6">
        <v>75700</v>
      </c>
      <c r="M14" s="6"/>
      <c r="N14" s="6">
        <v>138400</v>
      </c>
      <c r="O14" s="6"/>
      <c r="P14" s="6">
        <v>39700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6:34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42" ht="12.75">
      <c r="B16" s="5" t="s">
        <v>35</v>
      </c>
      <c r="F16" s="6">
        <f>'emiss 2'!$G$13</f>
        <v>15299</v>
      </c>
      <c r="G16" s="6"/>
      <c r="H16" s="6">
        <f>'emiss 2'!$I$13</f>
        <v>15612</v>
      </c>
      <c r="I16" s="6"/>
      <c r="J16" s="6">
        <f>'emiss 2'!$K$13</f>
        <v>15520</v>
      </c>
      <c r="K16" s="6"/>
      <c r="L16" s="6">
        <f>'emiss 2'!$G$13</f>
        <v>15299</v>
      </c>
      <c r="M16" s="6"/>
      <c r="N16" s="6">
        <f>'emiss 2'!$I$13</f>
        <v>15612</v>
      </c>
      <c r="O16" s="6"/>
      <c r="P16" s="6">
        <f>'emiss 2'!$K$13</f>
        <v>15520</v>
      </c>
      <c r="Q16" s="6"/>
      <c r="R16" s="6"/>
      <c r="S16" s="6"/>
      <c r="T16" s="6"/>
      <c r="U16" s="6"/>
      <c r="V16" s="6"/>
      <c r="W16" s="6"/>
      <c r="X16" s="6">
        <f>'emiss 2'!$G$13</f>
        <v>15299</v>
      </c>
      <c r="Y16" s="6"/>
      <c r="Z16" s="6">
        <f>'emiss 2'!$I$13</f>
        <v>15612</v>
      </c>
      <c r="AA16" s="6"/>
      <c r="AB16" s="6">
        <f>'emiss 2'!$K$13</f>
        <v>15520</v>
      </c>
      <c r="AC16" s="6"/>
      <c r="AD16" s="6">
        <f>'emiss 2'!$G$13</f>
        <v>15299</v>
      </c>
      <c r="AE16" s="6"/>
      <c r="AF16" s="6">
        <f>'emiss 2'!$I$13</f>
        <v>15612</v>
      </c>
      <c r="AG16" s="6"/>
      <c r="AH16" s="6">
        <f>'emiss 2'!$K$13</f>
        <v>15520</v>
      </c>
      <c r="AJ16" s="6">
        <f>'emiss 2'!$G$13</f>
        <v>15299</v>
      </c>
      <c r="AK16" s="6"/>
      <c r="AL16" s="6">
        <f>'emiss 2'!$I$13</f>
        <v>15612</v>
      </c>
      <c r="AM16" s="6"/>
      <c r="AN16" s="6">
        <f>'emiss 2'!$K$13</f>
        <v>15520</v>
      </c>
      <c r="AP16" s="5">
        <f>AVERAGE(AJ16,AL16,AN16)</f>
        <v>15477</v>
      </c>
    </row>
    <row r="17" spans="2:42" ht="12.75">
      <c r="B17" s="5" t="s">
        <v>21</v>
      </c>
      <c r="F17" s="6">
        <f>'emiss 2'!$G$14</f>
        <v>7.3</v>
      </c>
      <c r="G17" s="6"/>
      <c r="H17" s="6">
        <f>'emiss 2'!$G$14</f>
        <v>7.3</v>
      </c>
      <c r="I17" s="6"/>
      <c r="J17" s="6">
        <f>'emiss 2'!$K$14</f>
        <v>6.7</v>
      </c>
      <c r="K17" s="6"/>
      <c r="L17" s="6">
        <f>'emiss 2'!$G$14</f>
        <v>7.3</v>
      </c>
      <c r="M17" s="6"/>
      <c r="N17" s="6">
        <f>'emiss 2'!$G$14</f>
        <v>7.3</v>
      </c>
      <c r="O17" s="6"/>
      <c r="P17" s="6">
        <f>'emiss 2'!$K$14</f>
        <v>6.7</v>
      </c>
      <c r="Q17" s="6"/>
      <c r="R17" s="6"/>
      <c r="S17" s="6"/>
      <c r="T17" s="6"/>
      <c r="U17" s="6"/>
      <c r="V17" s="6"/>
      <c r="W17" s="6"/>
      <c r="X17" s="6">
        <f>'emiss 2'!$G$14</f>
        <v>7.3</v>
      </c>
      <c r="Y17" s="6"/>
      <c r="Z17" s="6">
        <f>'emiss 2'!$G$14</f>
        <v>7.3</v>
      </c>
      <c r="AA17" s="6"/>
      <c r="AB17" s="6">
        <f>'emiss 2'!$K$14</f>
        <v>6.7</v>
      </c>
      <c r="AC17" s="6"/>
      <c r="AD17" s="6">
        <f>'emiss 2'!$G$14</f>
        <v>7.3</v>
      </c>
      <c r="AE17" s="6"/>
      <c r="AF17" s="6">
        <f>'emiss 2'!$G$14</f>
        <v>7.3</v>
      </c>
      <c r="AG17" s="6"/>
      <c r="AH17" s="6">
        <f>'emiss 2'!$K$14</f>
        <v>6.7</v>
      </c>
      <c r="AJ17" s="6">
        <f>'emiss 2'!$G$14</f>
        <v>7.3</v>
      </c>
      <c r="AK17" s="6"/>
      <c r="AL17" s="6">
        <f>'emiss 2'!$G$14</f>
        <v>7.3</v>
      </c>
      <c r="AM17" s="6"/>
      <c r="AN17" s="6">
        <f>'emiss 2'!$K$14</f>
        <v>6.7</v>
      </c>
      <c r="AP17" s="5">
        <f>AVERAGE(AJ17,AL17,AN17)</f>
        <v>7.1000000000000005</v>
      </c>
    </row>
    <row r="18" spans="6:40" ht="12.7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M18" s="6"/>
      <c r="AN18" s="6"/>
    </row>
    <row r="19" spans="2:42" ht="12.75">
      <c r="B19" s="24" t="s">
        <v>186</v>
      </c>
      <c r="C19" s="24"/>
      <c r="D19" s="24" t="s">
        <v>187</v>
      </c>
      <c r="F19" s="9">
        <f>F10*F12/1000000</f>
        <v>4.1172</v>
      </c>
      <c r="G19" s="9"/>
      <c r="H19" s="9">
        <f>H10*H12/1000000</f>
        <v>3.46896</v>
      </c>
      <c r="I19" s="9"/>
      <c r="J19" s="9">
        <f>J10*J12/1000000</f>
        <v>1.49688</v>
      </c>
      <c r="K19" s="9"/>
      <c r="L19" s="9">
        <f>L10*L12/1000000</f>
        <v>36.74112</v>
      </c>
      <c r="M19" s="9"/>
      <c r="N19" s="9">
        <f>N10*N12/1000000</f>
        <v>33.43662</v>
      </c>
      <c r="O19" s="9"/>
      <c r="P19" s="9">
        <f>P10*P12/1000000</f>
        <v>38.478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f>1050*AD11*60/1000000</f>
        <v>30.3975</v>
      </c>
      <c r="AE19" s="6"/>
      <c r="AF19" s="9">
        <f>1050*AF11*60/1000000</f>
        <v>27.7515</v>
      </c>
      <c r="AG19" s="9"/>
      <c r="AH19" s="9">
        <f>1050*AH11*60/1000000</f>
        <v>29.7045</v>
      </c>
      <c r="AJ19" s="9">
        <f>F19+L19+AD19</f>
        <v>71.25582</v>
      </c>
      <c r="AK19" s="9"/>
      <c r="AL19" s="9">
        <f>H19+N19+AF19</f>
        <v>64.65708000000001</v>
      </c>
      <c r="AM19" s="9"/>
      <c r="AN19" s="9">
        <f>J19+P19+AH19</f>
        <v>69.67938</v>
      </c>
      <c r="AO19" s="9"/>
      <c r="AP19" s="9">
        <f>AVERAGE(AJ19,AL19,AN19)</f>
        <v>68.53076</v>
      </c>
    </row>
    <row r="20" spans="2:42" ht="12.75">
      <c r="B20" s="24" t="s">
        <v>192</v>
      </c>
      <c r="C20" s="24"/>
      <c r="D20" s="24" t="s">
        <v>187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28">
        <f>AJ16/9000*60*(21-AJ17)/21</f>
        <v>66.53850793650793</v>
      </c>
      <c r="AK20" s="6"/>
      <c r="AL20" s="28">
        <f>AL16/9000*60*(21-AL17)/21</f>
        <v>67.89980952380952</v>
      </c>
      <c r="AM20" s="6"/>
      <c r="AN20" s="28">
        <f>AN16/9000*60*(21-AN17)/21</f>
        <v>70.45587301587302</v>
      </c>
      <c r="AP20" s="28">
        <f>AP16/9000*60*(21-AP17)/21</f>
        <v>68.29533333333333</v>
      </c>
    </row>
    <row r="21" spans="6:34" ht="12.7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12.75">
      <c r="B22" s="5" t="s">
        <v>36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42" ht="12.75">
      <c r="B23" s="5" t="s">
        <v>5</v>
      </c>
      <c r="D23" s="5" t="s">
        <v>37</v>
      </c>
      <c r="F23" s="9">
        <f>F10*F13/100*454/F16*14/(21-F17)/0.0283/60*1000</f>
        <v>46057.9392561331</v>
      </c>
      <c r="G23" s="6"/>
      <c r="H23" s="9">
        <f>H10*H13/100*454/H16*14/(21-H17)/0.0283/60*1000</f>
        <v>46177.048064661445</v>
      </c>
      <c r="I23" s="6"/>
      <c r="J23" s="9">
        <f>J10*J13/100*454/J16*14/(21-J17)/0.0283/60*1000</f>
        <v>45568.82052776556</v>
      </c>
      <c r="K23" s="6"/>
      <c r="L23" s="9">
        <f>L10*L13/100*454/L16*14/(21-L17)/0.0283/60*1000</f>
        <v>0.11144155939728449</v>
      </c>
      <c r="M23" s="6"/>
      <c r="N23" s="9">
        <f>N10*N13/100*454/N16*14/(21-N17)/0.0283/60*1000</f>
        <v>3.962965021103538</v>
      </c>
      <c r="O23" s="6"/>
      <c r="P23" s="9">
        <f>P10*P13/100*454/P16*14/(21-P17)/0.0283/60*1000</f>
        <v>2.789002553309864</v>
      </c>
      <c r="Q23" s="9"/>
      <c r="R23" s="9">
        <f>AJ23</f>
        <v>46058.050697692495</v>
      </c>
      <c r="S23" s="9"/>
      <c r="T23" s="9">
        <f>AL23</f>
        <v>46181.01102968255</v>
      </c>
      <c r="U23" s="9"/>
      <c r="V23" s="9">
        <f>AN23</f>
        <v>45571.60953031887</v>
      </c>
      <c r="W23" s="6"/>
      <c r="X23" s="9"/>
      <c r="Y23" s="6"/>
      <c r="Z23" s="6"/>
      <c r="AA23" s="6"/>
      <c r="AB23" s="6"/>
      <c r="AC23" s="6"/>
      <c r="AD23" s="6"/>
      <c r="AE23" s="6"/>
      <c r="AF23" s="6"/>
      <c r="AG23" s="6"/>
      <c r="AH23" s="6"/>
      <c r="AJ23" s="9">
        <f>F23+L23</f>
        <v>46058.050697692495</v>
      </c>
      <c r="AL23" s="9">
        <f>H23+N23</f>
        <v>46181.01102968255</v>
      </c>
      <c r="AN23" s="9">
        <f>J23+P23</f>
        <v>45571.60953031887</v>
      </c>
      <c r="AP23" s="9">
        <f>AVERAGE(AN23,AL23,AJ23)</f>
        <v>45936.8904192313</v>
      </c>
    </row>
    <row r="24" spans="2:42" s="10" customFormat="1" ht="12.75">
      <c r="B24" s="10" t="s">
        <v>2</v>
      </c>
      <c r="D24" s="10" t="s">
        <v>38</v>
      </c>
      <c r="F24" s="10">
        <f>F10*F14*454/F16*14/(21-F17)/0.0283/60</f>
        <v>40676.16918000884</v>
      </c>
      <c r="H24" s="10">
        <f>H10*H14*454/H16*14/(21-H17)/0.0283/60</f>
        <v>88919.94647245562</v>
      </c>
      <c r="J24" s="10">
        <f>J10*J14*454/J16*14/(21-J17)/0.0283/60</f>
        <v>49870.11822464083</v>
      </c>
      <c r="L24" s="10">
        <f>L10*L14*454/L16*14/(21-L17)/0.0283/60</f>
        <v>4218063.023187218</v>
      </c>
      <c r="N24" s="10">
        <f>N10*N14*454/N16*14/(21-N17)/0.0283/60</f>
        <v>7411815.66109094</v>
      </c>
      <c r="P24" s="10">
        <f>P10*P14*454/P16*14/(21-P17)/0.0283/60</f>
        <v>2129296.180123108</v>
      </c>
      <c r="R24" s="9">
        <f>AJ24</f>
        <v>4258739.192367227</v>
      </c>
      <c r="T24" s="9">
        <f>AL24</f>
        <v>7500735.607563396</v>
      </c>
      <c r="V24" s="9">
        <f>AN24</f>
        <v>2179166.298347749</v>
      </c>
      <c r="AJ24" s="10">
        <f>F24+L24</f>
        <v>4258739.192367227</v>
      </c>
      <c r="AL24" s="10">
        <f>H24+N24</f>
        <v>7500735.607563396</v>
      </c>
      <c r="AN24" s="10">
        <f>J24+P24</f>
        <v>2179166.298347749</v>
      </c>
      <c r="AP24" s="10">
        <f>AVERAGE(AN24,AL24,AJ24)</f>
        <v>4646213.699426123</v>
      </c>
    </row>
    <row r="25" s="10" customFormat="1" ht="12.75"/>
    <row r="26" spans="2:42" s="10" customFormat="1" ht="12.75">
      <c r="B26" s="12" t="s">
        <v>9</v>
      </c>
      <c r="C26" s="12"/>
      <c r="F26" s="23" t="s">
        <v>1</v>
      </c>
      <c r="G26" s="23"/>
      <c r="H26" s="23" t="s">
        <v>7</v>
      </c>
      <c r="I26" s="23"/>
      <c r="J26" s="23" t="s">
        <v>8</v>
      </c>
      <c r="K26" s="23"/>
      <c r="L26" s="23" t="s">
        <v>1</v>
      </c>
      <c r="M26" s="23"/>
      <c r="N26" s="23" t="s">
        <v>7</v>
      </c>
      <c r="O26" s="23"/>
      <c r="P26" s="23" t="s">
        <v>8</v>
      </c>
      <c r="Q26" s="23"/>
      <c r="R26" s="23" t="s">
        <v>1</v>
      </c>
      <c r="S26" s="23"/>
      <c r="T26" s="23" t="s">
        <v>7</v>
      </c>
      <c r="U26" s="23"/>
      <c r="V26" s="23" t="s">
        <v>8</v>
      </c>
      <c r="W26" s="23"/>
      <c r="X26" s="23" t="s">
        <v>1</v>
      </c>
      <c r="Y26" s="23"/>
      <c r="Z26" s="23" t="s">
        <v>7</v>
      </c>
      <c r="AA26" s="23"/>
      <c r="AB26" s="23" t="s">
        <v>8</v>
      </c>
      <c r="AC26" s="23"/>
      <c r="AD26" s="23" t="s">
        <v>1</v>
      </c>
      <c r="AE26" s="23"/>
      <c r="AF26" s="23" t="s">
        <v>7</v>
      </c>
      <c r="AG26" s="23"/>
      <c r="AH26" s="23" t="s">
        <v>8</v>
      </c>
      <c r="AI26" s="23"/>
      <c r="AJ26" s="23" t="s">
        <v>1</v>
      </c>
      <c r="AK26" s="23"/>
      <c r="AL26" s="23" t="s">
        <v>7</v>
      </c>
      <c r="AM26" s="23"/>
      <c r="AN26" s="23" t="s">
        <v>8</v>
      </c>
      <c r="AO26" s="23"/>
      <c r="AP26" s="23" t="s">
        <v>33</v>
      </c>
    </row>
    <row r="27" spans="2:42" s="10" customFormat="1" ht="12.75">
      <c r="B27" s="12"/>
      <c r="C27" s="1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2:42" s="10" customFormat="1" ht="12.75">
      <c r="B28" s="5" t="s">
        <v>177</v>
      </c>
      <c r="C28" s="5"/>
      <c r="F28" s="5" t="s">
        <v>179</v>
      </c>
      <c r="G28" s="5"/>
      <c r="H28" s="5" t="s">
        <v>179</v>
      </c>
      <c r="I28" s="5"/>
      <c r="J28" s="5" t="s">
        <v>179</v>
      </c>
      <c r="K28" s="5"/>
      <c r="L28" s="5" t="s">
        <v>181</v>
      </c>
      <c r="M28" s="5"/>
      <c r="N28" s="5" t="s">
        <v>181</v>
      </c>
      <c r="O28" s="5"/>
      <c r="P28" s="5" t="s">
        <v>181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 t="s">
        <v>182</v>
      </c>
      <c r="AE28" s="5"/>
      <c r="AF28" s="5" t="s">
        <v>182</v>
      </c>
      <c r="AG28" s="5"/>
      <c r="AH28" s="5" t="s">
        <v>182</v>
      </c>
      <c r="AI28" s="5"/>
      <c r="AJ28" s="5" t="s">
        <v>185</v>
      </c>
      <c r="AK28" s="5"/>
      <c r="AL28" s="5" t="s">
        <v>185</v>
      </c>
      <c r="AM28" s="5"/>
      <c r="AN28" s="5" t="s">
        <v>185</v>
      </c>
      <c r="AO28" s="5"/>
      <c r="AP28" s="5" t="s">
        <v>185</v>
      </c>
    </row>
    <row r="29" spans="2:42" ht="12.75">
      <c r="B29" s="5" t="s">
        <v>178</v>
      </c>
      <c r="F29" s="5" t="s">
        <v>180</v>
      </c>
      <c r="H29" s="5" t="s">
        <v>180</v>
      </c>
      <c r="J29" s="5" t="s">
        <v>180</v>
      </c>
      <c r="L29" s="5" t="s">
        <v>180</v>
      </c>
      <c r="N29" s="5" t="s">
        <v>180</v>
      </c>
      <c r="P29" s="5" t="s">
        <v>180</v>
      </c>
      <c r="AD29" s="5" t="s">
        <v>184</v>
      </c>
      <c r="AF29" s="5" t="s">
        <v>184</v>
      </c>
      <c r="AH29" s="5" t="s">
        <v>184</v>
      </c>
      <c r="AJ29" s="5" t="s">
        <v>39</v>
      </c>
      <c r="AL29" s="5" t="s">
        <v>39</v>
      </c>
      <c r="AN29" s="5" t="s">
        <v>39</v>
      </c>
      <c r="AP29" s="5" t="s">
        <v>39</v>
      </c>
    </row>
    <row r="30" spans="2:42" ht="12.75">
      <c r="B30" s="5" t="s">
        <v>189</v>
      </c>
      <c r="R30" s="5" t="s">
        <v>190</v>
      </c>
      <c r="T30" s="5" t="s">
        <v>190</v>
      </c>
      <c r="V30" s="5" t="s">
        <v>190</v>
      </c>
      <c r="X30" s="5" t="s">
        <v>183</v>
      </c>
      <c r="Z30" s="5" t="s">
        <v>183</v>
      </c>
      <c r="AB30" s="5" t="s">
        <v>183</v>
      </c>
      <c r="AD30" s="5" t="s">
        <v>191</v>
      </c>
      <c r="AF30" s="5" t="s">
        <v>191</v>
      </c>
      <c r="AH30" s="5" t="s">
        <v>191</v>
      </c>
      <c r="AJ30" s="5" t="s">
        <v>39</v>
      </c>
      <c r="AL30" s="5" t="s">
        <v>39</v>
      </c>
      <c r="AN30" s="5" t="s">
        <v>39</v>
      </c>
      <c r="AP30" s="5" t="s">
        <v>39</v>
      </c>
    </row>
    <row r="31" spans="2:42" ht="12.75">
      <c r="B31" s="5" t="s">
        <v>176</v>
      </c>
      <c r="F31" s="5" t="s">
        <v>24</v>
      </c>
      <c r="H31" s="5" t="s">
        <v>24</v>
      </c>
      <c r="J31" s="5" t="s">
        <v>24</v>
      </c>
      <c r="L31" s="5" t="s">
        <v>25</v>
      </c>
      <c r="N31" s="5" t="s">
        <v>25</v>
      </c>
      <c r="P31" s="5" t="s">
        <v>25</v>
      </c>
      <c r="X31" s="5" t="s">
        <v>26</v>
      </c>
      <c r="Z31" s="5" t="s">
        <v>26</v>
      </c>
      <c r="AB31" s="5" t="s">
        <v>26</v>
      </c>
      <c r="AD31" s="5" t="s">
        <v>27</v>
      </c>
      <c r="AF31" s="5" t="s">
        <v>27</v>
      </c>
      <c r="AH31" s="5" t="s">
        <v>27</v>
      </c>
      <c r="AJ31" s="5" t="s">
        <v>39</v>
      </c>
      <c r="AL31" s="5" t="s">
        <v>39</v>
      </c>
      <c r="AN31" s="5" t="s">
        <v>39</v>
      </c>
      <c r="AP31" s="5" t="s">
        <v>39</v>
      </c>
    </row>
    <row r="32" spans="1:34" ht="12.75">
      <c r="A32" s="5" t="s">
        <v>9</v>
      </c>
      <c r="B32" s="5" t="s">
        <v>3</v>
      </c>
      <c r="D32" s="5" t="s">
        <v>30</v>
      </c>
      <c r="F32" s="6">
        <v>18480</v>
      </c>
      <c r="G32" s="6"/>
      <c r="H32" s="6"/>
      <c r="I32" s="6"/>
      <c r="J32" s="6"/>
      <c r="K32" s="6"/>
      <c r="L32" s="6">
        <v>3060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355.5</v>
      </c>
      <c r="AE32" s="6"/>
      <c r="AF32" s="6"/>
      <c r="AG32" s="6"/>
      <c r="AH32" s="6"/>
    </row>
    <row r="33" spans="1:34" ht="12.75">
      <c r="A33" s="5" t="s">
        <v>9</v>
      </c>
      <c r="B33" s="5" t="s">
        <v>6</v>
      </c>
      <c r="D33" s="5" t="s">
        <v>31</v>
      </c>
      <c r="F33" s="6"/>
      <c r="G33" s="6"/>
      <c r="H33" s="6"/>
      <c r="I33" s="6"/>
      <c r="J33" s="6"/>
      <c r="K33" s="6"/>
      <c r="L33" s="6">
        <v>11877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2.75">
      <c r="A34" s="5" t="s">
        <v>9</v>
      </c>
      <c r="B34" s="5" t="s">
        <v>5</v>
      </c>
      <c r="D34" s="5" t="s">
        <v>28</v>
      </c>
      <c r="F34" s="6"/>
      <c r="G34" s="6"/>
      <c r="H34" s="6"/>
      <c r="I34" s="6"/>
      <c r="J34" s="6"/>
      <c r="K34" s="6"/>
      <c r="L34" s="6">
        <v>0.0029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2.75">
      <c r="A35" s="5" t="s">
        <v>9</v>
      </c>
      <c r="B35" s="5" t="s">
        <v>2</v>
      </c>
      <c r="D35" s="5" t="s">
        <v>29</v>
      </c>
      <c r="F35" s="6">
        <v>7900</v>
      </c>
      <c r="G35" s="6"/>
      <c r="H35" s="6"/>
      <c r="I35" s="6"/>
      <c r="J35" s="6"/>
      <c r="K35" s="6"/>
      <c r="L35" s="6">
        <v>57700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6:34" ht="12.7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6" ht="12.75">
      <c r="B37" s="5" t="s">
        <v>35</v>
      </c>
      <c r="D37" s="5" t="s">
        <v>40</v>
      </c>
      <c r="F37" s="6">
        <f>'emiss 2'!G31</f>
        <v>14106</v>
      </c>
      <c r="G37" s="6"/>
      <c r="H37" s="6"/>
      <c r="I37" s="6"/>
      <c r="J37" s="6"/>
      <c r="K37" s="6"/>
      <c r="L37" s="6">
        <f>'emiss 2'!G31</f>
        <v>14106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5">
        <f>F37</f>
        <v>14106</v>
      </c>
    </row>
    <row r="38" spans="2:36" ht="12.75">
      <c r="B38" s="5" t="s">
        <v>21</v>
      </c>
      <c r="D38" s="5" t="s">
        <v>41</v>
      </c>
      <c r="F38" s="6">
        <f>'emiss 2'!G32</f>
        <v>5.2</v>
      </c>
      <c r="G38" s="6"/>
      <c r="H38" s="6"/>
      <c r="I38" s="6"/>
      <c r="J38" s="6"/>
      <c r="K38" s="6"/>
      <c r="L38" s="6">
        <f>'emiss 2'!G32</f>
        <v>5.2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5">
        <f>F38</f>
        <v>5.2</v>
      </c>
    </row>
    <row r="39" spans="6:34" ht="12.7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2.75">
      <c r="B40" s="5" t="s">
        <v>186</v>
      </c>
      <c r="D40" s="5" t="s">
        <v>187</v>
      </c>
      <c r="F40" s="6"/>
      <c r="G40" s="6"/>
      <c r="H40" s="6"/>
      <c r="I40" s="6"/>
      <c r="J40" s="6"/>
      <c r="K40" s="6"/>
      <c r="L40" s="9">
        <f>L32*L33/1000000</f>
        <v>36.34362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42" ht="12.75">
      <c r="B41" s="24" t="s">
        <v>192</v>
      </c>
      <c r="C41" s="24"/>
      <c r="D41" s="24" t="s">
        <v>187</v>
      </c>
      <c r="F41" s="6"/>
      <c r="G41" s="6"/>
      <c r="H41" s="6"/>
      <c r="I41" s="6"/>
      <c r="J41" s="6"/>
      <c r="K41" s="6"/>
      <c r="L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28">
        <f>AJ37/9000*60*(21-AJ38)/21</f>
        <v>70.75390476190475</v>
      </c>
      <c r="AP41" s="29">
        <f>AJ41</f>
        <v>70.75390476190475</v>
      </c>
    </row>
    <row r="42" spans="6:34" ht="12.75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ht="12.75">
      <c r="B43" s="5" t="s">
        <v>5</v>
      </c>
      <c r="D43" s="5" t="s">
        <v>37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42" ht="12.75">
      <c r="B44" s="5" t="s">
        <v>2</v>
      </c>
      <c r="D44" s="5" t="s">
        <v>38</v>
      </c>
      <c r="F44" s="6">
        <f>F32*F35*454/F37*14/(21-F38)/0.0283/60</f>
        <v>2451965.1562951687</v>
      </c>
      <c r="G44" s="6"/>
      <c r="H44" s="6"/>
      <c r="I44" s="6"/>
      <c r="J44" s="6"/>
      <c r="K44" s="6"/>
      <c r="L44" s="10">
        <f>L32*L35*454/L37*14/(21-L38)/0.0283/60</f>
        <v>2965394.4868608387</v>
      </c>
      <c r="M44" s="6"/>
      <c r="N44" s="6"/>
      <c r="O44" s="6"/>
      <c r="P44" s="6"/>
      <c r="Q44" s="6"/>
      <c r="R44" s="10">
        <f>L44+F44</f>
        <v>5417359.643156007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J44" s="10">
        <f>L44+F44</f>
        <v>5417359.643156007</v>
      </c>
      <c r="AP44" s="10">
        <f>AVERAGE(AN44,AL44,AJ44)</f>
        <v>5417359.643156007</v>
      </c>
    </row>
    <row r="45" spans="6:34" ht="12.7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42" ht="12.75">
      <c r="B46" s="11" t="s">
        <v>10</v>
      </c>
      <c r="C46" s="11"/>
      <c r="F46" s="23" t="s">
        <v>1</v>
      </c>
      <c r="G46" s="23"/>
      <c r="H46" s="23" t="s">
        <v>7</v>
      </c>
      <c r="I46" s="23"/>
      <c r="J46" s="23" t="s">
        <v>8</v>
      </c>
      <c r="K46" s="23"/>
      <c r="L46" s="23" t="s">
        <v>1</v>
      </c>
      <c r="M46" s="23"/>
      <c r="N46" s="23" t="s">
        <v>7</v>
      </c>
      <c r="O46" s="23"/>
      <c r="P46" s="23" t="s">
        <v>8</v>
      </c>
      <c r="Q46" s="23"/>
      <c r="R46" s="23"/>
      <c r="S46" s="23"/>
      <c r="T46" s="23"/>
      <c r="U46" s="23"/>
      <c r="V46" s="23"/>
      <c r="W46" s="23"/>
      <c r="X46" s="23" t="s">
        <v>1</v>
      </c>
      <c r="Y46" s="23"/>
      <c r="Z46" s="23" t="s">
        <v>7</v>
      </c>
      <c r="AA46" s="23"/>
      <c r="AB46" s="23" t="s">
        <v>8</v>
      </c>
      <c r="AC46" s="23"/>
      <c r="AD46" s="23" t="s">
        <v>1</v>
      </c>
      <c r="AE46" s="23"/>
      <c r="AF46" s="23" t="s">
        <v>7</v>
      </c>
      <c r="AG46" s="23"/>
      <c r="AH46" s="23" t="s">
        <v>8</v>
      </c>
      <c r="AI46" s="23"/>
      <c r="AJ46" s="23" t="s">
        <v>1</v>
      </c>
      <c r="AK46" s="23"/>
      <c r="AL46" s="23"/>
      <c r="AM46" s="23"/>
      <c r="AN46" s="23"/>
      <c r="AO46" s="23"/>
      <c r="AP46" s="23"/>
    </row>
    <row r="47" spans="2:42" ht="12.75">
      <c r="B47" s="11"/>
      <c r="C47" s="1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2:42" ht="12.75">
      <c r="B48" s="5" t="s">
        <v>177</v>
      </c>
      <c r="F48" s="5" t="s">
        <v>179</v>
      </c>
      <c r="H48" s="5" t="s">
        <v>179</v>
      </c>
      <c r="J48" s="5" t="s">
        <v>179</v>
      </c>
      <c r="L48" s="5" t="s">
        <v>181</v>
      </c>
      <c r="N48" s="5" t="s">
        <v>181</v>
      </c>
      <c r="P48" s="5" t="s">
        <v>181</v>
      </c>
      <c r="AD48" s="5" t="s">
        <v>182</v>
      </c>
      <c r="AF48" s="5" t="s">
        <v>182</v>
      </c>
      <c r="AH48" s="5" t="s">
        <v>182</v>
      </c>
      <c r="AJ48" s="5" t="s">
        <v>185</v>
      </c>
      <c r="AL48" s="5" t="s">
        <v>185</v>
      </c>
      <c r="AN48" s="5" t="s">
        <v>185</v>
      </c>
      <c r="AP48" s="5" t="s">
        <v>185</v>
      </c>
    </row>
    <row r="49" spans="2:42" ht="12.75">
      <c r="B49" s="24" t="s">
        <v>189</v>
      </c>
      <c r="C49" s="24"/>
      <c r="F49" s="5" t="s">
        <v>180</v>
      </c>
      <c r="H49" s="5" t="s">
        <v>180</v>
      </c>
      <c r="J49" s="5" t="s">
        <v>180</v>
      </c>
      <c r="L49" s="5" t="s">
        <v>180</v>
      </c>
      <c r="N49" s="5" t="s">
        <v>180</v>
      </c>
      <c r="P49" s="5" t="s">
        <v>180</v>
      </c>
      <c r="AD49" s="5" t="s">
        <v>184</v>
      </c>
      <c r="AF49" s="5" t="s">
        <v>184</v>
      </c>
      <c r="AH49" s="5" t="s">
        <v>184</v>
      </c>
      <c r="AJ49" s="5" t="s">
        <v>39</v>
      </c>
      <c r="AL49" s="5" t="s">
        <v>39</v>
      </c>
      <c r="AN49" s="5" t="s">
        <v>39</v>
      </c>
      <c r="AP49" s="5" t="s">
        <v>39</v>
      </c>
    </row>
    <row r="50" spans="2:42" ht="12.75">
      <c r="B50" s="5" t="s">
        <v>178</v>
      </c>
      <c r="R50" s="5" t="s">
        <v>190</v>
      </c>
      <c r="T50" s="5" t="s">
        <v>190</v>
      </c>
      <c r="V50" s="5" t="s">
        <v>190</v>
      </c>
      <c r="X50" s="5" t="s">
        <v>183</v>
      </c>
      <c r="Z50" s="5" t="s">
        <v>183</v>
      </c>
      <c r="AB50" s="5" t="s">
        <v>183</v>
      </c>
      <c r="AD50" s="5" t="s">
        <v>191</v>
      </c>
      <c r="AF50" s="5" t="s">
        <v>191</v>
      </c>
      <c r="AH50" s="5" t="s">
        <v>191</v>
      </c>
      <c r="AJ50" s="5" t="s">
        <v>39</v>
      </c>
      <c r="AL50" s="5" t="s">
        <v>39</v>
      </c>
      <c r="AN50" s="5" t="s">
        <v>39</v>
      </c>
      <c r="AP50" s="5" t="s">
        <v>39</v>
      </c>
    </row>
    <row r="51" spans="2:42" ht="12.75">
      <c r="B51" s="5" t="s">
        <v>176</v>
      </c>
      <c r="F51" s="5" t="s">
        <v>24</v>
      </c>
      <c r="H51" s="5" t="s">
        <v>24</v>
      </c>
      <c r="J51" s="5" t="s">
        <v>24</v>
      </c>
      <c r="L51" s="5" t="s">
        <v>25</v>
      </c>
      <c r="N51" s="5" t="s">
        <v>25</v>
      </c>
      <c r="P51" s="5" t="s">
        <v>25</v>
      </c>
      <c r="X51" s="5" t="s">
        <v>26</v>
      </c>
      <c r="Z51" s="5" t="s">
        <v>26</v>
      </c>
      <c r="AB51" s="5" t="s">
        <v>26</v>
      </c>
      <c r="AD51" s="5" t="s">
        <v>27</v>
      </c>
      <c r="AF51" s="5" t="s">
        <v>27</v>
      </c>
      <c r="AH51" s="5" t="s">
        <v>27</v>
      </c>
      <c r="AJ51" s="5" t="s">
        <v>39</v>
      </c>
      <c r="AL51" s="5" t="s">
        <v>39</v>
      </c>
      <c r="AN51" s="5" t="s">
        <v>39</v>
      </c>
      <c r="AP51" s="5" t="s">
        <v>39</v>
      </c>
    </row>
    <row r="52" spans="1:34" ht="12.75">
      <c r="A52" s="5" t="s">
        <v>10</v>
      </c>
      <c r="B52" s="5" t="s">
        <v>3</v>
      </c>
      <c r="D52" s="5" t="s">
        <v>30</v>
      </c>
      <c r="F52" s="6">
        <v>17400</v>
      </c>
      <c r="G52" s="6"/>
      <c r="H52" s="6">
        <v>17400</v>
      </c>
      <c r="I52" s="6"/>
      <c r="J52" s="6">
        <v>17400</v>
      </c>
      <c r="K52" s="6"/>
      <c r="L52" s="6">
        <v>3360</v>
      </c>
      <c r="M52" s="6"/>
      <c r="N52" s="6">
        <v>3360</v>
      </c>
      <c r="O52" s="6"/>
      <c r="P52" s="6">
        <v>3300</v>
      </c>
      <c r="Q52" s="6"/>
      <c r="R52" s="6"/>
      <c r="S52" s="6"/>
      <c r="T52" s="6"/>
      <c r="U52" s="6"/>
      <c r="V52" s="6"/>
      <c r="W52" s="6"/>
      <c r="X52" s="10">
        <v>1230.204</v>
      </c>
      <c r="Y52" s="10"/>
      <c r="Z52" s="10">
        <v>1045.012</v>
      </c>
      <c r="AA52" s="10"/>
      <c r="AB52" s="10">
        <v>992.1</v>
      </c>
      <c r="AC52" s="6"/>
      <c r="AD52" s="6">
        <v>354</v>
      </c>
      <c r="AE52" s="6"/>
      <c r="AF52" s="6">
        <v>380</v>
      </c>
      <c r="AG52" s="6"/>
      <c r="AH52" s="6">
        <v>389</v>
      </c>
    </row>
    <row r="53" spans="1:34" ht="12.75">
      <c r="A53" s="5" t="s">
        <v>10</v>
      </c>
      <c r="B53" s="5" t="s">
        <v>6</v>
      </c>
      <c r="D53" s="5" t="s">
        <v>31</v>
      </c>
      <c r="F53" s="6">
        <v>565</v>
      </c>
      <c r="G53" s="6"/>
      <c r="H53" s="6">
        <v>823</v>
      </c>
      <c r="I53" s="6"/>
      <c r="J53" s="6">
        <v>948</v>
      </c>
      <c r="K53" s="6"/>
      <c r="L53" s="6">
        <v>12566</v>
      </c>
      <c r="M53" s="6"/>
      <c r="N53" s="6">
        <v>12466</v>
      </c>
      <c r="O53" s="6"/>
      <c r="P53" s="6">
        <v>12457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2.75">
      <c r="A54" s="5" t="s">
        <v>10</v>
      </c>
      <c r="B54" s="5" t="s">
        <v>5</v>
      </c>
      <c r="D54" s="5" t="s">
        <v>28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34" ht="12.75">
      <c r="B55" s="5" t="s">
        <v>186</v>
      </c>
      <c r="D55" s="5" t="s">
        <v>187</v>
      </c>
      <c r="F55" s="9">
        <f>F52*F53/1000000</f>
        <v>9.831</v>
      </c>
      <c r="G55" s="6"/>
      <c r="H55" s="9">
        <f>H52*H53/1000000</f>
        <v>14.3202</v>
      </c>
      <c r="I55" s="6"/>
      <c r="J55" s="9">
        <f>J52*J53/1000000</f>
        <v>16.4952</v>
      </c>
      <c r="K55" s="6"/>
      <c r="L55" s="9">
        <f>L52*L53/1000000</f>
        <v>42.22176</v>
      </c>
      <c r="M55" s="6"/>
      <c r="N55" s="9">
        <f>N52*N53/1000000</f>
        <v>41.88576</v>
      </c>
      <c r="O55" s="6"/>
      <c r="P55" s="9">
        <f>P52*P53/1000000</f>
        <v>41.1081</v>
      </c>
      <c r="Q55" s="9"/>
      <c r="R55" s="9"/>
      <c r="S55" s="9"/>
      <c r="T55" s="9"/>
      <c r="U55" s="9"/>
      <c r="V55" s="9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6:34" ht="12.7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2:34" ht="12.75">
      <c r="B57" s="11" t="s">
        <v>11</v>
      </c>
      <c r="C57" s="11"/>
      <c r="F57" s="23" t="s">
        <v>1</v>
      </c>
      <c r="G57" s="23"/>
      <c r="H57" s="23" t="s">
        <v>7</v>
      </c>
      <c r="I57" s="23"/>
      <c r="J57" s="23" t="s">
        <v>8</v>
      </c>
      <c r="K57" s="23"/>
      <c r="L57" s="23" t="s">
        <v>1</v>
      </c>
      <c r="M57" s="23"/>
      <c r="N57" s="23" t="s">
        <v>7</v>
      </c>
      <c r="O57" s="23"/>
      <c r="P57" s="23" t="s">
        <v>8</v>
      </c>
      <c r="Q57" s="6"/>
      <c r="R57" s="6"/>
      <c r="S57" s="6"/>
      <c r="T57" s="6"/>
      <c r="U57" s="6"/>
      <c r="V57" s="6"/>
      <c r="W57" s="6"/>
      <c r="X57" s="23" t="s">
        <v>1</v>
      </c>
      <c r="Y57" s="23"/>
      <c r="Z57" s="23" t="s">
        <v>7</v>
      </c>
      <c r="AA57" s="23"/>
      <c r="AB57" s="23" t="s">
        <v>8</v>
      </c>
      <c r="AC57" s="6"/>
      <c r="AD57" s="23" t="s">
        <v>1</v>
      </c>
      <c r="AE57" s="23"/>
      <c r="AF57" s="23" t="s">
        <v>7</v>
      </c>
      <c r="AG57" s="23"/>
      <c r="AH57" s="23" t="s">
        <v>8</v>
      </c>
    </row>
    <row r="58" spans="6:34" ht="12.7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2:34" ht="12.75">
      <c r="B59" s="5" t="s">
        <v>177</v>
      </c>
      <c r="F59" s="23" t="s">
        <v>179</v>
      </c>
      <c r="G59" s="23"/>
      <c r="H59" s="23" t="s">
        <v>179</v>
      </c>
      <c r="I59" s="23"/>
      <c r="J59" s="23" t="s">
        <v>179</v>
      </c>
      <c r="K59" s="23"/>
      <c r="L59" s="23" t="s">
        <v>181</v>
      </c>
      <c r="M59" s="23"/>
      <c r="N59" s="23" t="s">
        <v>181</v>
      </c>
      <c r="O59" s="23"/>
      <c r="P59" s="23" t="s">
        <v>181</v>
      </c>
      <c r="Q59" s="23"/>
      <c r="R59" s="23"/>
      <c r="S59" s="23"/>
      <c r="T59" s="23"/>
      <c r="U59" s="23"/>
      <c r="V59" s="23"/>
      <c r="W59" s="23"/>
      <c r="X59" s="23" t="s">
        <v>182</v>
      </c>
      <c r="Y59" s="23"/>
      <c r="Z59" s="23" t="s">
        <v>182</v>
      </c>
      <c r="AA59" s="23"/>
      <c r="AB59" s="23" t="s">
        <v>182</v>
      </c>
      <c r="AC59" s="23"/>
      <c r="AD59" s="23" t="s">
        <v>185</v>
      </c>
      <c r="AE59" s="23"/>
      <c r="AF59" s="23" t="s">
        <v>185</v>
      </c>
      <c r="AG59" s="23"/>
      <c r="AH59" s="23" t="s">
        <v>185</v>
      </c>
    </row>
    <row r="60" spans="2:34" ht="12.75">
      <c r="B60" s="5" t="s">
        <v>178</v>
      </c>
      <c r="F60" s="6" t="s">
        <v>180</v>
      </c>
      <c r="G60" s="6"/>
      <c r="H60" s="6" t="s">
        <v>180</v>
      </c>
      <c r="I60" s="6"/>
      <c r="J60" s="6" t="s">
        <v>180</v>
      </c>
      <c r="K60" s="6"/>
      <c r="L60" s="6" t="s">
        <v>180</v>
      </c>
      <c r="M60" s="6"/>
      <c r="N60" s="6" t="s">
        <v>180</v>
      </c>
      <c r="O60" s="6"/>
      <c r="P60" s="6" t="s">
        <v>180</v>
      </c>
      <c r="Q60" s="6"/>
      <c r="R60" s="6"/>
      <c r="S60" s="6"/>
      <c r="T60" s="6"/>
      <c r="U60" s="6"/>
      <c r="V60" s="6"/>
      <c r="W60" s="6"/>
      <c r="X60" s="6" t="s">
        <v>183</v>
      </c>
      <c r="Y60" s="6"/>
      <c r="Z60" s="6" t="s">
        <v>183</v>
      </c>
      <c r="AA60" s="6"/>
      <c r="AB60" s="6" t="s">
        <v>183</v>
      </c>
      <c r="AC60" s="6"/>
      <c r="AD60" s="6" t="s">
        <v>184</v>
      </c>
      <c r="AE60" s="6"/>
      <c r="AF60" s="6" t="s">
        <v>184</v>
      </c>
      <c r="AG60" s="6"/>
      <c r="AH60" s="6" t="s">
        <v>184</v>
      </c>
    </row>
    <row r="61" spans="2:34" ht="12.75">
      <c r="B61" s="5" t="s">
        <v>176</v>
      </c>
      <c r="F61" s="5" t="s">
        <v>24</v>
      </c>
      <c r="H61" s="5" t="s">
        <v>24</v>
      </c>
      <c r="J61" s="5" t="s">
        <v>24</v>
      </c>
      <c r="L61" s="5" t="s">
        <v>25</v>
      </c>
      <c r="N61" s="5" t="s">
        <v>25</v>
      </c>
      <c r="P61" s="5" t="s">
        <v>25</v>
      </c>
      <c r="X61" s="5" t="s">
        <v>26</v>
      </c>
      <c r="Z61" s="5" t="s">
        <v>26</v>
      </c>
      <c r="AB61" s="5" t="s">
        <v>26</v>
      </c>
      <c r="AD61" s="5" t="s">
        <v>27</v>
      </c>
      <c r="AF61" s="5" t="s">
        <v>27</v>
      </c>
      <c r="AH61" s="5" t="s">
        <v>27</v>
      </c>
    </row>
    <row r="62" spans="1:34" ht="12.75">
      <c r="A62" s="5" t="s">
        <v>11</v>
      </c>
      <c r="B62" s="5" t="s">
        <v>3</v>
      </c>
      <c r="D62" s="5" t="s">
        <v>30</v>
      </c>
      <c r="F62" s="6">
        <v>17400</v>
      </c>
      <c r="G62" s="6"/>
      <c r="H62" s="6">
        <v>17400</v>
      </c>
      <c r="I62" s="6"/>
      <c r="J62" s="6">
        <v>17460</v>
      </c>
      <c r="K62" s="6"/>
      <c r="L62" s="6">
        <v>3360</v>
      </c>
      <c r="M62" s="6"/>
      <c r="N62" s="6">
        <v>3360</v>
      </c>
      <c r="O62" s="6"/>
      <c r="P62" s="6">
        <v>3360</v>
      </c>
      <c r="Q62" s="6"/>
      <c r="R62" s="6"/>
      <c r="S62" s="6"/>
      <c r="T62" s="6"/>
      <c r="U62" s="6"/>
      <c r="V62" s="6"/>
      <c r="W62" s="6"/>
      <c r="X62" s="10">
        <v>1494.764</v>
      </c>
      <c r="Y62" s="10"/>
      <c r="Z62" s="10">
        <v>1441.852</v>
      </c>
      <c r="AA62" s="10"/>
      <c r="AB62" s="10">
        <v>1560.904</v>
      </c>
      <c r="AC62" s="6"/>
      <c r="AD62" s="6">
        <v>53</v>
      </c>
      <c r="AE62" s="6"/>
      <c r="AF62" s="6">
        <v>71</v>
      </c>
      <c r="AG62" s="6"/>
      <c r="AH62" s="6">
        <v>79</v>
      </c>
    </row>
    <row r="63" spans="1:34" ht="12.75">
      <c r="A63" s="5" t="s">
        <v>11</v>
      </c>
      <c r="B63" s="5" t="s">
        <v>188</v>
      </c>
      <c r="D63" s="5" t="s">
        <v>31</v>
      </c>
      <c r="F63" s="6">
        <v>1289</v>
      </c>
      <c r="G63" s="6"/>
      <c r="H63" s="6">
        <v>1294</v>
      </c>
      <c r="I63" s="6"/>
      <c r="J63" s="6">
        <v>1137</v>
      </c>
      <c r="K63" s="6"/>
      <c r="L63" s="6">
        <v>12522</v>
      </c>
      <c r="M63" s="6"/>
      <c r="N63" s="6">
        <v>12318</v>
      </c>
      <c r="O63" s="6"/>
      <c r="P63" s="6">
        <v>12592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2.75">
      <c r="A64" s="5" t="s">
        <v>11</v>
      </c>
      <c r="B64" s="5" t="s">
        <v>5</v>
      </c>
      <c r="D64" s="5" t="s">
        <v>28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4" ht="12.75">
      <c r="B65" s="5" t="s">
        <v>186</v>
      </c>
      <c r="D65" s="5" t="s">
        <v>187</v>
      </c>
      <c r="F65" s="9">
        <f>F62*F63/1000000</f>
        <v>22.4286</v>
      </c>
      <c r="G65" s="6"/>
      <c r="H65" s="9">
        <f>H62*H63/1000000</f>
        <v>22.5156</v>
      </c>
      <c r="I65" s="6"/>
      <c r="J65" s="9">
        <f>J62*J63/1000000</f>
        <v>19.85202</v>
      </c>
      <c r="K65" s="6"/>
      <c r="L65" s="9">
        <f>L62*L63/1000000</f>
        <v>42.07392</v>
      </c>
      <c r="M65" s="6"/>
      <c r="N65" s="9">
        <f>N62*N63/1000000</f>
        <v>41.38848</v>
      </c>
      <c r="O65" s="6"/>
      <c r="P65" s="9">
        <f>P62*P63/1000000</f>
        <v>42.30912</v>
      </c>
      <c r="Q65" s="9"/>
      <c r="R65" s="9"/>
      <c r="S65" s="9"/>
      <c r="T65" s="9"/>
      <c r="U65" s="9"/>
      <c r="V65" s="9"/>
      <c r="W65" s="6"/>
      <c r="X65" s="9"/>
      <c r="Y65" s="6"/>
      <c r="Z65" s="6"/>
      <c r="AA65" s="6"/>
      <c r="AB65" s="6"/>
      <c r="AC65" s="6"/>
      <c r="AD65" s="9"/>
      <c r="AE65" s="6"/>
      <c r="AF65" s="6"/>
      <c r="AG65" s="6"/>
      <c r="AH65" s="6"/>
    </row>
    <row r="66" spans="6:34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2:34" ht="12.75">
      <c r="B67" s="11" t="s">
        <v>12</v>
      </c>
      <c r="C67" s="11"/>
      <c r="F67" s="23" t="s">
        <v>1</v>
      </c>
      <c r="G67" s="23"/>
      <c r="H67" s="23" t="s">
        <v>7</v>
      </c>
      <c r="I67" s="23"/>
      <c r="J67" s="23" t="s">
        <v>8</v>
      </c>
      <c r="K67" s="23"/>
      <c r="L67" s="23" t="s">
        <v>1</v>
      </c>
      <c r="M67" s="23"/>
      <c r="N67" s="23" t="s">
        <v>7</v>
      </c>
      <c r="O67" s="23"/>
      <c r="P67" s="23" t="s">
        <v>8</v>
      </c>
      <c r="Q67" s="6"/>
      <c r="R67" s="6"/>
      <c r="S67" s="6"/>
      <c r="T67" s="6"/>
      <c r="U67" s="6"/>
      <c r="V67" s="6"/>
      <c r="W67" s="6"/>
      <c r="X67" s="23" t="s">
        <v>1</v>
      </c>
      <c r="Y67" s="23"/>
      <c r="Z67" s="23" t="s">
        <v>7</v>
      </c>
      <c r="AA67" s="23"/>
      <c r="AB67" s="23" t="s">
        <v>8</v>
      </c>
      <c r="AC67" s="6"/>
      <c r="AD67" s="6" t="s">
        <v>33</v>
      </c>
      <c r="AE67" s="6"/>
      <c r="AF67" s="6"/>
      <c r="AG67" s="6"/>
      <c r="AH67" s="6"/>
    </row>
    <row r="68" spans="6:34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2:34" ht="12.75">
      <c r="B69" s="5" t="s">
        <v>177</v>
      </c>
      <c r="F69" s="23" t="s">
        <v>179</v>
      </c>
      <c r="G69" s="23"/>
      <c r="H69" s="23" t="s">
        <v>179</v>
      </c>
      <c r="I69" s="23"/>
      <c r="J69" s="23" t="s">
        <v>179</v>
      </c>
      <c r="K69" s="23"/>
      <c r="L69" s="23" t="s">
        <v>181</v>
      </c>
      <c r="M69" s="23"/>
      <c r="N69" s="23" t="s">
        <v>181</v>
      </c>
      <c r="O69" s="23"/>
      <c r="P69" s="23" t="s">
        <v>181</v>
      </c>
      <c r="Q69" s="23"/>
      <c r="R69" s="23"/>
      <c r="S69" s="23"/>
      <c r="T69" s="23"/>
      <c r="U69" s="23"/>
      <c r="V69" s="23"/>
      <c r="W69" s="6"/>
      <c r="X69" s="6" t="s">
        <v>182</v>
      </c>
      <c r="Y69" s="6"/>
      <c r="Z69" s="6" t="s">
        <v>182</v>
      </c>
      <c r="AA69" s="6"/>
      <c r="AB69" s="6" t="s">
        <v>182</v>
      </c>
      <c r="AC69" s="6"/>
      <c r="AD69" s="6" t="s">
        <v>182</v>
      </c>
      <c r="AE69" s="6"/>
      <c r="AF69" s="6"/>
      <c r="AG69" s="6"/>
      <c r="AH69" s="6"/>
    </row>
    <row r="70" spans="2:34" ht="12.75">
      <c r="B70" s="5" t="s">
        <v>178</v>
      </c>
      <c r="F70" s="6" t="s">
        <v>180</v>
      </c>
      <c r="G70" s="6"/>
      <c r="H70" s="6" t="s">
        <v>180</v>
      </c>
      <c r="I70" s="6"/>
      <c r="J70" s="6" t="s">
        <v>180</v>
      </c>
      <c r="K70" s="6"/>
      <c r="L70" s="6" t="s">
        <v>180</v>
      </c>
      <c r="M70" s="6"/>
      <c r="N70" s="6" t="s">
        <v>180</v>
      </c>
      <c r="O70" s="6"/>
      <c r="P70" s="6" t="s">
        <v>180</v>
      </c>
      <c r="Q70" s="6"/>
      <c r="R70" s="6"/>
      <c r="S70" s="6"/>
      <c r="T70" s="6"/>
      <c r="U70" s="6"/>
      <c r="V70" s="6"/>
      <c r="W70" s="6"/>
      <c r="X70" s="6" t="s">
        <v>39</v>
      </c>
      <c r="Y70" s="6"/>
      <c r="Z70" s="6" t="s">
        <v>39</v>
      </c>
      <c r="AA70" s="6"/>
      <c r="AB70" s="6" t="s">
        <v>39</v>
      </c>
      <c r="AC70" s="6"/>
      <c r="AD70" s="6" t="s">
        <v>39</v>
      </c>
      <c r="AE70" s="6"/>
      <c r="AF70" s="6"/>
      <c r="AG70" s="6"/>
      <c r="AH70" s="6"/>
    </row>
    <row r="71" spans="2:34" ht="12.75">
      <c r="B71" s="5" t="s">
        <v>176</v>
      </c>
      <c r="F71" s="5" t="s">
        <v>24</v>
      </c>
      <c r="H71" s="5" t="s">
        <v>24</v>
      </c>
      <c r="J71" s="5" t="s">
        <v>24</v>
      </c>
      <c r="L71" s="5" t="s">
        <v>25</v>
      </c>
      <c r="N71" s="5" t="s">
        <v>25</v>
      </c>
      <c r="P71" s="5" t="s">
        <v>25</v>
      </c>
      <c r="W71" s="6"/>
      <c r="X71" s="6" t="s">
        <v>39</v>
      </c>
      <c r="Y71" s="6"/>
      <c r="Z71" s="6" t="s">
        <v>39</v>
      </c>
      <c r="AA71" s="6"/>
      <c r="AB71" s="6" t="s">
        <v>39</v>
      </c>
      <c r="AC71" s="6"/>
      <c r="AD71" s="6" t="s">
        <v>39</v>
      </c>
      <c r="AE71" s="6"/>
      <c r="AF71" s="6"/>
      <c r="AG71" s="6"/>
      <c r="AH71" s="6"/>
    </row>
    <row r="72" spans="1:34" ht="12.75">
      <c r="A72" s="5" t="s">
        <v>12</v>
      </c>
      <c r="B72" s="5" t="s">
        <v>3</v>
      </c>
      <c r="D72" s="5" t="s">
        <v>30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2.75">
      <c r="A73" s="5" t="s">
        <v>12</v>
      </c>
      <c r="B73" s="5" t="s">
        <v>6</v>
      </c>
      <c r="D73" s="5" t="s">
        <v>31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2.75">
      <c r="A74" s="5" t="s">
        <v>12</v>
      </c>
      <c r="B74" s="5" t="s">
        <v>5</v>
      </c>
      <c r="D74" s="5" t="s">
        <v>28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2.75">
      <c r="A75" s="5" t="s">
        <v>12</v>
      </c>
      <c r="B75" s="5" t="s">
        <v>2</v>
      </c>
      <c r="D75" s="5" t="s">
        <v>29</v>
      </c>
      <c r="F75" s="6">
        <v>3880</v>
      </c>
      <c r="G75" s="6"/>
      <c r="H75" s="6">
        <v>3290</v>
      </c>
      <c r="I75" s="6"/>
      <c r="J75" s="6">
        <v>3690</v>
      </c>
      <c r="K75" s="6"/>
      <c r="L75" s="6">
        <v>36</v>
      </c>
      <c r="M75" s="6"/>
      <c r="N75" s="6">
        <v>36</v>
      </c>
      <c r="O75" s="6"/>
      <c r="P75" s="6">
        <v>39</v>
      </c>
      <c r="Q75" s="6"/>
      <c r="R75" s="6"/>
      <c r="S75" s="6"/>
      <c r="T75" s="6"/>
      <c r="U75" s="6"/>
      <c r="V75" s="6"/>
      <c r="W75" s="6"/>
      <c r="X75" s="6">
        <f>F75+L75</f>
        <v>3916</v>
      </c>
      <c r="Y75" s="6"/>
      <c r="Z75" s="6">
        <f>H75+N75</f>
        <v>3326</v>
      </c>
      <c r="AA75" s="6"/>
      <c r="AB75" s="6">
        <f>J75+P75</f>
        <v>3729</v>
      </c>
      <c r="AC75" s="6"/>
      <c r="AD75" s="6">
        <f>AVERAGE(X75,Z75,AB75)</f>
        <v>3657</v>
      </c>
      <c r="AE75" s="6"/>
      <c r="AF75" s="6"/>
      <c r="AG75" s="6"/>
      <c r="AH75" s="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C1">
      <selection activeCell="G27" sqref="G27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5.57421875" style="0" customWidth="1"/>
  </cols>
  <sheetData>
    <row r="1" ht="12.75">
      <c r="C1" s="8" t="s">
        <v>149</v>
      </c>
    </row>
    <row r="3" spans="3:7" ht="12.75">
      <c r="C3" s="11" t="s">
        <v>0</v>
      </c>
      <c r="E3" s="22" t="s">
        <v>1</v>
      </c>
      <c r="F3" s="22" t="s">
        <v>7</v>
      </c>
      <c r="G3" s="22" t="s">
        <v>8</v>
      </c>
    </row>
    <row r="5" spans="1:31" s="5" customFormat="1" ht="12.75">
      <c r="A5" s="5" t="s">
        <v>0</v>
      </c>
      <c r="B5" s="5" t="s">
        <v>141</v>
      </c>
      <c r="C5" s="5" t="s">
        <v>142</v>
      </c>
      <c r="D5" s="5" t="s">
        <v>143</v>
      </c>
      <c r="E5" s="6">
        <v>1526</v>
      </c>
      <c r="F5" s="6">
        <v>1526</v>
      </c>
      <c r="G5" s="6">
        <v>1533.2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23" s="5" customFormat="1" ht="12.75">
      <c r="A6" s="5" t="s">
        <v>0</v>
      </c>
      <c r="B6" s="5" t="s">
        <v>144</v>
      </c>
      <c r="C6" s="5" t="s">
        <v>148</v>
      </c>
      <c r="D6" s="5" t="s">
        <v>145</v>
      </c>
      <c r="E6" s="6">
        <v>29</v>
      </c>
      <c r="F6" s="6">
        <v>29</v>
      </c>
      <c r="G6" s="6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2" s="5" customFormat="1" ht="12.75">
      <c r="A7" s="5" t="s">
        <v>0</v>
      </c>
      <c r="B7" s="5" t="s">
        <v>146</v>
      </c>
      <c r="C7" s="5" t="s">
        <v>147</v>
      </c>
      <c r="E7" s="6">
        <v>5.96</v>
      </c>
      <c r="F7" s="6">
        <v>5.69</v>
      </c>
      <c r="G7" s="6">
        <v>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5:22" s="5" customFormat="1" ht="12.75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s="5" customFormat="1" ht="12.75">
      <c r="C9" s="11" t="s">
        <v>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5:22" s="5" customFormat="1" ht="12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31" s="5" customFormat="1" ht="12.75">
      <c r="A11" s="5" t="s">
        <v>9</v>
      </c>
      <c r="B11" s="5" t="s">
        <v>141</v>
      </c>
      <c r="C11" s="5" t="s">
        <v>142</v>
      </c>
      <c r="D11" s="5" t="s">
        <v>143</v>
      </c>
      <c r="E11" s="6">
        <v>1556.6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23" s="5" customFormat="1" ht="12.75">
      <c r="A12" s="5" t="s">
        <v>9</v>
      </c>
      <c r="B12" s="5" t="s">
        <v>144</v>
      </c>
      <c r="C12" s="5" t="s">
        <v>148</v>
      </c>
      <c r="D12" s="5" t="s">
        <v>145</v>
      </c>
      <c r="E12" s="6">
        <v>27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2" s="5" customFormat="1" ht="12.75">
      <c r="A13" s="5" t="s">
        <v>9</v>
      </c>
      <c r="B13" s="5" t="s">
        <v>146</v>
      </c>
      <c r="C13" s="5" t="s">
        <v>147</v>
      </c>
      <c r="E13" s="6">
        <v>5.86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5:22" s="5" customFormat="1" ht="12.7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3:22" s="5" customFormat="1" ht="12.75">
      <c r="C15" s="11" t="s">
        <v>10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5:22" s="5" customFormat="1" ht="12.7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31" s="5" customFormat="1" ht="12.75">
      <c r="A17" s="5" t="s">
        <v>10</v>
      </c>
      <c r="B17" s="5" t="s">
        <v>141</v>
      </c>
      <c r="C17" s="5" t="s">
        <v>142</v>
      </c>
      <c r="D17" s="5" t="s">
        <v>143</v>
      </c>
      <c r="E17" s="6">
        <v>1536.8</v>
      </c>
      <c r="F17" s="6">
        <v>1567.4</v>
      </c>
      <c r="G17" s="6">
        <v>1536.8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5:31" s="5" customFormat="1" ht="12.75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3:31" s="5" customFormat="1" ht="12.75">
      <c r="C19" s="11" t="s">
        <v>11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5:31" s="5" customFormat="1" ht="12.7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5" customFormat="1" ht="12.75">
      <c r="A21" s="5" t="s">
        <v>11</v>
      </c>
      <c r="B21" s="5" t="s">
        <v>141</v>
      </c>
      <c r="C21" s="5" t="s">
        <v>142</v>
      </c>
      <c r="D21" s="5" t="s">
        <v>143</v>
      </c>
      <c r="E21" s="6">
        <v>1529.6</v>
      </c>
      <c r="F21" s="6">
        <v>1526</v>
      </c>
      <c r="G21" s="6">
        <v>1524.2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F24" sqref="F24"/>
    </sheetView>
  </sheetViews>
  <sheetFormatPr defaultColWidth="9.140625" defaultRowHeight="12.75"/>
  <cols>
    <col min="1" max="1" width="9.140625" style="0" hidden="1" customWidth="1"/>
    <col min="2" max="2" width="4.140625" style="0" hidden="1" customWidth="1"/>
    <col min="3" max="3" width="16.421875" style="0" customWidth="1"/>
    <col min="4" max="4" width="7.421875" style="13" customWidth="1"/>
    <col min="5" max="5" width="5.28125" style="0" customWidth="1"/>
    <col min="7" max="7" width="7.7109375" style="14" customWidth="1"/>
    <col min="8" max="8" width="8.28125" style="14" customWidth="1"/>
    <col min="9" max="9" width="6.28125" style="0" customWidth="1"/>
    <col min="11" max="11" width="7.7109375" style="14" customWidth="1"/>
    <col min="12" max="12" width="8.28125" style="14" customWidth="1"/>
    <col min="13" max="13" width="4.8515625" style="0" customWidth="1"/>
    <col min="15" max="15" width="7.7109375" style="14" customWidth="1"/>
    <col min="16" max="16" width="8.28125" style="14" customWidth="1"/>
  </cols>
  <sheetData>
    <row r="1" ht="12.75">
      <c r="C1" s="8" t="s">
        <v>12</v>
      </c>
    </row>
    <row r="2" spans="6:16" ht="12.75">
      <c r="F2" s="31" t="s">
        <v>42</v>
      </c>
      <c r="G2" s="31"/>
      <c r="H2" s="31"/>
      <c r="J2" s="31" t="s">
        <v>43</v>
      </c>
      <c r="K2" s="31"/>
      <c r="L2" s="31"/>
      <c r="N2" s="31" t="s">
        <v>44</v>
      </c>
      <c r="O2" s="31"/>
      <c r="P2" s="31"/>
    </row>
    <row r="3" spans="3:16" ht="12.75">
      <c r="C3" t="s">
        <v>140</v>
      </c>
      <c r="D3" s="13" t="s">
        <v>45</v>
      </c>
      <c r="F3" s="22" t="s">
        <v>39</v>
      </c>
      <c r="G3" s="30" t="s">
        <v>39</v>
      </c>
      <c r="H3" s="30" t="s">
        <v>46</v>
      </c>
      <c r="I3" s="22"/>
      <c r="J3" s="22" t="s">
        <v>39</v>
      </c>
      <c r="K3" s="30" t="s">
        <v>39</v>
      </c>
      <c r="L3" s="30" t="s">
        <v>46</v>
      </c>
      <c r="M3" s="22"/>
      <c r="N3" s="22" t="s">
        <v>39</v>
      </c>
      <c r="O3" s="30" t="s">
        <v>39</v>
      </c>
      <c r="P3" s="30" t="s">
        <v>46</v>
      </c>
    </row>
    <row r="4" spans="4:16" ht="12.75">
      <c r="D4" s="13" t="s">
        <v>47</v>
      </c>
      <c r="F4" s="22" t="s">
        <v>48</v>
      </c>
      <c r="G4" s="30" t="s">
        <v>49</v>
      </c>
      <c r="H4" s="30" t="s">
        <v>49</v>
      </c>
      <c r="I4" s="22"/>
      <c r="J4" s="22" t="s">
        <v>48</v>
      </c>
      <c r="K4" s="30" t="s">
        <v>49</v>
      </c>
      <c r="L4" s="30" t="s">
        <v>49</v>
      </c>
      <c r="M4" s="22"/>
      <c r="N4" s="22" t="s">
        <v>48</v>
      </c>
      <c r="O4" s="30" t="s">
        <v>49</v>
      </c>
      <c r="P4" s="30" t="s">
        <v>49</v>
      </c>
    </row>
    <row r="5" spans="1:42" s="5" customFormat="1" ht="12.75">
      <c r="A5" s="5" t="s">
        <v>12</v>
      </c>
      <c r="B5" s="5">
        <v>1</v>
      </c>
      <c r="C5" s="5" t="s">
        <v>50</v>
      </c>
      <c r="D5" s="15">
        <v>1</v>
      </c>
      <c r="E5" s="6">
        <v>1</v>
      </c>
      <c r="F5" s="16">
        <v>0.0020606532075377764</v>
      </c>
      <c r="G5" s="16">
        <f>IF(E5=1,F5/2,F5)</f>
        <v>0.0010303266037688882</v>
      </c>
      <c r="H5" s="16">
        <f>G5*$D5</f>
        <v>0.0010303266037688882</v>
      </c>
      <c r="I5" s="6">
        <v>1</v>
      </c>
      <c r="J5" s="16">
        <v>0.0014372546168387379</v>
      </c>
      <c r="K5" s="16">
        <f>IF(I5=1,J5/2,J5)</f>
        <v>0.0007186273084193689</v>
      </c>
      <c r="L5" s="16">
        <f>K5*$D5</f>
        <v>0.0007186273084193689</v>
      </c>
      <c r="M5" s="6">
        <v>1</v>
      </c>
      <c r="N5" s="16">
        <v>0.0018907138428253</v>
      </c>
      <c r="O5" s="16">
        <f>IF(M5=1,N5/2,N5)</f>
        <v>0.00094535692141265</v>
      </c>
      <c r="P5" s="16">
        <f>O5*$D5</f>
        <v>0.00094535692141265</v>
      </c>
      <c r="Q5" s="6"/>
      <c r="R5" s="16"/>
      <c r="S5" s="6"/>
      <c r="T5" s="16"/>
      <c r="U5" s="6"/>
      <c r="V5" s="16"/>
      <c r="W5" s="6"/>
      <c r="X5" s="16"/>
      <c r="Y5" s="6"/>
      <c r="Z5" s="16"/>
      <c r="AA5" s="6"/>
      <c r="AB5" s="17"/>
      <c r="AC5" s="6"/>
      <c r="AD5" s="17"/>
      <c r="AE5" s="6"/>
      <c r="AF5" s="17"/>
      <c r="AG5" s="6"/>
      <c r="AH5" s="17"/>
      <c r="AI5" s="6"/>
      <c r="AJ5" s="17"/>
      <c r="AK5" s="6"/>
      <c r="AL5" s="17"/>
      <c r="AM5" s="6"/>
      <c r="AN5" s="17"/>
      <c r="AO5" s="6"/>
      <c r="AP5" s="17"/>
    </row>
    <row r="6" spans="1:42" s="5" customFormat="1" ht="12.75">
      <c r="A6" s="5" t="s">
        <v>12</v>
      </c>
      <c r="B6" s="5">
        <v>2</v>
      </c>
      <c r="C6" s="5" t="s">
        <v>51</v>
      </c>
      <c r="D6" s="15">
        <v>0</v>
      </c>
      <c r="E6" s="6"/>
      <c r="F6" s="16">
        <v>0.00098419257673446</v>
      </c>
      <c r="G6" s="16">
        <f aca="true" t="shared" si="0" ref="G6:G37">IF(E6=1,F6/2,F6)</f>
        <v>0.00098419257673446</v>
      </c>
      <c r="H6" s="16">
        <f aca="true" t="shared" si="1" ref="H6:H37">G6*$D6</f>
        <v>0</v>
      </c>
      <c r="I6" s="6"/>
      <c r="J6" s="16">
        <v>0</v>
      </c>
      <c r="K6" s="16">
        <f aca="true" t="shared" si="2" ref="K6:K37">IF(I6=1,J6/2,J6)</f>
        <v>0</v>
      </c>
      <c r="L6" s="16">
        <f aca="true" t="shared" si="3" ref="L6:L37">K6*$D6</f>
        <v>0</v>
      </c>
      <c r="M6" s="6"/>
      <c r="N6" s="16">
        <v>0</v>
      </c>
      <c r="O6" s="16">
        <f aca="true" t="shared" si="4" ref="O6:O37">IF(M6=1,N6/2,N6)</f>
        <v>0</v>
      </c>
      <c r="P6" s="16">
        <f aca="true" t="shared" si="5" ref="P6:P37">O6*$D6</f>
        <v>0</v>
      </c>
      <c r="Q6" s="6"/>
      <c r="R6" s="16"/>
      <c r="S6" s="6"/>
      <c r="T6" s="16"/>
      <c r="U6" s="6"/>
      <c r="V6" s="16"/>
      <c r="W6" s="6"/>
      <c r="X6" s="16"/>
      <c r="Y6" s="6"/>
      <c r="Z6" s="16"/>
      <c r="AA6" s="6"/>
      <c r="AB6" s="17"/>
      <c r="AC6" s="6"/>
      <c r="AD6" s="17"/>
      <c r="AE6" s="6"/>
      <c r="AF6" s="17"/>
      <c r="AG6" s="6"/>
      <c r="AH6" s="17"/>
      <c r="AI6" s="6"/>
      <c r="AJ6" s="17"/>
      <c r="AK6" s="6"/>
      <c r="AL6" s="17"/>
      <c r="AM6" s="6"/>
      <c r="AN6" s="17"/>
      <c r="AO6" s="6"/>
      <c r="AP6" s="17"/>
    </row>
    <row r="7" spans="1:42" s="5" customFormat="1" ht="12.75">
      <c r="A7" s="5" t="s">
        <v>12</v>
      </c>
      <c r="B7" s="5">
        <v>3</v>
      </c>
      <c r="C7" s="5" t="s">
        <v>52</v>
      </c>
      <c r="D7" s="15">
        <v>0</v>
      </c>
      <c r="E7" s="6"/>
      <c r="F7" s="16">
        <v>0.003044845784272236</v>
      </c>
      <c r="G7" s="16">
        <f t="shared" si="0"/>
        <v>0.003044845784272236</v>
      </c>
      <c r="H7" s="16">
        <f t="shared" si="1"/>
        <v>0</v>
      </c>
      <c r="I7" s="6">
        <v>1</v>
      </c>
      <c r="J7" s="16">
        <v>0.0014372546168387379</v>
      </c>
      <c r="K7" s="16">
        <f t="shared" si="2"/>
        <v>0.0007186273084193689</v>
      </c>
      <c r="L7" s="16">
        <f t="shared" si="3"/>
        <v>0</v>
      </c>
      <c r="M7" s="6">
        <v>1</v>
      </c>
      <c r="N7" s="16">
        <v>0.0018907138428253</v>
      </c>
      <c r="O7" s="16">
        <f t="shared" si="4"/>
        <v>0.00094535692141265</v>
      </c>
      <c r="P7" s="16">
        <f t="shared" si="5"/>
        <v>0</v>
      </c>
      <c r="Q7" s="6"/>
      <c r="R7" s="16"/>
      <c r="S7" s="6"/>
      <c r="T7" s="16"/>
      <c r="U7" s="6"/>
      <c r="V7" s="16"/>
      <c r="W7" s="6"/>
      <c r="X7" s="16"/>
      <c r="Y7" s="6"/>
      <c r="Z7" s="16"/>
      <c r="AA7" s="6"/>
      <c r="AB7" s="17"/>
      <c r="AC7" s="6"/>
      <c r="AD7" s="17"/>
      <c r="AE7" s="6"/>
      <c r="AF7" s="17"/>
      <c r="AG7" s="6"/>
      <c r="AH7" s="17"/>
      <c r="AI7" s="6"/>
      <c r="AJ7" s="17"/>
      <c r="AK7" s="6"/>
      <c r="AL7" s="17"/>
      <c r="AM7" s="6"/>
      <c r="AN7" s="17"/>
      <c r="AO7" s="6"/>
      <c r="AP7" s="17"/>
    </row>
    <row r="8" spans="1:42" s="5" customFormat="1" ht="12.75">
      <c r="A8" s="5" t="s">
        <v>12</v>
      </c>
      <c r="B8" s="5">
        <v>4</v>
      </c>
      <c r="C8" s="5" t="s">
        <v>53</v>
      </c>
      <c r="D8" s="15">
        <v>0.5</v>
      </c>
      <c r="E8" s="6">
        <v>1</v>
      </c>
      <c r="F8" s="16">
        <v>0.0017838490453312</v>
      </c>
      <c r="G8" s="16">
        <f t="shared" si="0"/>
        <v>0.0008919245226656</v>
      </c>
      <c r="H8" s="16">
        <f t="shared" si="1"/>
        <v>0.0004459622613328</v>
      </c>
      <c r="I8" s="6">
        <v>1</v>
      </c>
      <c r="J8" s="16">
        <v>0.0015679141274604412</v>
      </c>
      <c r="K8" s="16">
        <f t="shared" si="2"/>
        <v>0.0007839570637302206</v>
      </c>
      <c r="L8" s="16">
        <f t="shared" si="3"/>
        <v>0.0003919785318651103</v>
      </c>
      <c r="M8" s="6">
        <v>1</v>
      </c>
      <c r="N8" s="16">
        <v>0.002053706415482645</v>
      </c>
      <c r="O8" s="16">
        <f t="shared" si="4"/>
        <v>0.0010268532077413225</v>
      </c>
      <c r="P8" s="16">
        <f t="shared" si="5"/>
        <v>0.0005134266038706613</v>
      </c>
      <c r="Q8" s="6"/>
      <c r="R8" s="16"/>
      <c r="S8" s="6"/>
      <c r="T8" s="16"/>
      <c r="U8" s="6"/>
      <c r="V8" s="16"/>
      <c r="W8" s="6"/>
      <c r="X8" s="16"/>
      <c r="Y8" s="6"/>
      <c r="Z8" s="16"/>
      <c r="AA8" s="6"/>
      <c r="AB8" s="17"/>
      <c r="AC8" s="6"/>
      <c r="AD8" s="17"/>
      <c r="AE8" s="6"/>
      <c r="AF8" s="17"/>
      <c r="AG8" s="6"/>
      <c r="AH8" s="17"/>
      <c r="AI8" s="6"/>
      <c r="AJ8" s="17"/>
      <c r="AK8" s="6"/>
      <c r="AL8" s="17"/>
      <c r="AM8" s="6"/>
      <c r="AN8" s="17"/>
      <c r="AO8" s="6"/>
      <c r="AP8" s="17"/>
    </row>
    <row r="9" spans="1:42" s="5" customFormat="1" ht="12.75">
      <c r="A9" s="5" t="s">
        <v>12</v>
      </c>
      <c r="B9" s="5">
        <v>5</v>
      </c>
      <c r="C9" s="5" t="s">
        <v>54</v>
      </c>
      <c r="D9" s="15">
        <v>0</v>
      </c>
      <c r="E9" s="6"/>
      <c r="F9" s="16">
        <v>0</v>
      </c>
      <c r="G9" s="16">
        <f t="shared" si="0"/>
        <v>0</v>
      </c>
      <c r="H9" s="16">
        <f t="shared" si="1"/>
        <v>0</v>
      </c>
      <c r="I9" s="6"/>
      <c r="J9" s="16">
        <v>0</v>
      </c>
      <c r="K9" s="16">
        <f t="shared" si="2"/>
        <v>0</v>
      </c>
      <c r="L9" s="16">
        <f t="shared" si="3"/>
        <v>0</v>
      </c>
      <c r="M9" s="6"/>
      <c r="N9" s="16">
        <v>0</v>
      </c>
      <c r="O9" s="16">
        <f t="shared" si="4"/>
        <v>0</v>
      </c>
      <c r="P9" s="16">
        <f t="shared" si="5"/>
        <v>0</v>
      </c>
      <c r="Q9" s="6"/>
      <c r="R9" s="16"/>
      <c r="S9" s="6"/>
      <c r="T9" s="16"/>
      <c r="U9" s="6"/>
      <c r="V9" s="16"/>
      <c r="W9" s="6"/>
      <c r="X9" s="16"/>
      <c r="Y9" s="6"/>
      <c r="Z9" s="16"/>
      <c r="AA9" s="6"/>
      <c r="AB9" s="17"/>
      <c r="AC9" s="6"/>
      <c r="AD9" s="17"/>
      <c r="AE9" s="6"/>
      <c r="AF9" s="17"/>
      <c r="AG9" s="6"/>
      <c r="AH9" s="17"/>
      <c r="AI9" s="6"/>
      <c r="AJ9" s="17"/>
      <c r="AK9" s="6"/>
      <c r="AL9" s="17"/>
      <c r="AM9" s="6"/>
      <c r="AN9" s="17"/>
      <c r="AO9" s="6"/>
      <c r="AP9" s="17"/>
    </row>
    <row r="10" spans="1:42" s="5" customFormat="1" ht="12.75">
      <c r="A10" s="5" t="s">
        <v>12</v>
      </c>
      <c r="B10" s="5">
        <v>6</v>
      </c>
      <c r="C10" s="5" t="s">
        <v>55</v>
      </c>
      <c r="D10" s="15">
        <v>0</v>
      </c>
      <c r="E10" s="6">
        <v>1</v>
      </c>
      <c r="F10" s="16">
        <v>0.0017838490453312</v>
      </c>
      <c r="G10" s="16">
        <f t="shared" si="0"/>
        <v>0.0008919245226656</v>
      </c>
      <c r="H10" s="16">
        <f t="shared" si="1"/>
        <v>0</v>
      </c>
      <c r="I10" s="6">
        <v>1</v>
      </c>
      <c r="J10" s="16">
        <v>0.0015679141274604412</v>
      </c>
      <c r="K10" s="16">
        <f t="shared" si="2"/>
        <v>0.0007839570637302206</v>
      </c>
      <c r="L10" s="16">
        <f t="shared" si="3"/>
        <v>0</v>
      </c>
      <c r="M10" s="6">
        <v>1</v>
      </c>
      <c r="N10" s="16">
        <v>0.002053706415482645</v>
      </c>
      <c r="O10" s="16">
        <f t="shared" si="4"/>
        <v>0.0010268532077413225</v>
      </c>
      <c r="P10" s="16">
        <f t="shared" si="5"/>
        <v>0</v>
      </c>
      <c r="Q10" s="6"/>
      <c r="R10" s="16"/>
      <c r="S10" s="6"/>
      <c r="T10" s="16"/>
      <c r="U10" s="6"/>
      <c r="V10" s="16"/>
      <c r="W10" s="6"/>
      <c r="X10" s="16"/>
      <c r="Y10" s="6"/>
      <c r="Z10" s="16"/>
      <c r="AA10" s="6"/>
      <c r="AB10" s="17"/>
      <c r="AC10" s="6"/>
      <c r="AD10" s="17"/>
      <c r="AE10" s="6"/>
      <c r="AF10" s="17"/>
      <c r="AG10" s="6"/>
      <c r="AH10" s="17"/>
      <c r="AI10" s="6"/>
      <c r="AJ10" s="17"/>
      <c r="AK10" s="6"/>
      <c r="AL10" s="17"/>
      <c r="AM10" s="6"/>
      <c r="AN10" s="17"/>
      <c r="AO10" s="6"/>
      <c r="AP10" s="17"/>
    </row>
    <row r="11" spans="1:42" s="5" customFormat="1" ht="12.75">
      <c r="A11" s="5" t="s">
        <v>12</v>
      </c>
      <c r="B11" s="5">
        <v>7</v>
      </c>
      <c r="C11" s="5" t="s">
        <v>56</v>
      </c>
      <c r="D11" s="15">
        <v>0.1</v>
      </c>
      <c r="E11" s="6">
        <v>1</v>
      </c>
      <c r="F11" s="16">
        <v>0.0020298971895148237</v>
      </c>
      <c r="G11" s="16">
        <f t="shared" si="0"/>
        <v>0.0010149485947574118</v>
      </c>
      <c r="H11" s="16">
        <f t="shared" si="1"/>
        <v>0.00010149485947574119</v>
      </c>
      <c r="I11" s="6">
        <v>1</v>
      </c>
      <c r="J11" s="16">
        <v>0.0019598926593255516</v>
      </c>
      <c r="K11" s="16">
        <f t="shared" si="2"/>
        <v>0.0009799463296627758</v>
      </c>
      <c r="L11" s="16">
        <f t="shared" si="3"/>
        <v>9.799463296627759E-05</v>
      </c>
      <c r="M11" s="6">
        <v>1</v>
      </c>
      <c r="N11" s="16">
        <v>0.002770873735175</v>
      </c>
      <c r="O11" s="16">
        <f t="shared" si="4"/>
        <v>0.0013854368675875</v>
      </c>
      <c r="P11" s="16">
        <f t="shared" si="5"/>
        <v>0.00013854368675875</v>
      </c>
      <c r="Q11" s="6"/>
      <c r="R11" s="16"/>
      <c r="S11" s="6"/>
      <c r="T11" s="16"/>
      <c r="U11" s="6"/>
      <c r="V11" s="16"/>
      <c r="W11" s="6"/>
      <c r="X11" s="16"/>
      <c r="Y11" s="6"/>
      <c r="Z11" s="16"/>
      <c r="AA11" s="6"/>
      <c r="AB11" s="17"/>
      <c r="AC11" s="6"/>
      <c r="AD11" s="17"/>
      <c r="AE11" s="6"/>
      <c r="AF11" s="17"/>
      <c r="AG11" s="6"/>
      <c r="AH11" s="17"/>
      <c r="AI11" s="6"/>
      <c r="AJ11" s="17"/>
      <c r="AK11" s="6"/>
      <c r="AL11" s="17"/>
      <c r="AM11" s="6"/>
      <c r="AN11" s="17"/>
      <c r="AO11" s="6"/>
      <c r="AP11" s="17"/>
    </row>
    <row r="12" spans="1:42" s="5" customFormat="1" ht="12.75">
      <c r="A12" s="5" t="s">
        <v>12</v>
      </c>
      <c r="B12" s="5">
        <v>8</v>
      </c>
      <c r="C12" s="5" t="s">
        <v>57</v>
      </c>
      <c r="D12" s="15">
        <v>0.1</v>
      </c>
      <c r="E12" s="6">
        <v>1</v>
      </c>
      <c r="F12" s="16">
        <v>0.0018146050633541608</v>
      </c>
      <c r="G12" s="16">
        <f t="shared" si="0"/>
        <v>0.0009073025316770804</v>
      </c>
      <c r="H12" s="16">
        <f t="shared" si="1"/>
        <v>9.073025316770805E-05</v>
      </c>
      <c r="I12" s="6">
        <v>1</v>
      </c>
      <c r="J12" s="16">
        <v>0.002057887292291829</v>
      </c>
      <c r="K12" s="16">
        <f t="shared" si="2"/>
        <v>0.0010289436461459146</v>
      </c>
      <c r="L12" s="16">
        <f t="shared" si="3"/>
        <v>0.00010289436461459147</v>
      </c>
      <c r="M12" s="6">
        <v>1</v>
      </c>
      <c r="N12" s="16">
        <v>0.0024448885898603</v>
      </c>
      <c r="O12" s="16">
        <f t="shared" si="4"/>
        <v>0.00122244429493015</v>
      </c>
      <c r="P12" s="16">
        <f t="shared" si="5"/>
        <v>0.000122244429493015</v>
      </c>
      <c r="Q12" s="6"/>
      <c r="R12" s="16"/>
      <c r="S12" s="6"/>
      <c r="T12" s="16"/>
      <c r="U12" s="6"/>
      <c r="V12" s="16"/>
      <c r="W12" s="6"/>
      <c r="X12" s="16"/>
      <c r="Y12" s="6"/>
      <c r="Z12" s="16"/>
      <c r="AA12" s="6"/>
      <c r="AB12" s="17"/>
      <c r="AC12" s="6"/>
      <c r="AD12" s="17"/>
      <c r="AE12" s="6"/>
      <c r="AF12" s="17"/>
      <c r="AG12" s="6"/>
      <c r="AH12" s="17"/>
      <c r="AI12" s="6"/>
      <c r="AJ12" s="17"/>
      <c r="AK12" s="6"/>
      <c r="AL12" s="17"/>
      <c r="AM12" s="6"/>
      <c r="AN12" s="17"/>
      <c r="AO12" s="6"/>
      <c r="AP12" s="17"/>
    </row>
    <row r="13" spans="1:42" s="5" customFormat="1" ht="12.75">
      <c r="A13" s="5" t="s">
        <v>12</v>
      </c>
      <c r="B13" s="5">
        <v>9</v>
      </c>
      <c r="C13" s="5" t="s">
        <v>58</v>
      </c>
      <c r="D13" s="15">
        <v>0.1</v>
      </c>
      <c r="E13" s="6">
        <v>1</v>
      </c>
      <c r="F13" s="16">
        <v>0.0020606532075377764</v>
      </c>
      <c r="G13" s="16">
        <f t="shared" si="0"/>
        <v>0.0010303266037688882</v>
      </c>
      <c r="H13" s="16">
        <f t="shared" si="1"/>
        <v>0.00010303266037688883</v>
      </c>
      <c r="I13" s="6">
        <v>1</v>
      </c>
      <c r="J13" s="16">
        <v>0.0019925575369809777</v>
      </c>
      <c r="K13" s="16">
        <f t="shared" si="2"/>
        <v>0.0009962787684904889</v>
      </c>
      <c r="L13" s="16">
        <f t="shared" si="3"/>
        <v>9.96278768490489E-05</v>
      </c>
      <c r="M13" s="6">
        <v>1</v>
      </c>
      <c r="N13" s="16">
        <v>0.002803472249706468</v>
      </c>
      <c r="O13" s="16">
        <f t="shared" si="4"/>
        <v>0.001401736124853234</v>
      </c>
      <c r="P13" s="16">
        <f t="shared" si="5"/>
        <v>0.00014017361248532342</v>
      </c>
      <c r="Q13" s="6"/>
      <c r="R13" s="16"/>
      <c r="S13" s="6"/>
      <c r="T13" s="16"/>
      <c r="U13" s="6"/>
      <c r="V13" s="16"/>
      <c r="W13" s="6"/>
      <c r="X13" s="16"/>
      <c r="Y13" s="6"/>
      <c r="Z13" s="16"/>
      <c r="AA13" s="6"/>
      <c r="AB13" s="17"/>
      <c r="AC13" s="6"/>
      <c r="AD13" s="17"/>
      <c r="AE13" s="6"/>
      <c r="AF13" s="17"/>
      <c r="AG13" s="6"/>
      <c r="AH13" s="17"/>
      <c r="AI13" s="6"/>
      <c r="AJ13" s="17"/>
      <c r="AK13" s="6"/>
      <c r="AL13" s="17"/>
      <c r="AM13" s="6"/>
      <c r="AN13" s="17"/>
      <c r="AO13" s="6"/>
      <c r="AP13" s="17"/>
    </row>
    <row r="14" spans="1:42" s="5" customFormat="1" ht="12.75">
      <c r="A14" s="5" t="s">
        <v>12</v>
      </c>
      <c r="B14" s="5">
        <v>10</v>
      </c>
      <c r="C14" s="5" t="s">
        <v>59</v>
      </c>
      <c r="D14" s="15">
        <v>0</v>
      </c>
      <c r="E14" s="6"/>
      <c r="F14" s="16">
        <v>-0.0022451893156754874</v>
      </c>
      <c r="G14" s="16">
        <f t="shared" si="0"/>
        <v>-0.0022451893156754874</v>
      </c>
      <c r="H14" s="16">
        <f t="shared" si="1"/>
        <v>0</v>
      </c>
      <c r="I14" s="6"/>
      <c r="J14" s="16">
        <v>-0.002253876558224385</v>
      </c>
      <c r="K14" s="16">
        <f t="shared" si="2"/>
        <v>-0.002253876558224385</v>
      </c>
      <c r="L14" s="16">
        <f t="shared" si="3"/>
        <v>0</v>
      </c>
      <c r="M14" s="6"/>
      <c r="N14" s="16">
        <v>0.004237806889091172</v>
      </c>
      <c r="O14" s="16">
        <f t="shared" si="4"/>
        <v>0.004237806889091172</v>
      </c>
      <c r="P14" s="16">
        <f t="shared" si="5"/>
        <v>0</v>
      </c>
      <c r="Q14" s="6"/>
      <c r="R14" s="16"/>
      <c r="S14" s="6"/>
      <c r="T14" s="16"/>
      <c r="U14" s="6"/>
      <c r="V14" s="16"/>
      <c r="W14" s="6"/>
      <c r="X14" s="16"/>
      <c r="Y14" s="6"/>
      <c r="Z14" s="16"/>
      <c r="AA14" s="6"/>
      <c r="AB14" s="17"/>
      <c r="AC14" s="6"/>
      <c r="AD14" s="17"/>
      <c r="AE14" s="6"/>
      <c r="AF14" s="17"/>
      <c r="AG14" s="6"/>
      <c r="AH14" s="17"/>
      <c r="AI14" s="6"/>
      <c r="AJ14" s="17"/>
      <c r="AK14" s="6"/>
      <c r="AL14" s="17"/>
      <c r="AM14" s="6"/>
      <c r="AN14" s="17"/>
      <c r="AO14" s="6"/>
      <c r="AP14" s="17"/>
    </row>
    <row r="15" spans="1:42" s="5" customFormat="1" ht="12.75">
      <c r="A15" s="5" t="s">
        <v>12</v>
      </c>
      <c r="B15" s="5">
        <v>11</v>
      </c>
      <c r="C15" s="5" t="s">
        <v>60</v>
      </c>
      <c r="D15" s="15">
        <v>0</v>
      </c>
      <c r="E15" s="6"/>
      <c r="F15" s="16">
        <v>0.0036599661447312736</v>
      </c>
      <c r="G15" s="16">
        <f t="shared" si="0"/>
        <v>0.0036599661447312736</v>
      </c>
      <c r="H15" s="16">
        <f t="shared" si="1"/>
        <v>0</v>
      </c>
      <c r="I15" s="6"/>
      <c r="J15" s="16">
        <v>0.0037564609303739737</v>
      </c>
      <c r="K15" s="16">
        <f t="shared" si="2"/>
        <v>0.0037564609303739737</v>
      </c>
      <c r="L15" s="16">
        <f t="shared" si="3"/>
        <v>0</v>
      </c>
      <c r="M15" s="6"/>
      <c r="N15" s="16">
        <v>0.012257041463833</v>
      </c>
      <c r="O15" s="16">
        <f t="shared" si="4"/>
        <v>0.012257041463833</v>
      </c>
      <c r="P15" s="16">
        <f t="shared" si="5"/>
        <v>0</v>
      </c>
      <c r="Q15" s="6"/>
      <c r="R15" s="16"/>
      <c r="S15" s="6"/>
      <c r="T15" s="16"/>
      <c r="U15" s="6"/>
      <c r="V15" s="16"/>
      <c r="W15" s="6"/>
      <c r="X15" s="16"/>
      <c r="Y15" s="6"/>
      <c r="Z15" s="16"/>
      <c r="AA15" s="6"/>
      <c r="AB15" s="17"/>
      <c r="AC15" s="6"/>
      <c r="AD15" s="17"/>
      <c r="AE15" s="6"/>
      <c r="AF15" s="17"/>
      <c r="AG15" s="6"/>
      <c r="AH15" s="17"/>
      <c r="AI15" s="6"/>
      <c r="AJ15" s="17"/>
      <c r="AK15" s="6"/>
      <c r="AL15" s="17"/>
      <c r="AM15" s="6"/>
      <c r="AN15" s="17"/>
      <c r="AO15" s="6"/>
      <c r="AP15" s="17"/>
    </row>
    <row r="16" spans="1:42" s="5" customFormat="1" ht="12.75">
      <c r="A16" s="5" t="s">
        <v>12</v>
      </c>
      <c r="B16" s="5">
        <v>12</v>
      </c>
      <c r="C16" s="5" t="s">
        <v>61</v>
      </c>
      <c r="D16" s="15">
        <v>0.01</v>
      </c>
      <c r="E16" s="6"/>
      <c r="F16" s="16">
        <v>0.007381444325508452</v>
      </c>
      <c r="G16" s="16">
        <f t="shared" si="0"/>
        <v>0.007381444325508452</v>
      </c>
      <c r="H16" s="16">
        <f t="shared" si="1"/>
        <v>7.381444325508451E-05</v>
      </c>
      <c r="I16" s="6"/>
      <c r="J16" s="16">
        <v>0.008623527701032427</v>
      </c>
      <c r="K16" s="16">
        <f t="shared" si="2"/>
        <v>0.008623527701032427</v>
      </c>
      <c r="L16" s="16">
        <f t="shared" si="3"/>
        <v>8.623527701032427E-05</v>
      </c>
      <c r="M16" s="6"/>
      <c r="N16" s="16">
        <v>0.013365390957903</v>
      </c>
      <c r="O16" s="16">
        <f t="shared" si="4"/>
        <v>0.013365390957903</v>
      </c>
      <c r="P16" s="16">
        <f t="shared" si="5"/>
        <v>0.00013365390957903</v>
      </c>
      <c r="Q16" s="6"/>
      <c r="R16" s="16"/>
      <c r="S16" s="6"/>
      <c r="T16" s="16"/>
      <c r="U16" s="6"/>
      <c r="V16" s="16"/>
      <c r="W16" s="6"/>
      <c r="X16" s="16"/>
      <c r="Y16" s="6"/>
      <c r="Z16" s="16"/>
      <c r="AA16" s="6"/>
      <c r="AB16" s="17"/>
      <c r="AC16" s="6"/>
      <c r="AD16" s="17"/>
      <c r="AE16" s="6"/>
      <c r="AF16" s="17"/>
      <c r="AG16" s="6"/>
      <c r="AH16" s="17"/>
      <c r="AI16" s="6"/>
      <c r="AJ16" s="17"/>
      <c r="AK16" s="6"/>
      <c r="AL16" s="17"/>
      <c r="AM16" s="6"/>
      <c r="AN16" s="17"/>
      <c r="AO16" s="6"/>
      <c r="AP16" s="17"/>
    </row>
    <row r="17" spans="1:42" s="5" customFormat="1" ht="12.75">
      <c r="A17" s="5" t="s">
        <v>12</v>
      </c>
      <c r="B17" s="5">
        <v>13</v>
      </c>
      <c r="C17" s="5" t="s">
        <v>62</v>
      </c>
      <c r="D17" s="15">
        <v>0</v>
      </c>
      <c r="E17" s="6"/>
      <c r="F17" s="16">
        <v>0.005751375370292</v>
      </c>
      <c r="G17" s="16">
        <f t="shared" si="0"/>
        <v>0.005751375370292</v>
      </c>
      <c r="H17" s="16">
        <f t="shared" si="1"/>
        <v>0</v>
      </c>
      <c r="I17" s="6"/>
      <c r="J17" s="16">
        <v>0.0059450077332875</v>
      </c>
      <c r="K17" s="16">
        <f t="shared" si="2"/>
        <v>0.0059450077332875</v>
      </c>
      <c r="L17" s="16">
        <f t="shared" si="3"/>
        <v>0</v>
      </c>
      <c r="M17" s="6"/>
      <c r="N17" s="16">
        <v>0.011572472658672</v>
      </c>
      <c r="O17" s="16">
        <f t="shared" si="4"/>
        <v>0.011572472658672</v>
      </c>
      <c r="P17" s="16">
        <f t="shared" si="5"/>
        <v>0</v>
      </c>
      <c r="Q17" s="6"/>
      <c r="R17" s="16"/>
      <c r="S17" s="6"/>
      <c r="T17" s="16"/>
      <c r="U17" s="6"/>
      <c r="V17" s="16"/>
      <c r="W17" s="6"/>
      <c r="X17" s="16"/>
      <c r="Y17" s="6"/>
      <c r="Z17" s="16"/>
      <c r="AA17" s="6"/>
      <c r="AB17" s="17"/>
      <c r="AC17" s="6"/>
      <c r="AD17" s="17"/>
      <c r="AE17" s="6"/>
      <c r="AF17" s="17"/>
      <c r="AG17" s="6"/>
      <c r="AH17" s="17"/>
      <c r="AI17" s="6"/>
      <c r="AJ17" s="17"/>
      <c r="AK17" s="6"/>
      <c r="AL17" s="17"/>
      <c r="AM17" s="6"/>
      <c r="AN17" s="17"/>
      <c r="AO17" s="6"/>
      <c r="AP17" s="17"/>
    </row>
    <row r="18" spans="1:42" s="5" customFormat="1" ht="12.75">
      <c r="A18" s="5" t="s">
        <v>12</v>
      </c>
      <c r="B18" s="5">
        <v>14</v>
      </c>
      <c r="C18" s="5" t="s">
        <v>63</v>
      </c>
      <c r="D18" s="15">
        <v>0</v>
      </c>
      <c r="E18" s="6"/>
      <c r="F18" s="16">
        <v>0.013132819695800452</v>
      </c>
      <c r="G18" s="16">
        <f t="shared" si="0"/>
        <v>0.013132819695800452</v>
      </c>
      <c r="H18" s="16">
        <f t="shared" si="1"/>
        <v>0</v>
      </c>
      <c r="I18" s="6"/>
      <c r="J18" s="16">
        <v>0.01456853543432</v>
      </c>
      <c r="K18" s="16">
        <f t="shared" si="2"/>
        <v>0.01456853543432</v>
      </c>
      <c r="L18" s="16">
        <f t="shared" si="3"/>
        <v>0</v>
      </c>
      <c r="M18" s="6"/>
      <c r="N18" s="16">
        <v>0.024937863616575</v>
      </c>
      <c r="O18" s="16">
        <f t="shared" si="4"/>
        <v>0.024937863616575</v>
      </c>
      <c r="P18" s="16">
        <f t="shared" si="5"/>
        <v>0</v>
      </c>
      <c r="Q18" s="6"/>
      <c r="R18" s="16"/>
      <c r="S18" s="6"/>
      <c r="T18" s="16"/>
      <c r="U18" s="6"/>
      <c r="V18" s="16"/>
      <c r="W18" s="6"/>
      <c r="X18" s="16"/>
      <c r="Y18" s="6"/>
      <c r="Z18" s="16"/>
      <c r="AA18" s="6"/>
      <c r="AB18" s="17"/>
      <c r="AC18" s="6"/>
      <c r="AD18" s="17"/>
      <c r="AE18" s="6"/>
      <c r="AF18" s="17"/>
      <c r="AG18" s="6"/>
      <c r="AH18" s="17"/>
      <c r="AI18" s="6"/>
      <c r="AJ18" s="17"/>
      <c r="AK18" s="6"/>
      <c r="AL18" s="17"/>
      <c r="AM18" s="6"/>
      <c r="AN18" s="17"/>
      <c r="AO18" s="6"/>
      <c r="AP18" s="17"/>
    </row>
    <row r="19" spans="1:42" s="5" customFormat="1" ht="12.75">
      <c r="A19" s="5" t="s">
        <v>12</v>
      </c>
      <c r="B19" s="5">
        <v>15</v>
      </c>
      <c r="C19" s="5" t="s">
        <v>64</v>
      </c>
      <c r="D19" s="15">
        <v>0.001</v>
      </c>
      <c r="E19" s="6"/>
      <c r="F19" s="16">
        <v>0.025219934778820542</v>
      </c>
      <c r="G19" s="16">
        <f t="shared" si="0"/>
        <v>0.025219934778820542</v>
      </c>
      <c r="H19" s="16">
        <f t="shared" si="1"/>
        <v>2.5219934778820542E-05</v>
      </c>
      <c r="I19" s="6"/>
      <c r="J19" s="16">
        <v>0.026785199677449207</v>
      </c>
      <c r="K19" s="16">
        <f t="shared" si="2"/>
        <v>0.026785199677449207</v>
      </c>
      <c r="L19" s="16">
        <f t="shared" si="3"/>
        <v>2.678519967744921E-05</v>
      </c>
      <c r="M19" s="6"/>
      <c r="N19" s="16">
        <v>0.029892837825358502</v>
      </c>
      <c r="O19" s="16">
        <f t="shared" si="4"/>
        <v>0.029892837825358502</v>
      </c>
      <c r="P19" s="16">
        <f t="shared" si="5"/>
        <v>2.9892837825358503E-05</v>
      </c>
      <c r="Q19" s="6"/>
      <c r="R19" s="16"/>
      <c r="S19" s="6"/>
      <c r="T19" s="16"/>
      <c r="U19" s="6"/>
      <c r="V19" s="16"/>
      <c r="W19" s="6"/>
      <c r="X19" s="16"/>
      <c r="Y19" s="6"/>
      <c r="Z19" s="16"/>
      <c r="AA19" s="6"/>
      <c r="AB19" s="17"/>
      <c r="AC19" s="6"/>
      <c r="AD19" s="17"/>
      <c r="AE19" s="6"/>
      <c r="AF19" s="17"/>
      <c r="AG19" s="6"/>
      <c r="AH19" s="17"/>
      <c r="AI19" s="6"/>
      <c r="AJ19" s="17"/>
      <c r="AK19" s="6"/>
      <c r="AL19" s="17"/>
      <c r="AM19" s="6"/>
      <c r="AN19" s="17"/>
      <c r="AO19" s="6"/>
      <c r="AP19" s="17"/>
    </row>
    <row r="20" spans="1:42" s="5" customFormat="1" ht="12.75">
      <c r="A20" s="5" t="s">
        <v>12</v>
      </c>
      <c r="B20" s="5">
        <v>16</v>
      </c>
      <c r="C20" s="5" t="s">
        <v>65</v>
      </c>
      <c r="D20" s="15">
        <v>0.1</v>
      </c>
      <c r="E20" s="6">
        <v>1</v>
      </c>
      <c r="F20" s="16">
        <v>0.0012917527569639787</v>
      </c>
      <c r="G20" s="16">
        <f t="shared" si="0"/>
        <v>0.0006458763784819893</v>
      </c>
      <c r="H20" s="16">
        <f t="shared" si="1"/>
        <v>6.458763784819894E-05</v>
      </c>
      <c r="I20" s="6">
        <v>2</v>
      </c>
      <c r="J20" s="16">
        <v>0.0023845360688460877</v>
      </c>
      <c r="K20" s="16">
        <f t="shared" si="2"/>
        <v>0.0023845360688460877</v>
      </c>
      <c r="L20" s="16">
        <f t="shared" si="3"/>
        <v>0.00023845360688460877</v>
      </c>
      <c r="M20" s="6">
        <v>2</v>
      </c>
      <c r="N20" s="16">
        <v>0.0018907138428253</v>
      </c>
      <c r="O20" s="16">
        <f t="shared" si="4"/>
        <v>0.0018907138428253</v>
      </c>
      <c r="P20" s="16">
        <f t="shared" si="5"/>
        <v>0.00018907138428253002</v>
      </c>
      <c r="Q20" s="6"/>
      <c r="R20" s="16"/>
      <c r="S20" s="6"/>
      <c r="T20" s="16"/>
      <c r="U20" s="6"/>
      <c r="V20" s="16"/>
      <c r="W20" s="6"/>
      <c r="X20" s="16"/>
      <c r="Y20" s="6"/>
      <c r="Z20" s="16"/>
      <c r="AA20" s="6"/>
      <c r="AB20" s="17"/>
      <c r="AC20" s="6"/>
      <c r="AD20" s="17"/>
      <c r="AE20" s="6"/>
      <c r="AF20" s="17"/>
      <c r="AG20" s="6"/>
      <c r="AH20" s="17"/>
      <c r="AI20" s="6"/>
      <c r="AJ20" s="17"/>
      <c r="AK20" s="6"/>
      <c r="AL20" s="17"/>
      <c r="AM20" s="6"/>
      <c r="AN20" s="17"/>
      <c r="AO20" s="6"/>
      <c r="AP20" s="17"/>
    </row>
    <row r="21" spans="1:42" s="5" customFormat="1" ht="12.75">
      <c r="A21" s="5" t="s">
        <v>12</v>
      </c>
      <c r="B21" s="5">
        <v>17</v>
      </c>
      <c r="C21" s="5" t="s">
        <v>66</v>
      </c>
      <c r="D21" s="15">
        <v>0</v>
      </c>
      <c r="E21" s="6"/>
      <c r="F21" s="16">
        <v>0.011072166488262678</v>
      </c>
      <c r="G21" s="16">
        <f t="shared" si="0"/>
        <v>0.011072166488262678</v>
      </c>
      <c r="H21" s="16">
        <f t="shared" si="1"/>
        <v>0</v>
      </c>
      <c r="I21" s="6"/>
      <c r="J21" s="16">
        <v>0.010746744748635</v>
      </c>
      <c r="K21" s="16">
        <f t="shared" si="2"/>
        <v>0.010746744748635</v>
      </c>
      <c r="L21" s="16">
        <f t="shared" si="3"/>
        <v>0</v>
      </c>
      <c r="M21" s="6"/>
      <c r="N21" s="16">
        <v>0.05450471629661878</v>
      </c>
      <c r="O21" s="16">
        <f t="shared" si="4"/>
        <v>0.05450471629661878</v>
      </c>
      <c r="P21" s="16">
        <f t="shared" si="5"/>
        <v>0</v>
      </c>
      <c r="Q21" s="6"/>
      <c r="R21" s="16"/>
      <c r="S21" s="6"/>
      <c r="T21" s="16"/>
      <c r="U21" s="6"/>
      <c r="V21" s="16"/>
      <c r="W21" s="6"/>
      <c r="X21" s="16"/>
      <c r="Y21" s="6"/>
      <c r="Z21" s="16"/>
      <c r="AA21" s="6"/>
      <c r="AB21" s="17"/>
      <c r="AC21" s="6"/>
      <c r="AD21" s="17"/>
      <c r="AE21" s="6"/>
      <c r="AF21" s="17"/>
      <c r="AG21" s="6"/>
      <c r="AH21" s="17"/>
      <c r="AI21" s="6"/>
      <c r="AJ21" s="17"/>
      <c r="AK21" s="6"/>
      <c r="AL21" s="17"/>
      <c r="AM21" s="6"/>
      <c r="AN21" s="17"/>
      <c r="AO21" s="6"/>
      <c r="AP21" s="17"/>
    </row>
    <row r="22" spans="1:42" s="5" customFormat="1" ht="12.75">
      <c r="A22" s="5" t="s">
        <v>12</v>
      </c>
      <c r="B22" s="5">
        <v>18</v>
      </c>
      <c r="C22" s="5" t="s">
        <v>67</v>
      </c>
      <c r="D22" s="15">
        <v>0</v>
      </c>
      <c r="E22" s="6"/>
      <c r="F22" s="16">
        <v>0.012363919245226656</v>
      </c>
      <c r="G22" s="16">
        <f t="shared" si="0"/>
        <v>0.012363919245226656</v>
      </c>
      <c r="H22" s="16">
        <f t="shared" si="1"/>
        <v>0</v>
      </c>
      <c r="I22" s="6"/>
      <c r="J22" s="16">
        <v>0.013131280817481194</v>
      </c>
      <c r="K22" s="16">
        <f t="shared" si="2"/>
        <v>0.013131280817481194</v>
      </c>
      <c r="L22" s="16">
        <f t="shared" si="3"/>
        <v>0</v>
      </c>
      <c r="M22" s="6"/>
      <c r="N22" s="16">
        <v>0.056395430139444</v>
      </c>
      <c r="O22" s="16">
        <f t="shared" si="4"/>
        <v>0.056395430139444</v>
      </c>
      <c r="P22" s="16">
        <f t="shared" si="5"/>
        <v>0</v>
      </c>
      <c r="Q22" s="6"/>
      <c r="R22" s="16"/>
      <c r="S22" s="6"/>
      <c r="T22" s="16"/>
      <c r="U22" s="6"/>
      <c r="V22" s="16"/>
      <c r="W22" s="6"/>
      <c r="X22" s="16"/>
      <c r="Y22" s="6"/>
      <c r="Z22" s="16"/>
      <c r="AA22" s="6"/>
      <c r="AB22" s="17"/>
      <c r="AC22" s="6"/>
      <c r="AD22" s="17"/>
      <c r="AE22" s="6"/>
      <c r="AF22" s="17"/>
      <c r="AG22" s="6"/>
      <c r="AH22" s="17"/>
      <c r="AI22" s="6"/>
      <c r="AJ22" s="17"/>
      <c r="AK22" s="6"/>
      <c r="AL22" s="17"/>
      <c r="AM22" s="6"/>
      <c r="AN22" s="17"/>
      <c r="AO22" s="6"/>
      <c r="AP22" s="17"/>
    </row>
    <row r="23" spans="1:42" s="5" customFormat="1" ht="12.75">
      <c r="A23" s="5" t="s">
        <v>12</v>
      </c>
      <c r="B23" s="5">
        <v>19</v>
      </c>
      <c r="C23" s="5" t="s">
        <v>68</v>
      </c>
      <c r="D23" s="15">
        <v>0.05</v>
      </c>
      <c r="E23" s="6">
        <v>2</v>
      </c>
      <c r="F23" s="16">
        <v>0.002675773567996814</v>
      </c>
      <c r="G23" s="16">
        <f t="shared" si="0"/>
        <v>0.002675773567996814</v>
      </c>
      <c r="H23" s="16">
        <f t="shared" si="1"/>
        <v>0.0001337886783998407</v>
      </c>
      <c r="I23" s="6">
        <v>1</v>
      </c>
      <c r="J23" s="16">
        <v>0.0017965682710484221</v>
      </c>
      <c r="K23" s="16">
        <f t="shared" si="2"/>
        <v>0.0008982841355242111</v>
      </c>
      <c r="L23" s="16">
        <f t="shared" si="3"/>
        <v>4.491420677621056E-05</v>
      </c>
      <c r="M23" s="6">
        <v>2</v>
      </c>
      <c r="N23" s="16">
        <v>0.004400799461748526</v>
      </c>
      <c r="O23" s="16">
        <f t="shared" si="4"/>
        <v>0.004400799461748526</v>
      </c>
      <c r="P23" s="16">
        <f t="shared" si="5"/>
        <v>0.0002200399730874263</v>
      </c>
      <c r="Q23" s="6"/>
      <c r="R23" s="16"/>
      <c r="S23" s="6"/>
      <c r="T23" s="16"/>
      <c r="U23" s="6"/>
      <c r="V23" s="16"/>
      <c r="W23" s="6"/>
      <c r="X23" s="16"/>
      <c r="Y23" s="6"/>
      <c r="Z23" s="16"/>
      <c r="AA23" s="6"/>
      <c r="AB23" s="17"/>
      <c r="AC23" s="6"/>
      <c r="AD23" s="17"/>
      <c r="AE23" s="6"/>
      <c r="AF23" s="17"/>
      <c r="AG23" s="6"/>
      <c r="AH23" s="17"/>
      <c r="AI23" s="6"/>
      <c r="AJ23" s="17"/>
      <c r="AK23" s="6"/>
      <c r="AL23" s="17"/>
      <c r="AM23" s="6"/>
      <c r="AN23" s="17"/>
      <c r="AO23" s="6"/>
      <c r="AP23" s="17"/>
    </row>
    <row r="24" spans="1:42" s="5" customFormat="1" ht="12.75">
      <c r="A24" s="5" t="s">
        <v>12</v>
      </c>
      <c r="B24" s="5">
        <v>20</v>
      </c>
      <c r="C24" s="5" t="s">
        <v>69</v>
      </c>
      <c r="D24" s="15">
        <v>0.5</v>
      </c>
      <c r="E24" s="6">
        <v>2</v>
      </c>
      <c r="F24" s="16">
        <v>0.0039675263249608</v>
      </c>
      <c r="G24" s="16">
        <f t="shared" si="0"/>
        <v>0.0039675263249608</v>
      </c>
      <c r="H24" s="16">
        <f t="shared" si="1"/>
        <v>0.0019837631624804</v>
      </c>
      <c r="I24" s="6">
        <v>1</v>
      </c>
      <c r="J24" s="16">
        <v>0.001829233148703848</v>
      </c>
      <c r="K24" s="16">
        <f t="shared" si="2"/>
        <v>0.000914616574351924</v>
      </c>
      <c r="L24" s="16">
        <f t="shared" si="3"/>
        <v>0.000457308287175962</v>
      </c>
      <c r="M24" s="6"/>
      <c r="N24" s="16">
        <v>0.007236870225986464</v>
      </c>
      <c r="O24" s="16">
        <f t="shared" si="4"/>
        <v>0.007236870225986464</v>
      </c>
      <c r="P24" s="16">
        <f t="shared" si="5"/>
        <v>0.003618435112993232</v>
      </c>
      <c r="Q24" s="6"/>
      <c r="R24" s="16"/>
      <c r="S24" s="6"/>
      <c r="T24" s="16"/>
      <c r="U24" s="6"/>
      <c r="V24" s="16"/>
      <c r="W24" s="6"/>
      <c r="X24" s="16"/>
      <c r="Y24" s="6"/>
      <c r="Z24" s="16"/>
      <c r="AA24" s="6"/>
      <c r="AB24" s="17"/>
      <c r="AC24" s="6"/>
      <c r="AD24" s="17"/>
      <c r="AE24" s="6"/>
      <c r="AF24" s="17"/>
      <c r="AG24" s="6"/>
      <c r="AH24" s="17"/>
      <c r="AI24" s="6"/>
      <c r="AJ24" s="17"/>
      <c r="AK24" s="6"/>
      <c r="AL24" s="17"/>
      <c r="AM24" s="6"/>
      <c r="AN24" s="17"/>
      <c r="AO24" s="6"/>
      <c r="AP24" s="17"/>
    </row>
    <row r="25" spans="1:42" s="5" customFormat="1" ht="12.75">
      <c r="A25" s="5" t="s">
        <v>12</v>
      </c>
      <c r="B25" s="5">
        <v>21</v>
      </c>
      <c r="C25" s="5" t="s">
        <v>70</v>
      </c>
      <c r="D25" s="15">
        <v>0</v>
      </c>
      <c r="E25" s="6"/>
      <c r="F25" s="16">
        <v>-0.0027372856040427176</v>
      </c>
      <c r="G25" s="16">
        <f t="shared" si="0"/>
        <v>-0.0027372856040427176</v>
      </c>
      <c r="H25" s="16">
        <f t="shared" si="1"/>
        <v>0</v>
      </c>
      <c r="I25" s="6"/>
      <c r="J25" s="16">
        <v>0.0005226380424868129</v>
      </c>
      <c r="K25" s="16">
        <f t="shared" si="2"/>
        <v>0.0005226380424868129</v>
      </c>
      <c r="L25" s="16">
        <f t="shared" si="3"/>
        <v>0</v>
      </c>
      <c r="M25" s="6"/>
      <c r="N25" s="16">
        <v>0.033674265511009</v>
      </c>
      <c r="O25" s="16">
        <f t="shared" si="4"/>
        <v>0.033674265511009</v>
      </c>
      <c r="P25" s="16">
        <f t="shared" si="5"/>
        <v>0</v>
      </c>
      <c r="Q25" s="6"/>
      <c r="R25" s="16"/>
      <c r="S25" s="6"/>
      <c r="T25" s="16"/>
      <c r="U25" s="6"/>
      <c r="V25" s="16"/>
      <c r="W25" s="6"/>
      <c r="X25" s="16"/>
      <c r="Y25" s="6"/>
      <c r="Z25" s="16"/>
      <c r="AA25" s="6"/>
      <c r="AB25" s="17"/>
      <c r="AC25" s="6"/>
      <c r="AD25" s="17"/>
      <c r="AE25" s="6"/>
      <c r="AF25" s="17"/>
      <c r="AG25" s="6"/>
      <c r="AH25" s="17"/>
      <c r="AI25" s="6"/>
      <c r="AJ25" s="17"/>
      <c r="AK25" s="6"/>
      <c r="AL25" s="17"/>
      <c r="AM25" s="6"/>
      <c r="AN25" s="17"/>
      <c r="AO25" s="6"/>
      <c r="AP25" s="17"/>
    </row>
    <row r="26" spans="1:42" s="5" customFormat="1" ht="12.75">
      <c r="A26" s="5" t="s">
        <v>12</v>
      </c>
      <c r="B26" s="5">
        <v>22</v>
      </c>
      <c r="C26" s="5" t="s">
        <v>71</v>
      </c>
      <c r="D26" s="15">
        <v>0</v>
      </c>
      <c r="E26" s="6"/>
      <c r="F26" s="16">
        <v>0.0039060142889148887</v>
      </c>
      <c r="G26" s="16">
        <f t="shared" si="0"/>
        <v>0.0039060142889148887</v>
      </c>
      <c r="H26" s="16">
        <f t="shared" si="1"/>
        <v>0</v>
      </c>
      <c r="I26" s="6"/>
      <c r="J26" s="16">
        <v>0.004148439462239083</v>
      </c>
      <c r="K26" s="16">
        <f t="shared" si="2"/>
        <v>0.004148439462239083</v>
      </c>
      <c r="L26" s="16">
        <f t="shared" si="3"/>
        <v>0</v>
      </c>
      <c r="M26" s="6"/>
      <c r="N26" s="16">
        <v>0.045311935198744</v>
      </c>
      <c r="O26" s="16">
        <f t="shared" si="4"/>
        <v>0.045311935198744</v>
      </c>
      <c r="P26" s="16">
        <f t="shared" si="5"/>
        <v>0</v>
      </c>
      <c r="Q26" s="6"/>
      <c r="R26" s="16"/>
      <c r="S26" s="6"/>
      <c r="T26" s="16"/>
      <c r="U26" s="6"/>
      <c r="V26" s="16"/>
      <c r="W26" s="6"/>
      <c r="X26" s="16"/>
      <c r="Y26" s="6"/>
      <c r="Z26" s="16"/>
      <c r="AA26" s="6"/>
      <c r="AB26" s="17"/>
      <c r="AC26" s="6"/>
      <c r="AD26" s="17"/>
      <c r="AE26" s="6"/>
      <c r="AF26" s="17"/>
      <c r="AG26" s="6"/>
      <c r="AH26" s="17"/>
      <c r="AI26" s="6"/>
      <c r="AJ26" s="17"/>
      <c r="AK26" s="6"/>
      <c r="AL26" s="17"/>
      <c r="AM26" s="6"/>
      <c r="AN26" s="17"/>
      <c r="AO26" s="6"/>
      <c r="AP26" s="17"/>
    </row>
    <row r="27" spans="1:42" s="5" customFormat="1" ht="12.75">
      <c r="A27" s="5" t="s">
        <v>12</v>
      </c>
      <c r="B27" s="5">
        <v>23</v>
      </c>
      <c r="C27" s="5" t="s">
        <v>72</v>
      </c>
      <c r="D27" s="15">
        <v>0.1</v>
      </c>
      <c r="E27" s="6"/>
      <c r="F27" s="16">
        <v>0.0042750865051903114</v>
      </c>
      <c r="G27" s="16">
        <f t="shared" si="0"/>
        <v>0.0042750865051903114</v>
      </c>
      <c r="H27" s="16">
        <f t="shared" si="1"/>
        <v>0.00042750865051903117</v>
      </c>
      <c r="I27" s="6">
        <v>2</v>
      </c>
      <c r="J27" s="16">
        <v>0.0027765146007112</v>
      </c>
      <c r="K27" s="16">
        <f t="shared" si="2"/>
        <v>0.0027765146007112</v>
      </c>
      <c r="L27" s="16">
        <f t="shared" si="3"/>
        <v>0.00027765146007112</v>
      </c>
      <c r="M27" s="6"/>
      <c r="N27" s="16">
        <v>0.006715293993482936</v>
      </c>
      <c r="O27" s="16">
        <f t="shared" si="4"/>
        <v>0.006715293993482936</v>
      </c>
      <c r="P27" s="16">
        <f t="shared" si="5"/>
        <v>0.0006715293993482937</v>
      </c>
      <c r="Q27" s="6"/>
      <c r="R27" s="16"/>
      <c r="S27" s="6"/>
      <c r="T27" s="16"/>
      <c r="U27" s="6"/>
      <c r="V27" s="16"/>
      <c r="W27" s="6"/>
      <c r="X27" s="16"/>
      <c r="Y27" s="6"/>
      <c r="Z27" s="16"/>
      <c r="AA27" s="6"/>
      <c r="AB27" s="17"/>
      <c r="AC27" s="6"/>
      <c r="AD27" s="17"/>
      <c r="AE27" s="6"/>
      <c r="AF27" s="17"/>
      <c r="AG27" s="6"/>
      <c r="AH27" s="17"/>
      <c r="AI27" s="6"/>
      <c r="AJ27" s="17"/>
      <c r="AK27" s="6"/>
      <c r="AL27" s="17"/>
      <c r="AM27" s="6"/>
      <c r="AN27" s="17"/>
      <c r="AO27" s="6"/>
      <c r="AP27" s="17"/>
    </row>
    <row r="28" spans="1:42" s="5" customFormat="1" ht="12.75">
      <c r="A28" s="5" t="s">
        <v>12</v>
      </c>
      <c r="B28" s="5">
        <v>24</v>
      </c>
      <c r="C28" s="5" t="s">
        <v>73</v>
      </c>
      <c r="D28" s="15">
        <v>0.1</v>
      </c>
      <c r="E28" s="6">
        <v>2</v>
      </c>
      <c r="F28" s="16">
        <v>0.0037214781807771782</v>
      </c>
      <c r="G28" s="16">
        <f t="shared" si="0"/>
        <v>0.0037214781807771782</v>
      </c>
      <c r="H28" s="16">
        <f t="shared" si="1"/>
        <v>0.00037214781807771785</v>
      </c>
      <c r="I28" s="6">
        <v>2</v>
      </c>
      <c r="J28" s="16">
        <v>0.002580525334778643</v>
      </c>
      <c r="K28" s="16">
        <f t="shared" si="2"/>
        <v>0.002580525334778643</v>
      </c>
      <c r="L28" s="16">
        <f t="shared" si="3"/>
        <v>0.0002580525334778643</v>
      </c>
      <c r="M28" s="6"/>
      <c r="N28" s="16">
        <v>0.0067478925080144</v>
      </c>
      <c r="O28" s="16">
        <f t="shared" si="4"/>
        <v>0.0067478925080144</v>
      </c>
      <c r="P28" s="16">
        <f t="shared" si="5"/>
        <v>0.00067478925080144</v>
      </c>
      <c r="Q28" s="6"/>
      <c r="R28" s="16"/>
      <c r="S28" s="6"/>
      <c r="T28" s="16"/>
      <c r="U28" s="6"/>
      <c r="V28" s="16"/>
      <c r="W28" s="6"/>
      <c r="X28" s="16"/>
      <c r="Y28" s="6"/>
      <c r="Z28" s="16"/>
      <c r="AA28" s="6"/>
      <c r="AB28" s="17"/>
      <c r="AC28" s="6"/>
      <c r="AD28" s="17"/>
      <c r="AE28" s="6"/>
      <c r="AF28" s="17"/>
      <c r="AG28" s="6"/>
      <c r="AH28" s="17"/>
      <c r="AI28" s="6"/>
      <c r="AJ28" s="17"/>
      <c r="AK28" s="6"/>
      <c r="AL28" s="17"/>
      <c r="AM28" s="6"/>
      <c r="AN28" s="17"/>
      <c r="AO28" s="6"/>
      <c r="AP28" s="17"/>
    </row>
    <row r="29" spans="1:42" s="5" customFormat="1" ht="12.75">
      <c r="A29" s="5" t="s">
        <v>12</v>
      </c>
      <c r="B29" s="5">
        <v>25</v>
      </c>
      <c r="C29" s="5" t="s">
        <v>74</v>
      </c>
      <c r="D29" s="15">
        <v>0.1</v>
      </c>
      <c r="E29" s="6">
        <v>1</v>
      </c>
      <c r="F29" s="16">
        <v>0.0014147768290557867</v>
      </c>
      <c r="G29" s="16">
        <f t="shared" si="0"/>
        <v>0.0007073884145278933</v>
      </c>
      <c r="H29" s="16">
        <f t="shared" si="1"/>
        <v>7.073884145278934E-05</v>
      </c>
      <c r="I29" s="6">
        <v>1</v>
      </c>
      <c r="J29" s="16">
        <v>0.0015352492498050155</v>
      </c>
      <c r="K29" s="16">
        <f t="shared" si="2"/>
        <v>0.0007676246249025077</v>
      </c>
      <c r="L29" s="16">
        <f t="shared" si="3"/>
        <v>7.676246249025078E-05</v>
      </c>
      <c r="M29" s="6">
        <v>2</v>
      </c>
      <c r="N29" s="16">
        <v>0.003944420258307938</v>
      </c>
      <c r="O29" s="16">
        <f t="shared" si="4"/>
        <v>0.003944420258307938</v>
      </c>
      <c r="P29" s="16">
        <f t="shared" si="5"/>
        <v>0.00039444202583079383</v>
      </c>
      <c r="Q29" s="6"/>
      <c r="R29" s="16"/>
      <c r="S29" s="6"/>
      <c r="T29" s="16"/>
      <c r="U29" s="6"/>
      <c r="V29" s="16"/>
      <c r="W29" s="6"/>
      <c r="X29" s="16"/>
      <c r="Y29" s="6"/>
      <c r="Z29" s="16"/>
      <c r="AA29" s="6"/>
      <c r="AB29" s="17"/>
      <c r="AC29" s="6"/>
      <c r="AD29" s="17"/>
      <c r="AE29" s="6"/>
      <c r="AF29" s="17"/>
      <c r="AG29" s="6"/>
      <c r="AH29" s="17"/>
      <c r="AI29" s="6"/>
      <c r="AJ29" s="17"/>
      <c r="AK29" s="6"/>
      <c r="AL29" s="17"/>
      <c r="AM29" s="6"/>
      <c r="AN29" s="17"/>
      <c r="AO29" s="6"/>
      <c r="AP29" s="17"/>
    </row>
    <row r="30" spans="1:42" s="5" customFormat="1" ht="12.75">
      <c r="A30" s="5" t="s">
        <v>12</v>
      </c>
      <c r="B30" s="5">
        <v>26</v>
      </c>
      <c r="C30" s="5" t="s">
        <v>75</v>
      </c>
      <c r="D30" s="15">
        <v>0.1</v>
      </c>
      <c r="E30" s="6">
        <v>2</v>
      </c>
      <c r="F30" s="16">
        <v>0.004705670757511638</v>
      </c>
      <c r="G30" s="16">
        <f t="shared" si="0"/>
        <v>0.004705670757511638</v>
      </c>
      <c r="H30" s="16">
        <f t="shared" si="1"/>
        <v>0.00047056707575116383</v>
      </c>
      <c r="I30" s="6">
        <v>2</v>
      </c>
      <c r="J30" s="16">
        <v>0.0037564609303739737</v>
      </c>
      <c r="K30" s="16">
        <f t="shared" si="2"/>
        <v>0.0037564609303739737</v>
      </c>
      <c r="L30" s="16">
        <f t="shared" si="3"/>
        <v>0.0003756460930373974</v>
      </c>
      <c r="M30" s="6"/>
      <c r="N30" s="16">
        <v>0.00775844645849</v>
      </c>
      <c r="O30" s="16">
        <f t="shared" si="4"/>
        <v>0.00775844645849</v>
      </c>
      <c r="P30" s="16">
        <f t="shared" si="5"/>
        <v>0.0007758446458490001</v>
      </c>
      <c r="Q30" s="6"/>
      <c r="R30" s="16"/>
      <c r="S30" s="6"/>
      <c r="T30" s="16"/>
      <c r="U30" s="6"/>
      <c r="V30" s="16"/>
      <c r="W30" s="6"/>
      <c r="X30" s="16"/>
      <c r="Y30" s="6"/>
      <c r="Z30" s="16"/>
      <c r="AA30" s="6"/>
      <c r="AB30" s="17"/>
      <c r="AC30" s="6"/>
      <c r="AD30" s="17"/>
      <c r="AE30" s="6"/>
      <c r="AF30" s="17"/>
      <c r="AG30" s="6"/>
      <c r="AH30" s="17"/>
      <c r="AI30" s="6"/>
      <c r="AJ30" s="17"/>
      <c r="AK30" s="6"/>
      <c r="AL30" s="17"/>
      <c r="AM30" s="6"/>
      <c r="AN30" s="17"/>
      <c r="AO30" s="6"/>
      <c r="AP30" s="17"/>
    </row>
    <row r="31" spans="1:42" s="5" customFormat="1" ht="12.75">
      <c r="A31" s="5" t="s">
        <v>12</v>
      </c>
      <c r="B31" s="5">
        <v>27</v>
      </c>
      <c r="C31" s="5" t="s">
        <v>76</v>
      </c>
      <c r="D31" s="15">
        <v>0</v>
      </c>
      <c r="E31" s="6"/>
      <c r="F31" s="16">
        <v>0.00393677030693784</v>
      </c>
      <c r="G31" s="16">
        <f t="shared" si="0"/>
        <v>0.00393677030693784</v>
      </c>
      <c r="H31" s="16">
        <f t="shared" si="1"/>
        <v>0</v>
      </c>
      <c r="I31" s="6"/>
      <c r="J31" s="16">
        <v>0.008525533068066145</v>
      </c>
      <c r="K31" s="16">
        <f t="shared" si="2"/>
        <v>0.008525533068066145</v>
      </c>
      <c r="L31" s="16">
        <f t="shared" si="3"/>
        <v>0</v>
      </c>
      <c r="M31" s="6"/>
      <c r="N31" s="16">
        <v>0.026013614596113514</v>
      </c>
      <c r="O31" s="16">
        <f t="shared" si="4"/>
        <v>0.026013614596113514</v>
      </c>
      <c r="P31" s="16">
        <f t="shared" si="5"/>
        <v>0</v>
      </c>
      <c r="Q31" s="6"/>
      <c r="R31" s="16"/>
      <c r="S31" s="6"/>
      <c r="T31" s="16"/>
      <c r="U31" s="6"/>
      <c r="V31" s="16"/>
      <c r="W31" s="6"/>
      <c r="X31" s="16"/>
      <c r="Y31" s="6"/>
      <c r="Z31" s="16"/>
      <c r="AA31" s="6"/>
      <c r="AB31" s="17"/>
      <c r="AC31" s="6"/>
      <c r="AD31" s="17"/>
      <c r="AE31" s="6"/>
      <c r="AF31" s="17"/>
      <c r="AG31" s="6"/>
      <c r="AH31" s="17"/>
      <c r="AI31" s="6"/>
      <c r="AJ31" s="17"/>
      <c r="AK31" s="6"/>
      <c r="AL31" s="17"/>
      <c r="AM31" s="6"/>
      <c r="AN31" s="17"/>
      <c r="AO31" s="6"/>
      <c r="AP31" s="17"/>
    </row>
    <row r="32" spans="1:42" s="5" customFormat="1" ht="12.75">
      <c r="A32" s="5" t="s">
        <v>12</v>
      </c>
      <c r="B32" s="5">
        <v>28</v>
      </c>
      <c r="C32" s="5" t="s">
        <v>77</v>
      </c>
      <c r="D32" s="15">
        <v>0</v>
      </c>
      <c r="E32" s="6"/>
      <c r="F32" s="16">
        <v>0.018053782579472755</v>
      </c>
      <c r="G32" s="16">
        <f t="shared" si="0"/>
        <v>0.018053782579472755</v>
      </c>
      <c r="H32" s="16">
        <f t="shared" si="1"/>
        <v>0</v>
      </c>
      <c r="I32" s="6"/>
      <c r="J32" s="16">
        <v>0.019174283183735</v>
      </c>
      <c r="K32" s="16">
        <f t="shared" si="2"/>
        <v>0.019174283183735</v>
      </c>
      <c r="L32" s="16">
        <f t="shared" si="3"/>
        <v>0</v>
      </c>
      <c r="M32" s="6"/>
      <c r="N32" s="16">
        <v>0.05117966781440878</v>
      </c>
      <c r="O32" s="16">
        <f t="shared" si="4"/>
        <v>0.05117966781440878</v>
      </c>
      <c r="P32" s="16">
        <f t="shared" si="5"/>
        <v>0</v>
      </c>
      <c r="Q32" s="6"/>
      <c r="R32" s="16"/>
      <c r="S32" s="6"/>
      <c r="T32" s="16"/>
      <c r="U32" s="6"/>
      <c r="V32" s="16"/>
      <c r="W32" s="6"/>
      <c r="X32" s="16"/>
      <c r="Y32" s="6"/>
      <c r="Z32" s="16"/>
      <c r="AA32" s="6"/>
      <c r="AB32" s="17"/>
      <c r="AC32" s="6"/>
      <c r="AD32" s="17"/>
      <c r="AE32" s="6"/>
      <c r="AF32" s="17"/>
      <c r="AG32" s="6"/>
      <c r="AH32" s="17"/>
      <c r="AI32" s="6"/>
      <c r="AJ32" s="17"/>
      <c r="AK32" s="6"/>
      <c r="AL32" s="17"/>
      <c r="AM32" s="6"/>
      <c r="AN32" s="17"/>
      <c r="AO32" s="6"/>
      <c r="AP32" s="17"/>
    </row>
    <row r="33" spans="1:42" s="5" customFormat="1" ht="12.75">
      <c r="A33" s="5" t="s">
        <v>12</v>
      </c>
      <c r="B33" s="5">
        <v>29</v>
      </c>
      <c r="C33" s="5" t="s">
        <v>78</v>
      </c>
      <c r="D33" s="15">
        <v>0.01</v>
      </c>
      <c r="E33" s="6"/>
      <c r="F33" s="16">
        <v>0.011133678524308582</v>
      </c>
      <c r="G33" s="16">
        <f t="shared" si="0"/>
        <v>0.011133678524308582</v>
      </c>
      <c r="H33" s="16">
        <f t="shared" si="1"/>
        <v>0.00011133678524308582</v>
      </c>
      <c r="I33" s="6"/>
      <c r="J33" s="16">
        <v>0.009080835988208387</v>
      </c>
      <c r="K33" s="16">
        <f t="shared" si="2"/>
        <v>0.009080835988208387</v>
      </c>
      <c r="L33" s="16">
        <f t="shared" si="3"/>
        <v>9.080835988208388E-05</v>
      </c>
      <c r="M33" s="6"/>
      <c r="N33" s="16">
        <v>0.02070005672748381</v>
      </c>
      <c r="O33" s="16">
        <f t="shared" si="4"/>
        <v>0.02070005672748381</v>
      </c>
      <c r="P33" s="16">
        <f t="shared" si="5"/>
        <v>0.00020700056727483812</v>
      </c>
      <c r="Q33" s="6"/>
      <c r="R33" s="16"/>
      <c r="S33" s="6"/>
      <c r="T33" s="16"/>
      <c r="U33" s="6"/>
      <c r="V33" s="16"/>
      <c r="W33" s="6"/>
      <c r="X33" s="16"/>
      <c r="Y33" s="6"/>
      <c r="Z33" s="16"/>
      <c r="AA33" s="6"/>
      <c r="AB33" s="17"/>
      <c r="AC33" s="6"/>
      <c r="AD33" s="17"/>
      <c r="AE33" s="6"/>
      <c r="AF33" s="17"/>
      <c r="AG33" s="6"/>
      <c r="AH33" s="17"/>
      <c r="AI33" s="6"/>
      <c r="AJ33" s="17"/>
      <c r="AK33" s="6"/>
      <c r="AL33" s="17"/>
      <c r="AM33" s="6"/>
      <c r="AN33" s="17"/>
      <c r="AO33" s="6"/>
      <c r="AP33" s="17"/>
    </row>
    <row r="34" spans="1:42" s="5" customFormat="1" ht="12.75">
      <c r="A34" s="5" t="s">
        <v>12</v>
      </c>
      <c r="B34" s="5">
        <v>30</v>
      </c>
      <c r="C34" s="5" t="s">
        <v>79</v>
      </c>
      <c r="D34" s="15">
        <v>0.01</v>
      </c>
      <c r="E34" s="6">
        <v>2</v>
      </c>
      <c r="F34" s="16">
        <v>0.003444674018570611</v>
      </c>
      <c r="G34" s="16">
        <f t="shared" si="0"/>
        <v>0.003444674018570611</v>
      </c>
      <c r="H34" s="16">
        <f t="shared" si="1"/>
        <v>3.444674018570611E-05</v>
      </c>
      <c r="I34" s="6">
        <v>2</v>
      </c>
      <c r="J34" s="16">
        <v>0.0016659087604267188</v>
      </c>
      <c r="K34" s="16">
        <f t="shared" si="2"/>
        <v>0.0016659087604267188</v>
      </c>
      <c r="L34" s="16">
        <f t="shared" si="3"/>
        <v>1.6659087604267188E-05</v>
      </c>
      <c r="M34" s="6">
        <v>2</v>
      </c>
      <c r="N34" s="16">
        <v>0.005215762325035289</v>
      </c>
      <c r="O34" s="16">
        <f t="shared" si="4"/>
        <v>0.005215762325035289</v>
      </c>
      <c r="P34" s="16">
        <f t="shared" si="5"/>
        <v>5.215762325035289E-05</v>
      </c>
      <c r="Q34" s="6"/>
      <c r="R34" s="16"/>
      <c r="S34" s="6"/>
      <c r="T34" s="16"/>
      <c r="U34" s="6"/>
      <c r="V34" s="16"/>
      <c r="W34" s="6"/>
      <c r="X34" s="16"/>
      <c r="Y34" s="6"/>
      <c r="Z34" s="16"/>
      <c r="AA34" s="6"/>
      <c r="AB34" s="17"/>
      <c r="AC34" s="6"/>
      <c r="AD34" s="17"/>
      <c r="AE34" s="6"/>
      <c r="AF34" s="17"/>
      <c r="AG34" s="6"/>
      <c r="AH34" s="17"/>
      <c r="AI34" s="6"/>
      <c r="AJ34" s="17"/>
      <c r="AK34" s="6"/>
      <c r="AL34" s="17"/>
      <c r="AM34" s="6"/>
      <c r="AN34" s="17"/>
      <c r="AO34" s="6"/>
      <c r="AP34" s="17"/>
    </row>
    <row r="35" spans="1:42" s="5" customFormat="1" ht="12.75">
      <c r="A35" s="5" t="s">
        <v>12</v>
      </c>
      <c r="B35" s="5">
        <v>31</v>
      </c>
      <c r="C35" s="5" t="s">
        <v>80</v>
      </c>
      <c r="D35" s="15">
        <v>0</v>
      </c>
      <c r="E35" s="6"/>
      <c r="F35" s="16">
        <v>0.0033216499464788</v>
      </c>
      <c r="G35" s="16">
        <f t="shared" si="0"/>
        <v>0.0033216499464788</v>
      </c>
      <c r="H35" s="16">
        <f t="shared" si="1"/>
        <v>0</v>
      </c>
      <c r="I35" s="6"/>
      <c r="J35" s="16">
        <v>0.008264214046822744</v>
      </c>
      <c r="K35" s="16">
        <f t="shared" si="2"/>
        <v>0.008264214046822744</v>
      </c>
      <c r="L35" s="16">
        <f t="shared" si="3"/>
        <v>0</v>
      </c>
      <c r="M35" s="6"/>
      <c r="N35" s="16">
        <v>-0.0030642603659582386</v>
      </c>
      <c r="O35" s="16">
        <f t="shared" si="4"/>
        <v>-0.0030642603659582386</v>
      </c>
      <c r="P35" s="16">
        <f t="shared" si="5"/>
        <v>0</v>
      </c>
      <c r="Q35" s="6"/>
      <c r="R35" s="16"/>
      <c r="S35" s="6"/>
      <c r="T35" s="16"/>
      <c r="U35" s="6"/>
      <c r="V35" s="16"/>
      <c r="W35" s="6"/>
      <c r="X35" s="16"/>
      <c r="Y35" s="6"/>
      <c r="Z35" s="16"/>
      <c r="AA35" s="6"/>
      <c r="AB35" s="17"/>
      <c r="AC35" s="6"/>
      <c r="AD35" s="17"/>
      <c r="AE35" s="6"/>
      <c r="AF35" s="17"/>
      <c r="AG35" s="6"/>
      <c r="AH35" s="17"/>
      <c r="AI35" s="6"/>
      <c r="AJ35" s="17"/>
      <c r="AK35" s="6"/>
      <c r="AL35" s="17"/>
      <c r="AM35" s="6"/>
      <c r="AN35" s="17"/>
      <c r="AO35" s="6"/>
      <c r="AP35" s="17"/>
    </row>
    <row r="36" spans="1:42" s="5" customFormat="1" ht="12.75">
      <c r="A36" s="5" t="s">
        <v>12</v>
      </c>
      <c r="B36" s="5">
        <v>32</v>
      </c>
      <c r="C36" s="5" t="s">
        <v>81</v>
      </c>
      <c r="D36" s="15">
        <v>0</v>
      </c>
      <c r="E36" s="6"/>
      <c r="F36" s="16">
        <v>0.017900002489358</v>
      </c>
      <c r="G36" s="16">
        <f t="shared" si="0"/>
        <v>0.017900002489358</v>
      </c>
      <c r="H36" s="16">
        <f t="shared" si="1"/>
        <v>0</v>
      </c>
      <c r="I36" s="6"/>
      <c r="J36" s="16">
        <v>0.01901095879545785</v>
      </c>
      <c r="K36" s="16">
        <f t="shared" si="2"/>
        <v>0.01901095879545785</v>
      </c>
      <c r="L36" s="16">
        <f t="shared" si="3"/>
        <v>0</v>
      </c>
      <c r="M36" s="6"/>
      <c r="N36" s="16">
        <v>0.02285155868656086</v>
      </c>
      <c r="O36" s="16">
        <f t="shared" si="4"/>
        <v>0.02285155868656086</v>
      </c>
      <c r="P36" s="16">
        <f t="shared" si="5"/>
        <v>0</v>
      </c>
      <c r="Q36" s="6"/>
      <c r="R36" s="16"/>
      <c r="S36" s="6"/>
      <c r="T36" s="16"/>
      <c r="U36" s="6"/>
      <c r="V36" s="16"/>
      <c r="W36" s="6"/>
      <c r="X36" s="16"/>
      <c r="Y36" s="6"/>
      <c r="Z36" s="16"/>
      <c r="AA36" s="6"/>
      <c r="AB36" s="17"/>
      <c r="AC36" s="6"/>
      <c r="AD36" s="17"/>
      <c r="AE36" s="6"/>
      <c r="AF36" s="17"/>
      <c r="AG36" s="6"/>
      <c r="AH36" s="17"/>
      <c r="AI36" s="6"/>
      <c r="AJ36" s="17"/>
      <c r="AK36" s="6"/>
      <c r="AL36" s="17"/>
      <c r="AM36" s="6"/>
      <c r="AN36" s="17"/>
      <c r="AO36" s="6"/>
      <c r="AP36" s="17"/>
    </row>
    <row r="37" spans="1:42" s="5" customFormat="1" ht="12.75">
      <c r="A37" s="5" t="s">
        <v>12</v>
      </c>
      <c r="B37" s="5">
        <v>33</v>
      </c>
      <c r="C37" s="5" t="s">
        <v>82</v>
      </c>
      <c r="D37" s="15">
        <v>0.001</v>
      </c>
      <c r="E37" s="6"/>
      <c r="F37" s="16">
        <v>0.008826977172587189</v>
      </c>
      <c r="G37" s="16">
        <f t="shared" si="0"/>
        <v>0.008826977172587189</v>
      </c>
      <c r="H37" s="16">
        <f t="shared" si="1"/>
        <v>8.826977172587189E-06</v>
      </c>
      <c r="I37" s="6"/>
      <c r="J37" s="16">
        <v>0.00937481988710722</v>
      </c>
      <c r="K37" s="16">
        <f t="shared" si="2"/>
        <v>0.00937481988710722</v>
      </c>
      <c r="L37" s="16">
        <f t="shared" si="3"/>
        <v>9.37481988710722E-06</v>
      </c>
      <c r="M37" s="6"/>
      <c r="N37" s="16">
        <v>0.017635796361525572</v>
      </c>
      <c r="O37" s="16">
        <f t="shared" si="4"/>
        <v>0.017635796361525572</v>
      </c>
      <c r="P37" s="16">
        <f t="shared" si="5"/>
        <v>1.763579636152557E-05</v>
      </c>
      <c r="Q37" s="6"/>
      <c r="R37" s="16"/>
      <c r="S37" s="6"/>
      <c r="T37" s="16"/>
      <c r="U37" s="6"/>
      <c r="V37" s="16"/>
      <c r="W37" s="6"/>
      <c r="X37" s="16"/>
      <c r="Y37" s="6"/>
      <c r="Z37" s="16"/>
      <c r="AA37" s="6"/>
      <c r="AB37" s="17"/>
      <c r="AC37" s="6"/>
      <c r="AD37" s="17"/>
      <c r="AE37" s="6"/>
      <c r="AF37" s="17"/>
      <c r="AG37" s="6"/>
      <c r="AH37" s="17"/>
      <c r="AI37" s="6"/>
      <c r="AJ37" s="17"/>
      <c r="AK37" s="6"/>
      <c r="AL37" s="17"/>
      <c r="AM37" s="6"/>
      <c r="AN37" s="17"/>
      <c r="AO37" s="6"/>
      <c r="AP37" s="17"/>
    </row>
    <row r="38" spans="1:42" s="5" customFormat="1" ht="12.75">
      <c r="A38" s="5" t="s">
        <v>12</v>
      </c>
      <c r="B38" s="5">
        <v>34</v>
      </c>
      <c r="C38" s="5" t="s">
        <v>83</v>
      </c>
      <c r="D38" s="15"/>
      <c r="E38" s="6"/>
      <c r="F38" s="16">
        <v>0.1078921112245152</v>
      </c>
      <c r="G38" s="16">
        <f>SUM(G37,G36,G32,G26,G22,G19,G18,G15,G10,G7)</f>
        <v>0.10700018670184958</v>
      </c>
      <c r="H38" s="16"/>
      <c r="I38" s="6"/>
      <c r="J38" s="16">
        <v>0.11295514693246261</v>
      </c>
      <c r="K38" s="16">
        <f>SUM(K37,K36,K32,K26,K22,K19,K18,K15,K10,K7)</f>
        <v>0.11145256256031312</v>
      </c>
      <c r="L38" s="16"/>
      <c r="M38" s="6"/>
      <c r="N38" s="16">
        <v>0.2644065513647577</v>
      </c>
      <c r="O38" s="16">
        <f>SUM(O37,O36,O32,O26,O22,O19,O18,O15,O10,O7)</f>
        <v>0.2624343412356037</v>
      </c>
      <c r="P38" s="16"/>
      <c r="Q38" s="6"/>
      <c r="R38" s="16"/>
      <c r="S38" s="6"/>
      <c r="T38" s="16"/>
      <c r="U38" s="6"/>
      <c r="V38" s="16"/>
      <c r="W38" s="6"/>
      <c r="X38" s="16"/>
      <c r="Y38" s="6"/>
      <c r="Z38" s="16"/>
      <c r="AA38" s="6"/>
      <c r="AB38" s="17"/>
      <c r="AC38" s="6"/>
      <c r="AD38" s="17"/>
      <c r="AE38" s="6"/>
      <c r="AF38" s="17"/>
      <c r="AG38" s="6"/>
      <c r="AH38" s="17"/>
      <c r="AI38" s="6"/>
      <c r="AJ38" s="17"/>
      <c r="AK38" s="6"/>
      <c r="AL38" s="17"/>
      <c r="AM38" s="6"/>
      <c r="AN38" s="17"/>
      <c r="AO38" s="6"/>
      <c r="AP38" s="17"/>
    </row>
    <row r="39" spans="1:42" s="5" customFormat="1" ht="12.75">
      <c r="A39" s="5" t="s">
        <v>12</v>
      </c>
      <c r="B39" s="5">
        <v>35</v>
      </c>
      <c r="C39" s="5" t="s">
        <v>46</v>
      </c>
      <c r="D39" s="15"/>
      <c r="E39" s="9">
        <f>(F39-H39)*2/F39*100</f>
        <v>51.155748627251974</v>
      </c>
      <c r="F39" s="16">
        <v>0.007455166500709469</v>
      </c>
      <c r="G39" s="16"/>
      <c r="H39" s="16">
        <f>SUM(H5:H37)</f>
        <v>0.005548293383286452</v>
      </c>
      <c r="I39" s="9">
        <f>(J39-L39)*2/J39*100</f>
        <v>74.25938678871574</v>
      </c>
      <c r="J39" s="16">
        <v>0.005359881779845863</v>
      </c>
      <c r="K39" s="16"/>
      <c r="L39" s="16">
        <f>SUM(L5:L37)</f>
        <v>0.0033697741086890424</v>
      </c>
      <c r="M39" s="9">
        <f>(N39-P39)*2/N39*100</f>
        <v>34.74865847641892</v>
      </c>
      <c r="N39" s="16">
        <v>0.01070398303452461</v>
      </c>
      <c r="O39" s="16"/>
      <c r="P39" s="16">
        <f>SUM(P5:P37)</f>
        <v>0.008844237780504222</v>
      </c>
      <c r="Q39" s="6"/>
      <c r="R39" s="16"/>
      <c r="S39" s="6"/>
      <c r="T39" s="16"/>
      <c r="U39" s="6"/>
      <c r="V39" s="16"/>
      <c r="W39" s="6"/>
      <c r="X39" s="16"/>
      <c r="Y39" s="6"/>
      <c r="Z39" s="16"/>
      <c r="AA39" s="6"/>
      <c r="AB39" s="17"/>
      <c r="AC39" s="6"/>
      <c r="AD39" s="17"/>
      <c r="AE39" s="6"/>
      <c r="AF39" s="17"/>
      <c r="AG39" s="6"/>
      <c r="AH39" s="17"/>
      <c r="AI39" s="6"/>
      <c r="AJ39" s="17"/>
      <c r="AK39" s="6"/>
      <c r="AL39" s="17"/>
      <c r="AM39" s="6"/>
      <c r="AN39" s="17"/>
      <c r="AO39" s="6"/>
      <c r="AP39" s="17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2004-02-23T19:58:34Z</cp:lastPrinted>
  <dcterms:created xsi:type="dcterms:W3CDTF">2002-05-23T17:38:12Z</dcterms:created>
  <dcterms:modified xsi:type="dcterms:W3CDTF">2004-02-23T19:59:14Z</dcterms:modified>
  <cp:category/>
  <cp:version/>
  <cp:contentType/>
  <cp:contentStatus/>
</cp:coreProperties>
</file>