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1100" windowHeight="6090" tabRatio="771" firstSheet="2" activeTab="4"/>
  </bookViews>
  <sheets>
    <sheet name="list" sheetId="1" r:id="rId1"/>
    <sheet name="source" sheetId="2" r:id="rId2"/>
    <sheet name="cond" sheetId="3" r:id="rId3"/>
    <sheet name="emiss 2" sheetId="4" r:id="rId4"/>
    <sheet name="feed 2" sheetId="5" r:id="rId5"/>
  </sheets>
  <definedNames>
    <definedName name="_xlnm.Print_Titles" localSheetId="4">'feed 2'!$B:$B</definedName>
  </definedNames>
  <calcPr fullCalcOnLoad="1"/>
</workbook>
</file>

<file path=xl/sharedStrings.xml><?xml version="1.0" encoding="utf-8"?>
<sst xmlns="http://schemas.openxmlformats.org/spreadsheetml/2006/main" count="505" uniqueCount="119">
  <si>
    <t>465C1</t>
  </si>
  <si>
    <t>R1</t>
  </si>
  <si>
    <t>Chlorine</t>
  </si>
  <si>
    <t>Feedrate</t>
  </si>
  <si>
    <t>Ash</t>
  </si>
  <si>
    <t>Heating value</t>
  </si>
  <si>
    <t>R2</t>
  </si>
  <si>
    <t>R3</t>
  </si>
  <si>
    <t>465C2</t>
  </si>
  <si>
    <t>465C3</t>
  </si>
  <si>
    <t>PM</t>
  </si>
  <si>
    <t>y</t>
  </si>
  <si>
    <t/>
  </si>
  <si>
    <t>HCl</t>
  </si>
  <si>
    <t>gr/dscf</t>
  </si>
  <si>
    <t>ppmv</t>
  </si>
  <si>
    <t>Halogens</t>
  </si>
  <si>
    <t>Oxygen</t>
  </si>
  <si>
    <t>Aqueous</t>
  </si>
  <si>
    <t>lb/hr</t>
  </si>
  <si>
    <t>Btu/lb</t>
  </si>
  <si>
    <t>wt %</t>
  </si>
  <si>
    <t>ppmw</t>
  </si>
  <si>
    <t>Sampling Train</t>
  </si>
  <si>
    <t>PM/HCl</t>
  </si>
  <si>
    <t>Gas flowrate</t>
  </si>
  <si>
    <t>dscfm</t>
  </si>
  <si>
    <t>%</t>
  </si>
  <si>
    <t>mg/dscm</t>
  </si>
  <si>
    <t>ug/dscm</t>
  </si>
  <si>
    <t>Total</t>
  </si>
  <si>
    <t>Cond Avg</t>
  </si>
  <si>
    <t>Composite Feed</t>
  </si>
  <si>
    <t>Vent Feed</t>
  </si>
  <si>
    <t>MAXIMUM FEED RATE</t>
  </si>
  <si>
    <t>LOW FLOW</t>
  </si>
  <si>
    <t>HIGH HCL</t>
  </si>
  <si>
    <t>Cond Descr</t>
  </si>
  <si>
    <t>Report Name/Date</t>
  </si>
  <si>
    <t>Report Prepare</t>
  </si>
  <si>
    <t>Entropy</t>
  </si>
  <si>
    <t>Testing Firm</t>
  </si>
  <si>
    <t>Stationary Source Sampling Report, Reference No. 6036, Allied Fibers, Hopewell, Virginia, October 12-14, 1988</t>
  </si>
  <si>
    <t>1,2-Dichloropropane</t>
  </si>
  <si>
    <t>Tetrachloroethene</t>
  </si>
  <si>
    <t>Condition Description</t>
  </si>
  <si>
    <t>465</t>
  </si>
  <si>
    <t>VAD065385296</t>
  </si>
  <si>
    <t>ALLIED FIBERS</t>
  </si>
  <si>
    <t>HOPEWELL</t>
  </si>
  <si>
    <t>VA</t>
  </si>
  <si>
    <t>LIQUID WASTE INCINERATOR</t>
  </si>
  <si>
    <t>QT/S</t>
  </si>
  <si>
    <t>Phase I ID No.</t>
  </si>
  <si>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</si>
  <si>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</si>
  <si>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</si>
  <si>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</si>
  <si>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</si>
  <si>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</si>
  <si>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</si>
  <si>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Combustor Characteristics</t>
  </si>
  <si>
    <t>Capacity (MMBtu/hr)</t>
  </si>
  <si>
    <t>Soot Blowing</t>
  </si>
  <si>
    <t>APCS Characteristics</t>
  </si>
  <si>
    <t>Hazardous Wastes</t>
  </si>
  <si>
    <t>Haz Waste Description</t>
  </si>
  <si>
    <t>Supplemental Fuel</t>
  </si>
  <si>
    <t>Stack Characteristics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</si>
  <si>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</si>
  <si>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</si>
  <si>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</si>
  <si>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</si>
  <si>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Permitting Status</t>
  </si>
  <si>
    <t>HWC Burn Status (Date if Terminated)</t>
  </si>
  <si>
    <t>Source Description</t>
  </si>
  <si>
    <t>Liquid injection</t>
  </si>
  <si>
    <t>Quench, scrubber</t>
  </si>
  <si>
    <t>Combustor Class</t>
  </si>
  <si>
    <t>Combustor Type</t>
  </si>
  <si>
    <t>Feedstream 2</t>
  </si>
  <si>
    <t>Stack Gas Emissions 2</t>
  </si>
  <si>
    <t>E1</t>
  </si>
  <si>
    <t xml:space="preserve">   Stack Gas Flowrate</t>
  </si>
  <si>
    <t xml:space="preserve">   O2</t>
  </si>
  <si>
    <t xml:space="preserve">   Moisture</t>
  </si>
  <si>
    <t xml:space="preserve">   Temperature</t>
  </si>
  <si>
    <t>°F</t>
  </si>
  <si>
    <t>Testing Dates</t>
  </si>
  <si>
    <t>Cond Dates</t>
  </si>
  <si>
    <t>Number of Sister Facilities</t>
  </si>
  <si>
    <t>Onsite incinerator</t>
  </si>
  <si>
    <t>APCS Detailed Acronym</t>
  </si>
  <si>
    <t>APCS General Class</t>
  </si>
  <si>
    <t>WQ, LEWS</t>
  </si>
  <si>
    <t>Liq</t>
  </si>
  <si>
    <t>Natural gas</t>
  </si>
  <si>
    <t>source</t>
  </si>
  <si>
    <t>cond</t>
  </si>
  <si>
    <t>emiss 2</t>
  </si>
  <si>
    <t>feed 2</t>
  </si>
  <si>
    <t>Feedstream Description</t>
  </si>
  <si>
    <t>Feedstream Number</t>
  </si>
  <si>
    <t>Feed Class</t>
  </si>
  <si>
    <t>F1</t>
  </si>
  <si>
    <t>Liq HW</t>
  </si>
  <si>
    <t>F2</t>
  </si>
  <si>
    <t>F3</t>
  </si>
  <si>
    <t>Gaseous HW</t>
  </si>
  <si>
    <t>F4</t>
  </si>
  <si>
    <t>Thermal Feedrate</t>
  </si>
  <si>
    <t>MMBtu/hr</t>
  </si>
  <si>
    <t>Feed Class 2</t>
  </si>
  <si>
    <t>HW</t>
  </si>
  <si>
    <t>Feedrate MTECS</t>
  </si>
  <si>
    <t>Feedrate MTECs</t>
  </si>
  <si>
    <t>Estimated Firing Rate</t>
  </si>
  <si>
    <t>Total Chlorine</t>
  </si>
  <si>
    <t>DRE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</si>
</sst>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mm/dd/yy"/>
    <numFmt numFmtId="168" formatCode="0.0E+00"/>
    <numFmt numFmtId="169" formatCode="0.00000000"/>
    <numFmt numFmtId="170" formatCode="0.0000000"/>
    <numFmt numFmtId="171" formatCode="0.000000"/>
    <numFmt numFmtId="172" formatCode="0.00000"/>
    <numFmt numFmtId="173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3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5" sqref="A5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  <row r="4" ht="12.75">
      <c r="A4" t="s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2">
      <selection activeCell="C12" sqref="C12"/>
    </sheetView>
  </sheetViews>
  <sheetFormatPr defaultColWidth="9.140625" defaultRowHeight="12.75"/>
  <cols>
    <col min="1" max="1" width="3.140625" style="0" hidden="1" customWidth="1"/>
    <col min="2" max="2" width="27.7109375" style="0" customWidth="1"/>
    <col min="3" max="3" width="50.00390625" style="0" customWidth="1"/>
  </cols>
  <sheetData>
    <row r="1" ht="12.75">
      <c r="B1" s="12" t="s">
        <v>75</v>
      </c>
    </row>
    <row r="3" spans="2:3" ht="12.75">
      <c r="B3" t="s">
        <v>53</v>
      </c>
      <c r="C3" t="s">
        <v>46</v>
      </c>
    </row>
    <row r="4" spans="2:3" ht="12.75">
      <c r="B4" t="s">
        <v>54</v>
      </c>
      <c r="C4" t="s">
        <v>47</v>
      </c>
    </row>
    <row r="5" spans="2:3" ht="12.75">
      <c r="B5" t="s">
        <v>55</v>
      </c>
      <c r="C5" t="s">
        <v>48</v>
      </c>
    </row>
    <row r="6" ht="12.75">
      <c r="B6" t="s">
        <v>56</v>
      </c>
    </row>
    <row r="7" spans="2:3" ht="12.75">
      <c r="B7" t="s">
        <v>57</v>
      </c>
      <c r="C7" t="s">
        <v>49</v>
      </c>
    </row>
    <row r="8" spans="2:3" ht="12.75">
      <c r="B8" t="s">
        <v>58</v>
      </c>
      <c r="C8" t="s">
        <v>50</v>
      </c>
    </row>
    <row r="9" spans="2:3" ht="12.75">
      <c r="B9" t="s">
        <v>59</v>
      </c>
      <c r="C9" t="s">
        <v>51</v>
      </c>
    </row>
    <row r="10" ht="12.75">
      <c r="B10" t="s">
        <v>60</v>
      </c>
    </row>
    <row r="11" spans="2:3" ht="12.75">
      <c r="B11" s="22" t="s">
        <v>90</v>
      </c>
      <c r="C11" s="23">
        <v>0</v>
      </c>
    </row>
    <row r="12" spans="2:3" ht="12.75">
      <c r="B12" t="s">
        <v>78</v>
      </c>
      <c r="C12" t="s">
        <v>91</v>
      </c>
    </row>
    <row r="13" spans="2:3" ht="12.75">
      <c r="B13" t="s">
        <v>79</v>
      </c>
      <c r="C13" t="s">
        <v>76</v>
      </c>
    </row>
    <row r="14" ht="12.75">
      <c r="B14" t="s">
        <v>61</v>
      </c>
    </row>
    <row r="15" ht="12.75">
      <c r="B15" t="s">
        <v>62</v>
      </c>
    </row>
    <row r="16" ht="12.75">
      <c r="B16" t="s">
        <v>63</v>
      </c>
    </row>
    <row r="17" spans="2:3" ht="12.75">
      <c r="B17" s="22" t="s">
        <v>92</v>
      </c>
      <c r="C17" t="s">
        <v>52</v>
      </c>
    </row>
    <row r="18" spans="2:3" ht="12.75">
      <c r="B18" s="22" t="s">
        <v>93</v>
      </c>
      <c r="C18" t="s">
        <v>94</v>
      </c>
    </row>
    <row r="19" spans="2:3" ht="12" customHeight="1">
      <c r="B19" t="s">
        <v>64</v>
      </c>
      <c r="C19" t="s">
        <v>77</v>
      </c>
    </row>
    <row r="20" spans="2:3" ht="12.75">
      <c r="B20" t="s">
        <v>65</v>
      </c>
      <c r="C20" t="s">
        <v>95</v>
      </c>
    </row>
    <row r="21" ht="12.75">
      <c r="B21" t="s">
        <v>66</v>
      </c>
    </row>
    <row r="22" spans="2:3" ht="12.75">
      <c r="B22" t="s">
        <v>67</v>
      </c>
      <c r="C22" t="s">
        <v>96</v>
      </c>
    </row>
    <row r="24" ht="12.75">
      <c r="B24" t="s">
        <v>68</v>
      </c>
    </row>
    <row r="25" spans="2:3" ht="12.75">
      <c r="B25" t="s">
        <v>69</v>
      </c>
      <c r="C25" s="16">
        <v>4.499780410728347</v>
      </c>
    </row>
    <row r="26" spans="2:3" ht="12.75">
      <c r="B26" t="s">
        <v>70</v>
      </c>
      <c r="C26" s="16">
        <v>99.99512023818897</v>
      </c>
    </row>
    <row r="27" spans="2:3" ht="12.75">
      <c r="B27" t="s">
        <v>71</v>
      </c>
      <c r="C27" s="16">
        <v>3.0264353145069767</v>
      </c>
    </row>
    <row r="28" spans="2:3" ht="12.75">
      <c r="B28" t="s">
        <v>72</v>
      </c>
      <c r="C28" s="16">
        <v>177</v>
      </c>
    </row>
    <row r="30" ht="12.75">
      <c r="B30" t="s">
        <v>73</v>
      </c>
    </row>
    <row r="31" ht="12.75">
      <c r="B31" t="s">
        <v>74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B1">
      <selection activeCell="C17" sqref="C17"/>
    </sheetView>
  </sheetViews>
  <sheetFormatPr defaultColWidth="9.140625" defaultRowHeight="12.75"/>
  <cols>
    <col min="1" max="1" width="0.2890625" style="0" hidden="1" customWidth="1"/>
    <col min="2" max="2" width="21.140625" style="0" customWidth="1"/>
    <col min="3" max="3" width="65.8515625" style="13" customWidth="1"/>
  </cols>
  <sheetData>
    <row r="1" ht="12.75">
      <c r="B1" s="12" t="s">
        <v>45</v>
      </c>
    </row>
    <row r="2" ht="12.75">
      <c r="B2" s="12"/>
    </row>
    <row r="3" ht="12.75">
      <c r="B3" s="12" t="s">
        <v>0</v>
      </c>
    </row>
    <row r="5" spans="2:3" s="14" customFormat="1" ht="25.5">
      <c r="B5" s="14" t="s">
        <v>38</v>
      </c>
      <c r="C5" s="15" t="s">
        <v>42</v>
      </c>
    </row>
    <row r="6" spans="2:3" ht="12.75">
      <c r="B6" t="s">
        <v>39</v>
      </c>
      <c r="C6" s="13" t="s">
        <v>40</v>
      </c>
    </row>
    <row r="7" spans="2:3" ht="12.75">
      <c r="B7" t="s">
        <v>41</v>
      </c>
      <c r="C7" s="13" t="s">
        <v>40</v>
      </c>
    </row>
    <row r="8" spans="1:3" ht="12.75">
      <c r="A8" t="s">
        <v>0</v>
      </c>
      <c r="B8" t="s">
        <v>37</v>
      </c>
      <c r="C8" s="13" t="s">
        <v>34</v>
      </c>
    </row>
    <row r="9" spans="2:5" ht="12.75">
      <c r="B9" t="s">
        <v>88</v>
      </c>
      <c r="C9" s="20">
        <v>32428</v>
      </c>
      <c r="E9" s="11"/>
    </row>
    <row r="10" spans="2:5" ht="12.75">
      <c r="B10" t="s">
        <v>89</v>
      </c>
      <c r="C10" s="21">
        <v>32428</v>
      </c>
      <c r="E10" s="11"/>
    </row>
    <row r="11" ht="12.75">
      <c r="E11" s="11"/>
    </row>
    <row r="12" spans="2:5" ht="12.75">
      <c r="B12" s="12" t="s">
        <v>8</v>
      </c>
      <c r="E12" s="11"/>
    </row>
    <row r="13" ht="12.75">
      <c r="E13" s="11"/>
    </row>
    <row r="14" spans="2:3" s="14" customFormat="1" ht="25.5">
      <c r="B14" s="14" t="s">
        <v>38</v>
      </c>
      <c r="C14" s="15" t="s">
        <v>42</v>
      </c>
    </row>
    <row r="15" spans="2:3" ht="12.75">
      <c r="B15" t="s">
        <v>39</v>
      </c>
      <c r="C15" s="13" t="s">
        <v>40</v>
      </c>
    </row>
    <row r="16" spans="2:3" ht="12.75">
      <c r="B16" t="s">
        <v>41</v>
      </c>
      <c r="C16" s="13" t="s">
        <v>40</v>
      </c>
    </row>
    <row r="17" spans="1:3" ht="12.75">
      <c r="A17" t="s">
        <v>8</v>
      </c>
      <c r="B17" t="s">
        <v>37</v>
      </c>
      <c r="C17" s="13" t="s">
        <v>35</v>
      </c>
    </row>
    <row r="18" spans="2:5" ht="12.75">
      <c r="B18" t="s">
        <v>88</v>
      </c>
      <c r="C18" s="20">
        <v>32429</v>
      </c>
      <c r="E18" s="11"/>
    </row>
    <row r="19" spans="2:5" ht="12.75">
      <c r="B19" t="s">
        <v>89</v>
      </c>
      <c r="C19" s="21">
        <v>32428</v>
      </c>
      <c r="E19" s="11"/>
    </row>
    <row r="20" ht="12.75">
      <c r="E20" s="11"/>
    </row>
    <row r="21" spans="2:5" ht="12.75">
      <c r="B21" s="12" t="s">
        <v>9</v>
      </c>
      <c r="E21" s="11"/>
    </row>
    <row r="22" ht="12.75">
      <c r="E22" s="11"/>
    </row>
    <row r="23" spans="2:3" s="14" customFormat="1" ht="25.5">
      <c r="B23" s="14" t="s">
        <v>38</v>
      </c>
      <c r="C23" s="15" t="s">
        <v>42</v>
      </c>
    </row>
    <row r="24" spans="2:3" ht="12.75">
      <c r="B24" t="s">
        <v>39</v>
      </c>
      <c r="C24" s="13" t="s">
        <v>40</v>
      </c>
    </row>
    <row r="25" spans="2:3" ht="12.75">
      <c r="B25" t="s">
        <v>41</v>
      </c>
      <c r="C25" s="13" t="s">
        <v>40</v>
      </c>
    </row>
    <row r="26" spans="1:3" ht="12.75">
      <c r="A26" t="s">
        <v>9</v>
      </c>
      <c r="B26" t="s">
        <v>37</v>
      </c>
      <c r="C26" s="13" t="s">
        <v>36</v>
      </c>
    </row>
    <row r="27" spans="2:3" ht="12.75">
      <c r="B27" t="s">
        <v>88</v>
      </c>
      <c r="C27" s="20">
        <v>32430</v>
      </c>
    </row>
    <row r="28" spans="2:3" ht="12.75">
      <c r="B28" t="s">
        <v>89</v>
      </c>
      <c r="C28" s="21">
        <v>32428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43"/>
  <sheetViews>
    <sheetView workbookViewId="0" topLeftCell="B1">
      <selection activeCell="Z10" sqref="Z10"/>
    </sheetView>
  </sheetViews>
  <sheetFormatPr defaultColWidth="9.140625" defaultRowHeight="12.75"/>
  <cols>
    <col min="1" max="1" width="2.421875" style="0" hidden="1" customWidth="1"/>
    <col min="2" max="2" width="20.7109375" style="0" customWidth="1"/>
    <col min="3" max="3" width="9.140625" style="0" customWidth="1"/>
    <col min="4" max="4" width="7.8515625" style="0" customWidth="1"/>
    <col min="5" max="6" width="2.57421875" style="0" customWidth="1"/>
    <col min="7" max="7" width="11.57421875" style="0" customWidth="1"/>
    <col min="8" max="8" width="2.7109375" style="0" customWidth="1"/>
    <col min="9" max="9" width="11.28125" style="0" customWidth="1"/>
    <col min="10" max="10" width="2.7109375" style="0" customWidth="1"/>
    <col min="11" max="11" width="12.140625" style="0" customWidth="1"/>
    <col min="12" max="12" width="2.140625" style="0" customWidth="1"/>
    <col min="13" max="13" width="10.8515625" style="0" customWidth="1"/>
    <col min="14" max="24" width="5.57421875" style="0" hidden="1" customWidth="1"/>
  </cols>
  <sheetData>
    <row r="1" ht="12.75">
      <c r="B1" s="12" t="s">
        <v>81</v>
      </c>
    </row>
    <row r="4" spans="2:13" ht="12.75">
      <c r="B4" s="8" t="s">
        <v>0</v>
      </c>
      <c r="G4" s="17" t="s">
        <v>1</v>
      </c>
      <c r="H4" s="17"/>
      <c r="I4" s="17" t="s">
        <v>6</v>
      </c>
      <c r="J4" s="17"/>
      <c r="K4" s="17" t="s">
        <v>7</v>
      </c>
      <c r="L4" s="17"/>
      <c r="M4" s="17" t="s">
        <v>31</v>
      </c>
    </row>
    <row r="6" spans="1:24" s="1" customFormat="1" ht="12.75">
      <c r="A6" s="1" t="s">
        <v>0</v>
      </c>
      <c r="B6" s="1" t="s">
        <v>10</v>
      </c>
      <c r="C6" s="1" t="s">
        <v>82</v>
      </c>
      <c r="D6" s="1" t="s">
        <v>14</v>
      </c>
      <c r="E6" s="1" t="s">
        <v>11</v>
      </c>
      <c r="F6" s="2" t="s">
        <v>12</v>
      </c>
      <c r="G6" s="3">
        <v>0.11800117056</v>
      </c>
      <c r="H6" s="3" t="s">
        <v>12</v>
      </c>
      <c r="I6" s="3">
        <v>0.054800543616</v>
      </c>
      <c r="J6" s="3" t="s">
        <v>12</v>
      </c>
      <c r="K6" s="3">
        <v>0.061800613056</v>
      </c>
      <c r="L6" s="3" t="s">
        <v>12</v>
      </c>
      <c r="M6" s="3">
        <f>AVERAGE(G6,I6,K6)</f>
        <v>0.07820077574399999</v>
      </c>
      <c r="N6" s="3" t="s">
        <v>12</v>
      </c>
      <c r="O6" s="3"/>
      <c r="P6" s="3" t="s">
        <v>12</v>
      </c>
      <c r="Q6" s="3"/>
      <c r="R6" s="3" t="s">
        <v>12</v>
      </c>
      <c r="S6" s="3"/>
      <c r="T6" s="3" t="s">
        <v>12</v>
      </c>
      <c r="U6" s="3"/>
      <c r="V6" s="2" t="s">
        <v>12</v>
      </c>
      <c r="W6" s="2"/>
      <c r="X6" s="1">
        <v>0.07820077574399999</v>
      </c>
    </row>
    <row r="7" spans="1:24" s="1" customFormat="1" ht="12.75">
      <c r="A7" s="1" t="s">
        <v>0</v>
      </c>
      <c r="B7" s="1" t="s">
        <v>13</v>
      </c>
      <c r="C7" s="1" t="s">
        <v>82</v>
      </c>
      <c r="D7" s="1" t="s">
        <v>15</v>
      </c>
      <c r="E7" s="1" t="s">
        <v>11</v>
      </c>
      <c r="F7" s="2" t="s">
        <v>12</v>
      </c>
      <c r="G7" s="4">
        <v>2.96</v>
      </c>
      <c r="H7" s="4" t="s">
        <v>12</v>
      </c>
      <c r="I7" s="4">
        <v>0.24</v>
      </c>
      <c r="J7" s="4" t="s">
        <v>12</v>
      </c>
      <c r="K7" s="4">
        <v>0.405</v>
      </c>
      <c r="L7" s="2" t="s">
        <v>12</v>
      </c>
      <c r="M7" s="4">
        <f>AVERAGE(G7,I7,K7)</f>
        <v>1.2016666666666669</v>
      </c>
      <c r="N7" s="2" t="s">
        <v>12</v>
      </c>
      <c r="O7" s="2"/>
      <c r="P7" s="2" t="s">
        <v>12</v>
      </c>
      <c r="Q7" s="2"/>
      <c r="R7" s="2" t="s">
        <v>12</v>
      </c>
      <c r="S7" s="2"/>
      <c r="T7" s="2" t="s">
        <v>12</v>
      </c>
      <c r="U7" s="2"/>
      <c r="V7" s="2" t="s">
        <v>12</v>
      </c>
      <c r="W7" s="2"/>
      <c r="X7" s="1">
        <v>1.2016666666666667</v>
      </c>
    </row>
    <row r="8" spans="2:23" s="1" customFormat="1" ht="12.75">
      <c r="B8" s="1" t="s">
        <v>117</v>
      </c>
      <c r="C8" s="1" t="s">
        <v>82</v>
      </c>
      <c r="D8" s="1" t="s">
        <v>15</v>
      </c>
      <c r="E8" s="1" t="s">
        <v>11</v>
      </c>
      <c r="F8" s="2"/>
      <c r="G8" s="4">
        <f>G7</f>
        <v>2.96</v>
      </c>
      <c r="H8" s="4"/>
      <c r="I8" s="4">
        <f>I7</f>
        <v>0.24</v>
      </c>
      <c r="J8" s="4"/>
      <c r="K8" s="4">
        <f>K7</f>
        <v>0.405</v>
      </c>
      <c r="L8" s="2"/>
      <c r="M8" s="4">
        <f>AVERAGE(G8,I8,K8)</f>
        <v>1.2016666666666669</v>
      </c>
      <c r="N8" s="2"/>
      <c r="O8" s="2"/>
      <c r="P8" s="2"/>
      <c r="Q8" s="2"/>
      <c r="R8" s="2"/>
      <c r="S8" s="2"/>
      <c r="T8" s="2"/>
      <c r="U8" s="2"/>
      <c r="V8" s="2"/>
      <c r="W8" s="2"/>
    </row>
    <row r="9" spans="6:23" s="1" customFormat="1" ht="12.75">
      <c r="F9" s="2"/>
      <c r="G9" s="4"/>
      <c r="H9" s="4"/>
      <c r="I9" s="4"/>
      <c r="J9" s="4"/>
      <c r="K9" s="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2:23" s="1" customFormat="1" ht="12.75">
      <c r="B10" s="1" t="s">
        <v>23</v>
      </c>
      <c r="C10" s="1" t="s">
        <v>16</v>
      </c>
      <c r="D10" s="1" t="s">
        <v>82</v>
      </c>
      <c r="F10" s="2"/>
      <c r="G10" s="4"/>
      <c r="H10" s="4"/>
      <c r="I10" s="4"/>
      <c r="J10" s="4"/>
      <c r="K10" s="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2:63" s="1" customFormat="1" ht="12.75">
      <c r="B11" s="19" t="s">
        <v>83</v>
      </c>
      <c r="C11" s="19"/>
      <c r="D11" s="19" t="s">
        <v>26</v>
      </c>
      <c r="G11" s="4">
        <v>5203</v>
      </c>
      <c r="H11" s="4"/>
      <c r="I11" s="4">
        <v>4958</v>
      </c>
      <c r="J11" s="4"/>
      <c r="K11" s="4">
        <v>5158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2:63" s="1" customFormat="1" ht="12.75">
      <c r="B12" s="19" t="s">
        <v>84</v>
      </c>
      <c r="C12" s="19"/>
      <c r="D12" s="19" t="s">
        <v>27</v>
      </c>
      <c r="G12" s="4">
        <v>7.93</v>
      </c>
      <c r="H12" s="4"/>
      <c r="I12" s="4">
        <v>7.9</v>
      </c>
      <c r="J12" s="4"/>
      <c r="K12" s="4">
        <v>7.9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s="1" customFormat="1" ht="12.75">
      <c r="A13" s="1" t="s">
        <v>0</v>
      </c>
      <c r="B13" s="19" t="s">
        <v>85</v>
      </c>
      <c r="C13" s="19"/>
      <c r="D13" s="19" t="s">
        <v>27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2:63" s="1" customFormat="1" ht="12.75">
      <c r="B14" s="19" t="s">
        <v>86</v>
      </c>
      <c r="C14" s="19"/>
      <c r="D14" s="19" t="s">
        <v>87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7:63" s="1" customFormat="1" ht="12.75"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57" s="5" customFormat="1" ht="12.75">
      <c r="A16" s="5" t="s">
        <v>0</v>
      </c>
      <c r="B16" s="5" t="s">
        <v>43</v>
      </c>
      <c r="C16" s="5" t="s">
        <v>118</v>
      </c>
      <c r="D16" s="5" t="s">
        <v>27</v>
      </c>
      <c r="G16" s="6">
        <v>99.9981</v>
      </c>
      <c r="H16" s="6"/>
      <c r="I16" s="6">
        <v>99.9921</v>
      </c>
      <c r="J16" s="6"/>
      <c r="K16" s="6">
        <v>99.9999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5" customFormat="1" ht="12.75">
      <c r="A17" s="5" t="s">
        <v>0</v>
      </c>
      <c r="B17" s="5" t="s">
        <v>44</v>
      </c>
      <c r="C17" s="5" t="s">
        <v>118</v>
      </c>
      <c r="D17" s="5" t="s">
        <v>27</v>
      </c>
      <c r="G17" s="6">
        <v>99.9985</v>
      </c>
      <c r="H17" s="6"/>
      <c r="I17" s="6">
        <v>99.995</v>
      </c>
      <c r="J17" s="6"/>
      <c r="K17" s="6">
        <v>99.9998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7:57" s="5" customFormat="1" ht="12.75"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2:63" s="1" customFormat="1" ht="12.75">
      <c r="B19" s="8" t="s">
        <v>8</v>
      </c>
      <c r="G19" s="17" t="s">
        <v>1</v>
      </c>
      <c r="H19" s="17"/>
      <c r="I19" s="17" t="s">
        <v>6</v>
      </c>
      <c r="J19" s="17"/>
      <c r="K19" s="17" t="s">
        <v>7</v>
      </c>
      <c r="L19" s="17"/>
      <c r="M19" s="17" t="s">
        <v>31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6:23" s="1" customFormat="1" ht="12.75">
      <c r="F20" s="2"/>
      <c r="G20" s="4"/>
      <c r="H20" s="4"/>
      <c r="I20" s="4"/>
      <c r="J20" s="4"/>
      <c r="K20" s="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4" s="1" customFormat="1" ht="12.75">
      <c r="A21" s="1" t="s">
        <v>8</v>
      </c>
      <c r="B21" s="1" t="s">
        <v>10</v>
      </c>
      <c r="C21" s="1" t="s">
        <v>82</v>
      </c>
      <c r="D21" s="1" t="s">
        <v>14</v>
      </c>
      <c r="E21" s="1" t="s">
        <v>11</v>
      </c>
      <c r="F21" s="2" t="s">
        <v>12</v>
      </c>
      <c r="G21" s="3">
        <v>0.03900038688</v>
      </c>
      <c r="H21" s="3" t="s">
        <v>12</v>
      </c>
      <c r="I21" s="3">
        <v>0.029700294624</v>
      </c>
      <c r="J21" s="3" t="s">
        <v>12</v>
      </c>
      <c r="K21" s="3">
        <v>0.031200309504</v>
      </c>
      <c r="L21" s="3" t="s">
        <v>12</v>
      </c>
      <c r="M21" s="3">
        <f>AVERAGE(G21,I21,K21)</f>
        <v>0.033300330336</v>
      </c>
      <c r="N21" s="3" t="s">
        <v>12</v>
      </c>
      <c r="O21" s="3"/>
      <c r="P21" s="3" t="s">
        <v>12</v>
      </c>
      <c r="Q21" s="3"/>
      <c r="R21" s="3" t="s">
        <v>12</v>
      </c>
      <c r="S21" s="3"/>
      <c r="T21" s="3" t="s">
        <v>12</v>
      </c>
      <c r="U21" s="3"/>
      <c r="V21" s="2" t="s">
        <v>12</v>
      </c>
      <c r="W21" s="2"/>
      <c r="X21" s="1">
        <v>0.033300330336</v>
      </c>
    </row>
    <row r="22" spans="1:24" s="1" customFormat="1" ht="12.75">
      <c r="A22" s="1" t="s">
        <v>8</v>
      </c>
      <c r="B22" s="1" t="s">
        <v>13</v>
      </c>
      <c r="C22" s="1" t="s">
        <v>82</v>
      </c>
      <c r="D22" s="1" t="s">
        <v>15</v>
      </c>
      <c r="E22" s="1" t="s">
        <v>11</v>
      </c>
      <c r="F22" s="2" t="s">
        <v>12</v>
      </c>
      <c r="G22" s="4">
        <v>0.386</v>
      </c>
      <c r="H22" s="4" t="s">
        <v>12</v>
      </c>
      <c r="I22" s="4">
        <v>0.741</v>
      </c>
      <c r="J22" s="4" t="s">
        <v>12</v>
      </c>
      <c r="K22" s="4">
        <v>0.417</v>
      </c>
      <c r="L22" s="2" t="s">
        <v>12</v>
      </c>
      <c r="M22" s="4">
        <f>AVERAGE(G22,I22,K22)</f>
        <v>0.5146666666666667</v>
      </c>
      <c r="N22" s="2" t="s">
        <v>12</v>
      </c>
      <c r="O22" s="2"/>
      <c r="P22" s="2" t="s">
        <v>12</v>
      </c>
      <c r="Q22" s="2"/>
      <c r="R22" s="2" t="s">
        <v>12</v>
      </c>
      <c r="S22" s="2"/>
      <c r="T22" s="2" t="s">
        <v>12</v>
      </c>
      <c r="U22" s="2"/>
      <c r="V22" s="2" t="s">
        <v>12</v>
      </c>
      <c r="W22" s="2"/>
      <c r="X22" s="1">
        <v>0.5146666666666667</v>
      </c>
    </row>
    <row r="23" spans="2:23" s="1" customFormat="1" ht="12.75">
      <c r="B23" s="1" t="s">
        <v>117</v>
      </c>
      <c r="C23" s="1" t="s">
        <v>82</v>
      </c>
      <c r="D23" s="1" t="s">
        <v>15</v>
      </c>
      <c r="E23" s="1" t="s">
        <v>11</v>
      </c>
      <c r="F23" s="2"/>
      <c r="G23" s="4">
        <f>G22</f>
        <v>0.386</v>
      </c>
      <c r="H23" s="4"/>
      <c r="I23" s="4">
        <f>I22</f>
        <v>0.741</v>
      </c>
      <c r="J23" s="4"/>
      <c r="K23" s="4">
        <f>K22</f>
        <v>0.417</v>
      </c>
      <c r="L23" s="2"/>
      <c r="M23" s="4">
        <f>AVERAGE(G23,I23,K23)</f>
        <v>0.5146666666666667</v>
      </c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6:23" s="1" customFormat="1" ht="12.75">
      <c r="F24" s="2"/>
      <c r="G24" s="4"/>
      <c r="H24" s="4"/>
      <c r="I24" s="4"/>
      <c r="J24" s="4"/>
      <c r="K24" s="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2:23" s="1" customFormat="1" ht="12.75">
      <c r="B25" s="1" t="s">
        <v>23</v>
      </c>
      <c r="C25" s="1" t="s">
        <v>24</v>
      </c>
      <c r="D25" s="1" t="s">
        <v>82</v>
      </c>
      <c r="F25" s="2"/>
      <c r="G25" s="4"/>
      <c r="H25" s="4"/>
      <c r="I25" s="4"/>
      <c r="J25" s="4"/>
      <c r="K25" s="4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2:63" s="1" customFormat="1" ht="12.75">
      <c r="B26" s="19" t="s">
        <v>83</v>
      </c>
      <c r="C26" s="19"/>
      <c r="D26" s="19" t="s">
        <v>26</v>
      </c>
      <c r="G26" s="4">
        <v>4988</v>
      </c>
      <c r="H26" s="4"/>
      <c r="I26" s="4">
        <v>5333</v>
      </c>
      <c r="J26" s="4"/>
      <c r="K26" s="4">
        <v>4975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2:63" s="1" customFormat="1" ht="12.75">
      <c r="B27" s="19" t="s">
        <v>84</v>
      </c>
      <c r="C27" s="19"/>
      <c r="D27" s="19" t="s">
        <v>27</v>
      </c>
      <c r="G27" s="4">
        <v>7.4</v>
      </c>
      <c r="H27" s="4"/>
      <c r="I27" s="4">
        <v>7.4</v>
      </c>
      <c r="J27" s="4"/>
      <c r="K27" s="4">
        <v>7.4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s="1" customFormat="1" ht="12.75">
      <c r="A28" s="1" t="s">
        <v>8</v>
      </c>
      <c r="B28" s="19" t="s">
        <v>85</v>
      </c>
      <c r="C28" s="19"/>
      <c r="D28" s="19" t="s">
        <v>27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2:63" s="1" customFormat="1" ht="12.75">
      <c r="B29" s="19" t="s">
        <v>86</v>
      </c>
      <c r="C29" s="19"/>
      <c r="D29" s="19" t="s">
        <v>87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6:23" s="1" customFormat="1" ht="12.75">
      <c r="F30" s="2"/>
      <c r="G30" s="4"/>
      <c r="H30" s="4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s="1" customFormat="1" ht="12.75">
      <c r="B31" s="8" t="s">
        <v>9</v>
      </c>
      <c r="F31" s="2"/>
      <c r="G31" s="17" t="s">
        <v>1</v>
      </c>
      <c r="H31" s="17"/>
      <c r="I31" s="17" t="s">
        <v>6</v>
      </c>
      <c r="J31" s="17"/>
      <c r="K31" s="17" t="s">
        <v>7</v>
      </c>
      <c r="L31" s="17"/>
      <c r="M31" s="17" t="s">
        <v>31</v>
      </c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6:23" s="1" customFormat="1" ht="12.75">
      <c r="F32" s="2"/>
      <c r="G32" s="4"/>
      <c r="H32" s="4"/>
      <c r="I32" s="4"/>
      <c r="J32" s="4"/>
      <c r="K32" s="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4" s="1" customFormat="1" ht="12.75">
      <c r="A33" s="1" t="s">
        <v>9</v>
      </c>
      <c r="B33" s="1" t="s">
        <v>13</v>
      </c>
      <c r="C33" s="1" t="s">
        <v>82</v>
      </c>
      <c r="D33" s="1" t="s">
        <v>15</v>
      </c>
      <c r="E33" s="1" t="s">
        <v>11</v>
      </c>
      <c r="F33" s="2" t="s">
        <v>12</v>
      </c>
      <c r="G33" s="4">
        <v>4.84</v>
      </c>
      <c r="H33" s="4" t="s">
        <v>12</v>
      </c>
      <c r="I33" s="4">
        <v>0.234</v>
      </c>
      <c r="J33" s="4" t="s">
        <v>12</v>
      </c>
      <c r="K33" s="4">
        <v>0.375</v>
      </c>
      <c r="L33" s="2" t="s">
        <v>12</v>
      </c>
      <c r="M33" s="4">
        <f>AVERAGE(G33,I33,K33)</f>
        <v>1.8163333333333334</v>
      </c>
      <c r="N33" s="2" t="s">
        <v>12</v>
      </c>
      <c r="O33" s="2"/>
      <c r="P33" s="2" t="s">
        <v>12</v>
      </c>
      <c r="Q33" s="2"/>
      <c r="R33" s="2" t="s">
        <v>12</v>
      </c>
      <c r="S33" s="2"/>
      <c r="T33" s="2" t="s">
        <v>12</v>
      </c>
      <c r="U33" s="2"/>
      <c r="V33" s="2" t="s">
        <v>12</v>
      </c>
      <c r="W33" s="2"/>
      <c r="X33" s="1">
        <v>1.8163333333333334</v>
      </c>
    </row>
    <row r="34" spans="2:23" s="1" customFormat="1" ht="12.75">
      <c r="B34" s="1" t="s">
        <v>117</v>
      </c>
      <c r="C34" s="1" t="s">
        <v>82</v>
      </c>
      <c r="D34" s="1" t="s">
        <v>15</v>
      </c>
      <c r="E34" s="1" t="s">
        <v>11</v>
      </c>
      <c r="F34" s="2"/>
      <c r="G34" s="4">
        <f>G33</f>
        <v>4.84</v>
      </c>
      <c r="H34" s="4"/>
      <c r="I34" s="4">
        <f>I33</f>
        <v>0.234</v>
      </c>
      <c r="J34" s="4"/>
      <c r="K34" s="4">
        <f>K33</f>
        <v>0.375</v>
      </c>
      <c r="L34" s="2"/>
      <c r="M34" s="4">
        <f>AVERAGE(G34,I34,K34)</f>
        <v>1.8163333333333334</v>
      </c>
      <c r="N34" s="2"/>
      <c r="O34" s="2"/>
      <c r="P34" s="2"/>
      <c r="Q34" s="2"/>
      <c r="R34" s="2"/>
      <c r="S34" s="2"/>
      <c r="T34" s="2"/>
      <c r="U34" s="2"/>
      <c r="V34" s="2"/>
      <c r="W34" s="2"/>
    </row>
    <row r="36" spans="2:4" ht="12.75">
      <c r="B36" t="s">
        <v>23</v>
      </c>
      <c r="C36" s="1" t="s">
        <v>13</v>
      </c>
      <c r="D36" t="s">
        <v>82</v>
      </c>
    </row>
    <row r="37" spans="2:63" s="1" customFormat="1" ht="12.75">
      <c r="B37" s="19" t="s">
        <v>83</v>
      </c>
      <c r="C37" s="19"/>
      <c r="D37" s="19" t="s">
        <v>26</v>
      </c>
      <c r="G37" s="4">
        <v>5135</v>
      </c>
      <c r="H37" s="4"/>
      <c r="I37" s="4">
        <v>5020</v>
      </c>
      <c r="J37" s="4"/>
      <c r="K37" s="4">
        <v>4936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2:63" s="1" customFormat="1" ht="12.75">
      <c r="B38" s="19" t="s">
        <v>84</v>
      </c>
      <c r="C38" s="19"/>
      <c r="D38" s="19" t="s">
        <v>27</v>
      </c>
      <c r="G38" s="4">
        <v>9.2</v>
      </c>
      <c r="H38" s="4"/>
      <c r="I38" s="4">
        <v>9.2</v>
      </c>
      <c r="J38" s="4"/>
      <c r="K38" s="4">
        <v>9.2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s="1" customFormat="1" ht="12.75">
      <c r="A39" s="1" t="s">
        <v>9</v>
      </c>
      <c r="B39" s="19" t="s">
        <v>85</v>
      </c>
      <c r="C39" s="19"/>
      <c r="D39" s="19" t="s">
        <v>27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2:63" s="1" customFormat="1" ht="12.75">
      <c r="B40" s="19" t="s">
        <v>86</v>
      </c>
      <c r="C40" s="19"/>
      <c r="D40" s="19" t="s">
        <v>87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2" spans="1:57" s="5" customFormat="1" ht="12.75">
      <c r="A42" s="5" t="s">
        <v>8</v>
      </c>
      <c r="B42" s="5" t="s">
        <v>43</v>
      </c>
      <c r="C42" s="5" t="s">
        <v>118</v>
      </c>
      <c r="D42" s="5" t="s">
        <v>27</v>
      </c>
      <c r="G42" s="6">
        <v>99.9999</v>
      </c>
      <c r="H42" s="6"/>
      <c r="I42" s="6">
        <v>99.9998</v>
      </c>
      <c r="J42" s="6"/>
      <c r="K42" s="6">
        <v>99.9999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</row>
    <row r="43" spans="1:57" s="5" customFormat="1" ht="12.75">
      <c r="A43" s="5" t="s">
        <v>8</v>
      </c>
      <c r="B43" s="5" t="s">
        <v>44</v>
      </c>
      <c r="C43" s="5" t="s">
        <v>118</v>
      </c>
      <c r="D43" s="5" t="s">
        <v>27</v>
      </c>
      <c r="G43" s="6">
        <v>99.9998</v>
      </c>
      <c r="H43" s="6"/>
      <c r="I43" s="6">
        <v>99.9996</v>
      </c>
      <c r="J43" s="6"/>
      <c r="K43" s="6">
        <v>99.9994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66"/>
  <sheetViews>
    <sheetView tabSelected="1" workbookViewId="0" topLeftCell="B1">
      <selection activeCell="L16" sqref="L16"/>
    </sheetView>
  </sheetViews>
  <sheetFormatPr defaultColWidth="9.140625" defaultRowHeight="12.75"/>
  <cols>
    <col min="1" max="1" width="9.140625" style="5" hidden="1" customWidth="1"/>
    <col min="2" max="2" width="20.8515625" style="5" customWidth="1"/>
    <col min="3" max="3" width="4.7109375" style="5" customWidth="1"/>
    <col min="4" max="4" width="10.57421875" style="5" customWidth="1"/>
    <col min="5" max="5" width="1.8515625" style="5" customWidth="1"/>
    <col min="6" max="6" width="14.57421875" style="5" customWidth="1"/>
    <col min="7" max="7" width="2.00390625" style="5" customWidth="1"/>
    <col min="8" max="8" width="15.00390625" style="5" customWidth="1"/>
    <col min="9" max="9" width="2.28125" style="5" customWidth="1"/>
    <col min="10" max="10" width="14.57421875" style="5" customWidth="1"/>
    <col min="11" max="11" width="2.00390625" style="5" customWidth="1"/>
    <col min="12" max="12" width="13.28125" style="5" customWidth="1"/>
    <col min="13" max="13" width="1.8515625" style="5" customWidth="1"/>
    <col min="14" max="14" width="11.8515625" style="5" customWidth="1"/>
    <col min="15" max="15" width="2.00390625" style="5" customWidth="1"/>
    <col min="16" max="16" width="11.57421875" style="5" customWidth="1"/>
    <col min="17" max="17" width="2.00390625" style="5" customWidth="1"/>
    <col min="18" max="18" width="9.57421875" style="5" customWidth="1"/>
    <col min="19" max="19" width="2.00390625" style="5" customWidth="1"/>
    <col min="20" max="20" width="9.57421875" style="5" customWidth="1"/>
    <col min="21" max="21" width="2.00390625" style="5" customWidth="1"/>
    <col min="22" max="22" width="9.57421875" style="5" customWidth="1"/>
    <col min="23" max="23" width="2.00390625" style="5" customWidth="1"/>
    <col min="24" max="24" width="12.421875" style="5" customWidth="1"/>
    <col min="25" max="25" width="2.00390625" style="5" customWidth="1"/>
    <col min="26" max="26" width="11.8515625" style="5" customWidth="1"/>
    <col min="27" max="27" width="2.140625" style="5" customWidth="1"/>
    <col min="28" max="28" width="13.140625" style="5" customWidth="1"/>
    <col min="29" max="29" width="2.00390625" style="5" customWidth="1"/>
    <col min="30" max="30" width="14.28125" style="5" customWidth="1"/>
    <col min="31" max="31" width="2.28125" style="5" customWidth="1"/>
    <col min="32" max="32" width="12.8515625" style="5" customWidth="1"/>
    <col min="33" max="33" width="2.421875" style="5" customWidth="1"/>
    <col min="34" max="34" width="11.57421875" style="5" customWidth="1"/>
    <col min="35" max="35" width="2.421875" style="5" customWidth="1"/>
    <col min="36" max="36" width="9.8515625" style="5" customWidth="1"/>
    <col min="37" max="16384" width="9.140625" style="5" customWidth="1"/>
  </cols>
  <sheetData>
    <row r="1" spans="2:3" ht="12.75">
      <c r="B1" s="9" t="s">
        <v>80</v>
      </c>
      <c r="C1" s="9"/>
    </row>
    <row r="4" spans="2:36" ht="12.75">
      <c r="B4" s="9" t="s">
        <v>0</v>
      </c>
      <c r="C4" s="9"/>
      <c r="F4" s="18" t="s">
        <v>1</v>
      </c>
      <c r="G4" s="18"/>
      <c r="H4" s="18" t="s">
        <v>6</v>
      </c>
      <c r="I4" s="18"/>
      <c r="J4" s="18" t="s">
        <v>7</v>
      </c>
      <c r="K4" s="18"/>
      <c r="L4" s="18" t="s">
        <v>1</v>
      </c>
      <c r="M4" s="18"/>
      <c r="N4" s="18" t="s">
        <v>6</v>
      </c>
      <c r="O4" s="18"/>
      <c r="P4" s="18" t="s">
        <v>7</v>
      </c>
      <c r="Q4" s="18"/>
      <c r="R4" s="18" t="s">
        <v>1</v>
      </c>
      <c r="S4" s="18"/>
      <c r="T4" s="18" t="s">
        <v>6</v>
      </c>
      <c r="U4" s="18"/>
      <c r="V4" s="18" t="s">
        <v>7</v>
      </c>
      <c r="W4" s="18"/>
      <c r="X4" s="18" t="s">
        <v>1</v>
      </c>
      <c r="Y4" s="18"/>
      <c r="Z4" s="18" t="s">
        <v>6</v>
      </c>
      <c r="AA4" s="18"/>
      <c r="AB4" s="18" t="s">
        <v>7</v>
      </c>
      <c r="AC4" s="18"/>
      <c r="AD4" s="18" t="s">
        <v>1</v>
      </c>
      <c r="AE4" s="18"/>
      <c r="AF4" s="18" t="s">
        <v>6</v>
      </c>
      <c r="AG4" s="18"/>
      <c r="AH4" s="18" t="s">
        <v>7</v>
      </c>
      <c r="AI4" s="18"/>
      <c r="AJ4" s="18" t="s">
        <v>31</v>
      </c>
    </row>
    <row r="6" spans="2:36" ht="12.75">
      <c r="B6" s="5" t="s">
        <v>102</v>
      </c>
      <c r="F6" s="5" t="s">
        <v>104</v>
      </c>
      <c r="H6" s="5" t="s">
        <v>104</v>
      </c>
      <c r="J6" s="5" t="s">
        <v>104</v>
      </c>
      <c r="L6" s="5" t="s">
        <v>106</v>
      </c>
      <c r="N6" s="5" t="s">
        <v>106</v>
      </c>
      <c r="P6" s="5" t="s">
        <v>106</v>
      </c>
      <c r="AD6" s="5" t="s">
        <v>107</v>
      </c>
      <c r="AF6" s="5" t="s">
        <v>107</v>
      </c>
      <c r="AH6" s="5" t="s">
        <v>107</v>
      </c>
      <c r="AJ6" s="5" t="s">
        <v>107</v>
      </c>
    </row>
    <row r="7" spans="2:36" ht="12.75">
      <c r="B7" s="5" t="s">
        <v>103</v>
      </c>
      <c r="F7" s="5" t="s">
        <v>105</v>
      </c>
      <c r="H7" s="5" t="s">
        <v>105</v>
      </c>
      <c r="J7" s="5" t="s">
        <v>105</v>
      </c>
      <c r="L7" s="5" t="s">
        <v>105</v>
      </c>
      <c r="N7" s="5" t="s">
        <v>105</v>
      </c>
      <c r="P7" s="5" t="s">
        <v>105</v>
      </c>
      <c r="AD7" s="5" t="s">
        <v>30</v>
      </c>
      <c r="AF7" s="5" t="s">
        <v>30</v>
      </c>
      <c r="AH7" s="5" t="s">
        <v>30</v>
      </c>
      <c r="AJ7" s="5" t="s">
        <v>30</v>
      </c>
    </row>
    <row r="8" spans="2:36" ht="12.75">
      <c r="B8" s="19" t="s">
        <v>112</v>
      </c>
      <c r="C8" s="19"/>
      <c r="R8" s="5" t="s">
        <v>113</v>
      </c>
      <c r="T8" s="5" t="s">
        <v>113</v>
      </c>
      <c r="V8" s="5" t="s">
        <v>113</v>
      </c>
      <c r="AD8" s="5" t="s">
        <v>30</v>
      </c>
      <c r="AF8" s="5" t="s">
        <v>30</v>
      </c>
      <c r="AH8" s="5" t="s">
        <v>30</v>
      </c>
      <c r="AJ8" s="5" t="s">
        <v>30</v>
      </c>
    </row>
    <row r="9" spans="2:36" ht="12.75">
      <c r="B9" s="5" t="s">
        <v>101</v>
      </c>
      <c r="F9" s="5" t="s">
        <v>32</v>
      </c>
      <c r="H9" s="5" t="s">
        <v>32</v>
      </c>
      <c r="J9" s="5" t="s">
        <v>32</v>
      </c>
      <c r="L9" s="5" t="s">
        <v>18</v>
      </c>
      <c r="N9" s="5" t="s">
        <v>18</v>
      </c>
      <c r="P9" s="5" t="s">
        <v>18</v>
      </c>
      <c r="X9" s="5" t="s">
        <v>33</v>
      </c>
      <c r="Z9" s="5" t="s">
        <v>33</v>
      </c>
      <c r="AB9" s="5" t="s">
        <v>33</v>
      </c>
      <c r="AD9" s="5" t="s">
        <v>30</v>
      </c>
      <c r="AF9" s="5" t="s">
        <v>30</v>
      </c>
      <c r="AH9" s="5" t="s">
        <v>30</v>
      </c>
      <c r="AJ9" s="5" t="s">
        <v>30</v>
      </c>
    </row>
    <row r="10" spans="1:28" ht="12.75">
      <c r="A10" s="5" t="s">
        <v>0</v>
      </c>
      <c r="B10" s="5" t="s">
        <v>3</v>
      </c>
      <c r="D10" s="5" t="s">
        <v>19</v>
      </c>
      <c r="F10" s="6">
        <v>1251</v>
      </c>
      <c r="G10" s="6"/>
      <c r="H10" s="6">
        <v>1209</v>
      </c>
      <c r="I10" s="6"/>
      <c r="J10" s="6">
        <v>1265</v>
      </c>
      <c r="K10" s="6"/>
      <c r="L10" s="6">
        <v>1937</v>
      </c>
      <c r="M10" s="6"/>
      <c r="N10" s="6">
        <v>1930</v>
      </c>
      <c r="O10" s="6"/>
      <c r="P10" s="6">
        <v>1961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12.75">
      <c r="A11" s="5" t="s">
        <v>0</v>
      </c>
      <c r="B11" s="5" t="s">
        <v>5</v>
      </c>
      <c r="D11" s="5" t="s">
        <v>20</v>
      </c>
      <c r="F11" s="6">
        <v>6220</v>
      </c>
      <c r="G11" s="6"/>
      <c r="H11" s="6">
        <v>2060</v>
      </c>
      <c r="I11" s="6"/>
      <c r="J11" s="6">
        <v>1870</v>
      </c>
      <c r="K11" s="6"/>
      <c r="L11" s="6">
        <v>241</v>
      </c>
      <c r="M11" s="6"/>
      <c r="N11" s="6">
        <v>422</v>
      </c>
      <c r="O11" s="6"/>
      <c r="P11" s="6">
        <v>497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12.75">
      <c r="A12" s="5" t="s">
        <v>0</v>
      </c>
      <c r="B12" s="5" t="s">
        <v>4</v>
      </c>
      <c r="D12" s="5" t="s">
        <v>21</v>
      </c>
      <c r="F12" s="6">
        <v>0.161</v>
      </c>
      <c r="G12" s="6"/>
      <c r="H12" s="6">
        <v>0.018</v>
      </c>
      <c r="I12" s="6"/>
      <c r="J12" s="6">
        <v>0.022</v>
      </c>
      <c r="K12" s="6"/>
      <c r="L12" s="6">
        <v>0.006</v>
      </c>
      <c r="M12" s="6"/>
      <c r="N12" s="6">
        <v>0.0029</v>
      </c>
      <c r="O12" s="6"/>
      <c r="P12" s="6">
        <v>0.0016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12.75">
      <c r="A13" s="5" t="s">
        <v>0</v>
      </c>
      <c r="B13" s="5" t="s">
        <v>2</v>
      </c>
      <c r="D13" s="5" t="s">
        <v>22</v>
      </c>
      <c r="F13" s="7">
        <v>34852.11830535572</v>
      </c>
      <c r="G13" s="7"/>
      <c r="H13" s="7">
        <v>22167.08023159636</v>
      </c>
      <c r="I13" s="7"/>
      <c r="J13" s="7">
        <v>22292.490118577</v>
      </c>
      <c r="K13" s="7"/>
      <c r="L13" s="7">
        <v>526.5875064532783</v>
      </c>
      <c r="M13" s="7"/>
      <c r="N13" s="7">
        <v>1160.6217616580311</v>
      </c>
      <c r="O13" s="7"/>
      <c r="P13" s="7">
        <v>810.81081081081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2:28" ht="12.75">
      <c r="B14" s="5" t="s">
        <v>110</v>
      </c>
      <c r="D14" s="5" t="s">
        <v>111</v>
      </c>
      <c r="F14" s="10">
        <f>F10*F11/1000000</f>
        <v>7.78122</v>
      </c>
      <c r="G14" s="7"/>
      <c r="H14" s="10">
        <f>H10*H11/1000000</f>
        <v>2.49054</v>
      </c>
      <c r="I14" s="7"/>
      <c r="J14" s="10">
        <f>J10*J11/1000000</f>
        <v>2.36555</v>
      </c>
      <c r="K14" s="7"/>
      <c r="L14" s="10">
        <f>L10*L11/1000000</f>
        <v>0.466817</v>
      </c>
      <c r="M14" s="7"/>
      <c r="N14" s="10">
        <f>N10*N11/1000000</f>
        <v>0.81446</v>
      </c>
      <c r="O14" s="7"/>
      <c r="P14" s="10">
        <f>P10*P11/1000000</f>
        <v>0.974617</v>
      </c>
      <c r="Q14" s="7"/>
      <c r="R14" s="10"/>
      <c r="S14" s="7"/>
      <c r="T14" s="10"/>
      <c r="U14" s="7"/>
      <c r="V14" s="10"/>
      <c r="W14" s="7"/>
      <c r="X14" s="10"/>
      <c r="Y14" s="7"/>
      <c r="Z14" s="7"/>
      <c r="AA14" s="7"/>
      <c r="AB14" s="7"/>
    </row>
    <row r="15" spans="2:36" ht="12.75">
      <c r="B15" s="5" t="s">
        <v>25</v>
      </c>
      <c r="D15" s="5" t="s">
        <v>26</v>
      </c>
      <c r="F15" s="7">
        <f>'emiss 2'!$G$11</f>
        <v>5203</v>
      </c>
      <c r="G15" s="7"/>
      <c r="H15" s="7">
        <f>'emiss 2'!$I$11</f>
        <v>4958</v>
      </c>
      <c r="I15" s="7"/>
      <c r="J15" s="7">
        <f>'emiss 2'!$K$11</f>
        <v>5158</v>
      </c>
      <c r="K15" s="7"/>
      <c r="L15" s="7">
        <f>'emiss 2'!$G$11</f>
        <v>5203</v>
      </c>
      <c r="M15" s="7"/>
      <c r="N15" s="7">
        <f>'emiss 2'!$I$11</f>
        <v>4958</v>
      </c>
      <c r="O15" s="7"/>
      <c r="P15" s="7">
        <f>'emiss 2'!$K$11</f>
        <v>5158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D15" s="7">
        <f>F15</f>
        <v>5203</v>
      </c>
      <c r="AF15" s="7">
        <f>H15</f>
        <v>4958</v>
      </c>
      <c r="AH15" s="7">
        <f>J15</f>
        <v>5158</v>
      </c>
      <c r="AJ15" s="7">
        <f>AVERAGE(AD15,AF15,AH15)</f>
        <v>5106.333333333333</v>
      </c>
    </row>
    <row r="16" spans="2:36" ht="12.75">
      <c r="B16" s="5" t="s">
        <v>17</v>
      </c>
      <c r="D16" s="5" t="s">
        <v>27</v>
      </c>
      <c r="F16" s="7">
        <f>'emiss 2'!$G$12</f>
        <v>7.93</v>
      </c>
      <c r="G16" s="7"/>
      <c r="H16" s="7">
        <f>'emiss 2'!$I$12</f>
        <v>7.9</v>
      </c>
      <c r="I16" s="7"/>
      <c r="J16" s="7">
        <f>'emiss 2'!$K$12</f>
        <v>7.9</v>
      </c>
      <c r="K16" s="7"/>
      <c r="L16" s="7">
        <f>'emiss 2'!$G$12</f>
        <v>7.93</v>
      </c>
      <c r="M16" s="7"/>
      <c r="N16" s="7">
        <f>'emiss 2'!$I$12</f>
        <v>7.9</v>
      </c>
      <c r="O16" s="7"/>
      <c r="P16" s="7">
        <f>'emiss 2'!$K$12</f>
        <v>7.9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D16" s="7">
        <f>F16</f>
        <v>7.93</v>
      </c>
      <c r="AF16" s="7">
        <f>H16</f>
        <v>7.9</v>
      </c>
      <c r="AH16" s="7">
        <f>J16</f>
        <v>7.9</v>
      </c>
      <c r="AJ16" s="7">
        <f>AVERAGE(AD16,AF16,AH16)</f>
        <v>7.91</v>
      </c>
    </row>
    <row r="17" spans="6:28" ht="12.75"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36" ht="12.75">
      <c r="B18" s="19" t="s">
        <v>116</v>
      </c>
      <c r="C18" s="19"/>
      <c r="D18" s="19" t="s">
        <v>111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D18" s="25">
        <f>AD15/9000*60*(21-AD16)/21</f>
        <v>21.588320634920635</v>
      </c>
      <c r="AF18" s="25">
        <f>AF15/9000*60*(21-AF16)/21</f>
        <v>20.618984126984127</v>
      </c>
      <c r="AH18" s="25">
        <f>AH15/9000*60*(21-AH16)/21</f>
        <v>21.45073015873016</v>
      </c>
      <c r="AJ18" s="25">
        <f>AJ15/9000*60*(21-AJ16)/21</f>
        <v>21.219651851851854</v>
      </c>
    </row>
    <row r="19" spans="6:28" ht="12.75"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2:28" ht="12.75">
      <c r="B20" s="24" t="s">
        <v>114</v>
      </c>
      <c r="C20" s="24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36" ht="12.75">
      <c r="B21" s="5" t="s">
        <v>4</v>
      </c>
      <c r="D21" s="5" t="s">
        <v>28</v>
      </c>
      <c r="F21" s="10">
        <f>F$10*F12/100*454/F$15/0.0283/60*1000</f>
        <v>103.50171041577671</v>
      </c>
      <c r="G21" s="7"/>
      <c r="H21" s="10">
        <f>H$10*H12/100*454/H$15/0.0283/60*1000</f>
        <v>11.735739220049117</v>
      </c>
      <c r="I21" s="7"/>
      <c r="J21" s="10">
        <f>J$10*J12/100*454/J$15/0.0283/60*1000</f>
        <v>14.426136444079685</v>
      </c>
      <c r="K21" s="7"/>
      <c r="L21" s="10">
        <f>L$10*L12/100*454/L$15/0.0283/60*1000</f>
        <v>5.9723494667727035</v>
      </c>
      <c r="M21" s="7"/>
      <c r="N21" s="10">
        <f>N$10*N12/100*454/N$15/0.0283/60*1000</f>
        <v>3.0183316062225396</v>
      </c>
      <c r="O21" s="7"/>
      <c r="P21" s="10">
        <f>P$10*P12/100*454/P$15/0.0283/60*1000</f>
        <v>1.6264263638858938</v>
      </c>
      <c r="Q21" s="10"/>
      <c r="R21" s="10">
        <f>F21+L21+X21</f>
        <v>109.47405988254941</v>
      </c>
      <c r="S21" s="10"/>
      <c r="T21" s="10">
        <f>H21+N21+Z21</f>
        <v>14.754070826271658</v>
      </c>
      <c r="U21" s="10"/>
      <c r="V21" s="10">
        <f>J21+P21+AB21</f>
        <v>16.05256280796558</v>
      </c>
      <c r="W21" s="10"/>
      <c r="X21" s="10"/>
      <c r="Y21" s="10"/>
      <c r="Z21" s="10"/>
      <c r="AA21" s="10"/>
      <c r="AB21" s="10"/>
      <c r="AD21" s="10">
        <f>F21+L21</f>
        <v>109.47405988254941</v>
      </c>
      <c r="AF21" s="10">
        <f>H21+N21</f>
        <v>14.754070826271658</v>
      </c>
      <c r="AH21" s="10">
        <f>J21+P21</f>
        <v>16.05256280796558</v>
      </c>
      <c r="AJ21" s="10">
        <f>AVERAGE(AD21,AF21,AH21)</f>
        <v>46.760231172262216</v>
      </c>
    </row>
    <row r="22" spans="2:36" ht="12.75">
      <c r="B22" s="5" t="s">
        <v>2</v>
      </c>
      <c r="D22" s="5" t="s">
        <v>29</v>
      </c>
      <c r="F22" s="7">
        <f>F$10*F13*454/F$15/0.0283/60*14/(21-F16)</f>
        <v>2399955.993624509</v>
      </c>
      <c r="G22" s="7"/>
      <c r="H22" s="7">
        <f>H$10*H13*454/H$15/0.0283/60*14/(21-H16)</f>
        <v>1544554.2918366808</v>
      </c>
      <c r="I22" s="7"/>
      <c r="J22" s="7">
        <f>J$10*J13*454/J$15/0.0283/60*14/(21-J16)</f>
        <v>1562221.7410841289</v>
      </c>
      <c r="K22" s="7"/>
      <c r="L22" s="7">
        <f>L$10*L13*454/L$15/0.0283/60*14/(21-L16)</f>
        <v>56145.759483876136</v>
      </c>
      <c r="M22" s="7"/>
      <c r="N22" s="7">
        <f>N$10*N13*454/N$15/0.0283/60*14/(21-N16)</f>
        <v>129097.07513858825</v>
      </c>
      <c r="O22" s="7"/>
      <c r="P22" s="7">
        <f>P$10*P13*454/P$15/0.0283/60*14/(21-P16)</f>
        <v>88082.71518878621</v>
      </c>
      <c r="Q22" s="7"/>
      <c r="R22" s="7">
        <f>F22+L22+X22</f>
        <v>2456101.753108385</v>
      </c>
      <c r="S22" s="7"/>
      <c r="T22" s="7">
        <f>H22+N22+Z22</f>
        <v>1673651.366975269</v>
      </c>
      <c r="U22" s="7"/>
      <c r="V22" s="7">
        <f>J22+P22+AB22</f>
        <v>1650304.456272915</v>
      </c>
      <c r="W22" s="7"/>
      <c r="X22" s="7"/>
      <c r="Y22" s="7"/>
      <c r="Z22" s="7"/>
      <c r="AA22" s="7"/>
      <c r="AB22" s="7"/>
      <c r="AD22" s="7">
        <f>F22+L22</f>
        <v>2456101.753108385</v>
      </c>
      <c r="AF22" s="7">
        <f>H22+N22</f>
        <v>1673651.366975269</v>
      </c>
      <c r="AH22" s="7">
        <f>J22+P22</f>
        <v>1650304.456272915</v>
      </c>
      <c r="AJ22" s="7">
        <f>AVERAGE(AD22,AF22,AH22)</f>
        <v>1926685.858785523</v>
      </c>
    </row>
    <row r="23" spans="6:28" ht="12.7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36" ht="12.75">
      <c r="B24" s="9" t="s">
        <v>8</v>
      </c>
      <c r="C24" s="9"/>
      <c r="F24" s="18" t="s">
        <v>1</v>
      </c>
      <c r="G24" s="18"/>
      <c r="H24" s="18" t="s">
        <v>6</v>
      </c>
      <c r="I24" s="18"/>
      <c r="J24" s="18" t="s">
        <v>7</v>
      </c>
      <c r="K24" s="18"/>
      <c r="L24" s="18" t="s">
        <v>1</v>
      </c>
      <c r="M24" s="18"/>
      <c r="N24" s="18" t="s">
        <v>6</v>
      </c>
      <c r="O24" s="18"/>
      <c r="P24" s="18" t="s">
        <v>7</v>
      </c>
      <c r="Q24" s="18"/>
      <c r="R24" s="18" t="s">
        <v>1</v>
      </c>
      <c r="S24" s="18"/>
      <c r="T24" s="18" t="s">
        <v>6</v>
      </c>
      <c r="U24" s="18"/>
      <c r="V24" s="18" t="s">
        <v>7</v>
      </c>
      <c r="W24" s="18"/>
      <c r="X24" s="18" t="s">
        <v>1</v>
      </c>
      <c r="Y24" s="18"/>
      <c r="Z24" s="18" t="s">
        <v>6</v>
      </c>
      <c r="AA24" s="18"/>
      <c r="AB24" s="18" t="s">
        <v>7</v>
      </c>
      <c r="AC24" s="18"/>
      <c r="AD24" s="18" t="s">
        <v>1</v>
      </c>
      <c r="AE24" s="18"/>
      <c r="AF24" s="18" t="s">
        <v>6</v>
      </c>
      <c r="AG24" s="18"/>
      <c r="AH24" s="18" t="s">
        <v>7</v>
      </c>
      <c r="AI24" s="18"/>
      <c r="AJ24" s="18" t="s">
        <v>31</v>
      </c>
    </row>
    <row r="25" spans="6:28" ht="12.7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36" ht="12.75">
      <c r="B26" s="5" t="s">
        <v>102</v>
      </c>
      <c r="F26" s="5" t="s">
        <v>104</v>
      </c>
      <c r="H26" s="5" t="s">
        <v>104</v>
      </c>
      <c r="J26" s="5" t="s">
        <v>104</v>
      </c>
      <c r="L26" s="5" t="s">
        <v>106</v>
      </c>
      <c r="N26" s="5" t="s">
        <v>106</v>
      </c>
      <c r="P26" s="5" t="s">
        <v>106</v>
      </c>
      <c r="X26" s="5" t="s">
        <v>107</v>
      </c>
      <c r="Z26" s="5" t="s">
        <v>107</v>
      </c>
      <c r="AB26" s="5" t="s">
        <v>107</v>
      </c>
      <c r="AD26" s="5" t="s">
        <v>109</v>
      </c>
      <c r="AF26" s="5" t="s">
        <v>109</v>
      </c>
      <c r="AH26" s="5" t="s">
        <v>109</v>
      </c>
      <c r="AJ26" s="5" t="s">
        <v>109</v>
      </c>
    </row>
    <row r="27" spans="2:36" ht="12.75">
      <c r="B27" s="5" t="s">
        <v>103</v>
      </c>
      <c r="F27" s="5" t="s">
        <v>105</v>
      </c>
      <c r="H27" s="5" t="s">
        <v>105</v>
      </c>
      <c r="J27" s="5" t="s">
        <v>105</v>
      </c>
      <c r="L27" s="5" t="s">
        <v>105</v>
      </c>
      <c r="N27" s="5" t="s">
        <v>105</v>
      </c>
      <c r="P27" s="5" t="s">
        <v>105</v>
      </c>
      <c r="X27" s="5" t="s">
        <v>108</v>
      </c>
      <c r="Z27" s="5" t="s">
        <v>108</v>
      </c>
      <c r="AB27" s="5" t="s">
        <v>108</v>
      </c>
      <c r="AD27" s="5" t="s">
        <v>30</v>
      </c>
      <c r="AF27" s="5" t="s">
        <v>30</v>
      </c>
      <c r="AH27" s="5" t="s">
        <v>30</v>
      </c>
      <c r="AJ27" s="5" t="s">
        <v>30</v>
      </c>
    </row>
    <row r="28" spans="2:36" ht="12.75">
      <c r="B28" s="19" t="s">
        <v>112</v>
      </c>
      <c r="C28" s="19"/>
      <c r="R28" s="5" t="s">
        <v>113</v>
      </c>
      <c r="T28" s="5" t="s">
        <v>113</v>
      </c>
      <c r="V28" s="5" t="s">
        <v>113</v>
      </c>
      <c r="AD28" s="5" t="s">
        <v>30</v>
      </c>
      <c r="AF28" s="5" t="s">
        <v>30</v>
      </c>
      <c r="AH28" s="5" t="s">
        <v>30</v>
      </c>
      <c r="AJ28" s="5" t="s">
        <v>30</v>
      </c>
    </row>
    <row r="29" spans="2:36" ht="12.75">
      <c r="B29" s="5" t="s">
        <v>101</v>
      </c>
      <c r="F29" s="5" t="s">
        <v>32</v>
      </c>
      <c r="H29" s="5" t="s">
        <v>32</v>
      </c>
      <c r="J29" s="5" t="s">
        <v>32</v>
      </c>
      <c r="L29" s="5" t="s">
        <v>18</v>
      </c>
      <c r="N29" s="5" t="s">
        <v>18</v>
      </c>
      <c r="P29" s="5" t="s">
        <v>18</v>
      </c>
      <c r="X29" s="5" t="s">
        <v>33</v>
      </c>
      <c r="Z29" s="5" t="s">
        <v>33</v>
      </c>
      <c r="AB29" s="5" t="s">
        <v>33</v>
      </c>
      <c r="AD29" s="5" t="s">
        <v>30</v>
      </c>
      <c r="AF29" s="5" t="s">
        <v>30</v>
      </c>
      <c r="AH29" s="5" t="s">
        <v>30</v>
      </c>
      <c r="AJ29" s="5" t="s">
        <v>30</v>
      </c>
    </row>
    <row r="30" spans="1:28" ht="12.75">
      <c r="A30" s="5" t="s">
        <v>8</v>
      </c>
      <c r="B30" s="5" t="s">
        <v>3</v>
      </c>
      <c r="D30" s="5" t="s">
        <v>19</v>
      </c>
      <c r="F30" s="6">
        <v>828</v>
      </c>
      <c r="G30" s="6"/>
      <c r="H30" s="6">
        <v>795</v>
      </c>
      <c r="I30" s="6"/>
      <c r="J30" s="6">
        <v>796</v>
      </c>
      <c r="K30" s="6"/>
      <c r="L30" s="6">
        <v>1494</v>
      </c>
      <c r="M30" s="6"/>
      <c r="N30" s="6">
        <v>1494</v>
      </c>
      <c r="O30" s="6"/>
      <c r="P30" s="6">
        <v>1484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2.75">
      <c r="A31" s="5" t="s">
        <v>8</v>
      </c>
      <c r="B31" s="5" t="s">
        <v>5</v>
      </c>
      <c r="D31" s="5" t="s">
        <v>20</v>
      </c>
      <c r="F31" s="6">
        <v>1840</v>
      </c>
      <c r="G31" s="6"/>
      <c r="H31" s="6">
        <v>1520</v>
      </c>
      <c r="I31" s="6"/>
      <c r="J31" s="6">
        <v>2090</v>
      </c>
      <c r="K31" s="6"/>
      <c r="L31" s="6">
        <v>288</v>
      </c>
      <c r="M31" s="6"/>
      <c r="N31" s="6">
        <v>340</v>
      </c>
      <c r="O31" s="6"/>
      <c r="P31" s="6">
        <v>429</v>
      </c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2:28" ht="12.75">
      <c r="B32" s="5" t="s">
        <v>110</v>
      </c>
      <c r="D32" s="5" t="s">
        <v>111</v>
      </c>
      <c r="F32" s="10">
        <f>F30*F31/1000000</f>
        <v>1.52352</v>
      </c>
      <c r="G32" s="6"/>
      <c r="H32" s="10">
        <f>H30*H31/1000000</f>
        <v>1.2084</v>
      </c>
      <c r="I32" s="6"/>
      <c r="J32" s="10">
        <f>J30*J31/1000000</f>
        <v>1.66364</v>
      </c>
      <c r="K32" s="6"/>
      <c r="L32" s="10">
        <f>L30*L31/1000000</f>
        <v>0.430272</v>
      </c>
      <c r="M32" s="6"/>
      <c r="N32" s="10">
        <f>N30*N31/1000000</f>
        <v>0.50796</v>
      </c>
      <c r="O32" s="6"/>
      <c r="P32" s="10">
        <f>P30*P31/1000000</f>
        <v>0.636636</v>
      </c>
      <c r="Q32" s="6"/>
      <c r="R32" s="10"/>
      <c r="S32" s="6"/>
      <c r="T32" s="10"/>
      <c r="U32" s="6"/>
      <c r="V32" s="10"/>
      <c r="W32" s="6"/>
      <c r="X32" s="6"/>
      <c r="Y32" s="6"/>
      <c r="Z32" s="6"/>
      <c r="AA32" s="6"/>
      <c r="AB32" s="6"/>
    </row>
    <row r="33" spans="1:28" ht="12.75">
      <c r="A33" s="5" t="s">
        <v>8</v>
      </c>
      <c r="B33" s="5" t="s">
        <v>4</v>
      </c>
      <c r="D33" s="5" t="s">
        <v>21</v>
      </c>
      <c r="F33" s="6">
        <v>0.016</v>
      </c>
      <c r="G33" s="6"/>
      <c r="H33" s="6">
        <v>0.016</v>
      </c>
      <c r="I33" s="6"/>
      <c r="J33" s="6">
        <v>0.015</v>
      </c>
      <c r="K33" s="6"/>
      <c r="L33" s="6">
        <v>0.0081</v>
      </c>
      <c r="M33" s="6"/>
      <c r="N33" s="6">
        <v>0.0095</v>
      </c>
      <c r="O33" s="6"/>
      <c r="P33" s="6">
        <v>0.0063</v>
      </c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2.75">
      <c r="A34" s="5" t="s">
        <v>8</v>
      </c>
      <c r="B34" s="5" t="s">
        <v>2</v>
      </c>
      <c r="D34" s="5" t="s">
        <v>22</v>
      </c>
      <c r="F34" s="7">
        <v>22342.995169082125</v>
      </c>
      <c r="G34" s="7"/>
      <c r="H34" s="7">
        <v>17106.918238993712</v>
      </c>
      <c r="I34" s="7"/>
      <c r="J34" s="7">
        <v>20979.899497487437</v>
      </c>
      <c r="K34" s="7"/>
      <c r="L34" s="7">
        <v>284.47121820615797</v>
      </c>
      <c r="M34" s="7"/>
      <c r="N34" s="7">
        <v>241.63319946452478</v>
      </c>
      <c r="O34" s="7"/>
      <c r="P34" s="7">
        <v>449.46091644204853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2:28" ht="12.75">
      <c r="B35" s="5" t="s">
        <v>2</v>
      </c>
      <c r="D35" s="5" t="s">
        <v>19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>
        <v>71.4</v>
      </c>
      <c r="Y35" s="7"/>
      <c r="Z35" s="7">
        <v>313</v>
      </c>
      <c r="AA35" s="7"/>
      <c r="AB35" s="7">
        <v>306</v>
      </c>
    </row>
    <row r="36" spans="6:28" ht="12.75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2:36" ht="12.75">
      <c r="B37" s="5" t="s">
        <v>25</v>
      </c>
      <c r="D37" s="5" t="s">
        <v>26</v>
      </c>
      <c r="F37" s="7">
        <f>'emiss 2'!$G$26</f>
        <v>4988</v>
      </c>
      <c r="G37" s="7"/>
      <c r="H37" s="7">
        <f>'emiss 2'!$I$26</f>
        <v>5333</v>
      </c>
      <c r="I37" s="7"/>
      <c r="J37" s="7">
        <f>'emiss 2'!$K$26</f>
        <v>4975</v>
      </c>
      <c r="K37" s="7"/>
      <c r="L37" s="7">
        <f>'emiss 2'!$G$26</f>
        <v>4988</v>
      </c>
      <c r="M37" s="7"/>
      <c r="N37" s="7">
        <f>'emiss 2'!$I$26</f>
        <v>5333</v>
      </c>
      <c r="O37" s="7"/>
      <c r="P37" s="7">
        <f>'emiss 2'!$K$26</f>
        <v>4975</v>
      </c>
      <c r="Q37" s="7"/>
      <c r="R37" s="7"/>
      <c r="S37" s="7"/>
      <c r="T37" s="7"/>
      <c r="U37" s="7"/>
      <c r="V37" s="7"/>
      <c r="W37" s="7"/>
      <c r="X37" s="7">
        <f>'emiss 2'!$G$26</f>
        <v>4988</v>
      </c>
      <c r="Y37" s="7"/>
      <c r="Z37" s="7">
        <f>'emiss 2'!$I$26</f>
        <v>5333</v>
      </c>
      <c r="AA37" s="7"/>
      <c r="AB37" s="7">
        <f>'emiss 2'!$K$26</f>
        <v>4975</v>
      </c>
      <c r="AD37" s="7">
        <f>X37</f>
        <v>4988</v>
      </c>
      <c r="AF37" s="7">
        <f>Z37</f>
        <v>5333</v>
      </c>
      <c r="AH37" s="7">
        <f>AB37</f>
        <v>4975</v>
      </c>
      <c r="AJ37" s="7">
        <f>AVERAGE(AD37,AF37,AH37)</f>
        <v>5098.666666666667</v>
      </c>
    </row>
    <row r="38" spans="2:36" ht="12.75">
      <c r="B38" s="5" t="s">
        <v>17</v>
      </c>
      <c r="D38" s="5" t="s">
        <v>27</v>
      </c>
      <c r="F38" s="7">
        <f>'emiss 2'!$G$27</f>
        <v>7.4</v>
      </c>
      <c r="G38" s="7"/>
      <c r="H38" s="7">
        <f>'emiss 2'!$I$27</f>
        <v>7.4</v>
      </c>
      <c r="I38" s="7"/>
      <c r="J38" s="7">
        <f>'emiss 2'!$K$27</f>
        <v>7.4</v>
      </c>
      <c r="K38" s="7"/>
      <c r="L38" s="7">
        <f>'emiss 2'!$G$27</f>
        <v>7.4</v>
      </c>
      <c r="M38" s="7"/>
      <c r="N38" s="7">
        <f>'emiss 2'!$I$27</f>
        <v>7.4</v>
      </c>
      <c r="O38" s="7"/>
      <c r="P38" s="7">
        <f>'emiss 2'!$K$27</f>
        <v>7.4</v>
      </c>
      <c r="Q38" s="7"/>
      <c r="R38" s="7"/>
      <c r="S38" s="7"/>
      <c r="T38" s="7"/>
      <c r="U38" s="7"/>
      <c r="V38" s="7"/>
      <c r="W38" s="7"/>
      <c r="X38" s="7">
        <f>'emiss 2'!$G$27</f>
        <v>7.4</v>
      </c>
      <c r="Y38" s="7"/>
      <c r="Z38" s="7">
        <f>'emiss 2'!$I$27</f>
        <v>7.4</v>
      </c>
      <c r="AA38" s="7"/>
      <c r="AB38" s="7">
        <f>'emiss 2'!$K$27</f>
        <v>7.4</v>
      </c>
      <c r="AD38" s="7">
        <f>X38</f>
        <v>7.4</v>
      </c>
      <c r="AF38" s="7">
        <f>Z38</f>
        <v>7.4</v>
      </c>
      <c r="AH38" s="7">
        <f>AB38</f>
        <v>7.4</v>
      </c>
      <c r="AJ38" s="7">
        <f>AVERAGE(AD38,AF38,AH38)</f>
        <v>7.400000000000001</v>
      </c>
    </row>
    <row r="39" spans="6:36" ht="12.75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D39" s="7"/>
      <c r="AF39" s="7"/>
      <c r="AH39" s="7"/>
      <c r="AJ39" s="7"/>
    </row>
    <row r="40" spans="2:36" ht="12.75">
      <c r="B40" s="19" t="s">
        <v>116</v>
      </c>
      <c r="C40" s="19"/>
      <c r="D40" s="19" t="s">
        <v>111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D40" s="25">
        <f>AD37/9000*60*(21-AD38)/21</f>
        <v>21.53549206349206</v>
      </c>
      <c r="AF40" s="25">
        <f>AF37/9000*60*(21-AF38)/21</f>
        <v>23.02501587301587</v>
      </c>
      <c r="AH40" s="25">
        <f>AH37/9000*60*(21-AH38)/21</f>
        <v>21.47936507936508</v>
      </c>
      <c r="AJ40" s="25">
        <f>AJ37/9000*60*(21-AJ38)/21</f>
        <v>22.013291005291002</v>
      </c>
    </row>
    <row r="41" spans="6:28" ht="12.75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2:28" ht="12.75">
      <c r="B42" s="24" t="s">
        <v>114</v>
      </c>
      <c r="C42" s="24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2:36" ht="12.75">
      <c r="B43" s="5" t="s">
        <v>4</v>
      </c>
      <c r="D43" s="5" t="s">
        <v>28</v>
      </c>
      <c r="F43" s="10">
        <f>F$30*F33/100*454/F$37/0.0283/60*1000</f>
        <v>7.101368372433063</v>
      </c>
      <c r="G43" s="7"/>
      <c r="H43" s="10">
        <f>H$30*H33/100*454/H$37/0.0283/60*1000</f>
        <v>6.37725370203129</v>
      </c>
      <c r="I43" s="7"/>
      <c r="J43" s="10">
        <f>J$30*J33/100*454/J$37/0.0283/60*1000</f>
        <v>6.41696113074205</v>
      </c>
      <c r="K43" s="7"/>
      <c r="L43" s="10">
        <f>L$30*L33/100*454/L$37/0.0283/60*1000</f>
        <v>6.486752658677647</v>
      </c>
      <c r="M43" s="7"/>
      <c r="N43" s="10">
        <f>N$30*N33/100*454/N$37/0.0283/60*1000</f>
        <v>7.115751713280666</v>
      </c>
      <c r="O43" s="7"/>
      <c r="P43" s="10">
        <f>P$30*P33/100*454/P$37/0.0283/60*1000</f>
        <v>5.024577303478523</v>
      </c>
      <c r="Q43" s="10"/>
      <c r="R43" s="10">
        <f>F43+L43+X43</f>
        <v>13.58812103111071</v>
      </c>
      <c r="S43" s="10"/>
      <c r="T43" s="10">
        <f>H43+N43+Z43</f>
        <v>13.493005415311956</v>
      </c>
      <c r="U43" s="10"/>
      <c r="V43" s="10">
        <f>J43+P43+AB43</f>
        <v>11.441538434220572</v>
      </c>
      <c r="W43" s="10"/>
      <c r="X43" s="10"/>
      <c r="Y43" s="10"/>
      <c r="Z43" s="10"/>
      <c r="AA43" s="10"/>
      <c r="AB43" s="10"/>
      <c r="AD43" s="10">
        <f>F43+L43</f>
        <v>13.58812103111071</v>
      </c>
      <c r="AF43" s="10">
        <f>H43+N43</f>
        <v>13.493005415311956</v>
      </c>
      <c r="AH43" s="10">
        <f>J43+P43</f>
        <v>11.441538434220572</v>
      </c>
      <c r="AJ43" s="10">
        <f>AVERAGE(AD43,AF43,AH43)</f>
        <v>12.840888293547744</v>
      </c>
    </row>
    <row r="44" spans="2:36" ht="12.75">
      <c r="B44" s="5" t="s">
        <v>2</v>
      </c>
      <c r="D44" s="5" t="s">
        <v>29</v>
      </c>
      <c r="F44" s="7">
        <f>F$30*F34*454/F$37/0.0283/60</f>
        <v>991661.4952446533</v>
      </c>
      <c r="G44" s="7"/>
      <c r="H44" s="7">
        <f>H$30*H34*454/H$37/0.0283/60</f>
        <v>681844.7354373077</v>
      </c>
      <c r="I44" s="7"/>
      <c r="J44" s="7">
        <f>J$30*J34*454/J$37/0.0283/60</f>
        <v>897514.6640150102</v>
      </c>
      <c r="K44" s="7"/>
      <c r="L44" s="7">
        <f>L$30*L34*454/L$37/0.0283/60</f>
        <v>22781.412728593383</v>
      </c>
      <c r="M44" s="7"/>
      <c r="N44" s="7">
        <f>N$30*N34*454/N$37/0.0283/60</f>
        <v>18098.96687447559</v>
      </c>
      <c r="O44" s="7"/>
      <c r="P44" s="7">
        <f>P$30*P34*454/P$37/0.0283/60</f>
        <v>35846.84316754562</v>
      </c>
      <c r="Q44" s="7"/>
      <c r="R44" s="7">
        <f>F44+L44+X44</f>
        <v>4954287.2269182205</v>
      </c>
      <c r="S44" s="7"/>
      <c r="T44" s="7">
        <f>H44+N44+Z44</f>
        <v>16853942.5706416</v>
      </c>
      <c r="U44" s="7"/>
      <c r="V44" s="7">
        <f>J44+P44+AB44</f>
        <v>17862530.319441736</v>
      </c>
      <c r="W44" s="7"/>
      <c r="X44" s="7">
        <f>X35*454/X37*14/(21-X38)/0.0283/60*1000000</f>
        <v>3939844.318944974</v>
      </c>
      <c r="Y44" s="7"/>
      <c r="Z44" s="7">
        <f>Z35*454/Z37*14/(21-Z38)/0.0283/60*1000000</f>
        <v>16153998.868329816</v>
      </c>
      <c r="AA44" s="7"/>
      <c r="AB44" s="7">
        <f>AB35*454/AB37*14/(21-AB38)/0.0283/60*1000000</f>
        <v>16929168.81225918</v>
      </c>
      <c r="AD44" s="7">
        <f>F44+L44+X44</f>
        <v>4954287.2269182205</v>
      </c>
      <c r="AF44" s="7">
        <f>H44+N44+Z44</f>
        <v>16853942.5706416</v>
      </c>
      <c r="AH44" s="7">
        <f>J44+P44+AB44</f>
        <v>17862530.319441736</v>
      </c>
      <c r="AJ44" s="7">
        <f>AVERAGE(AD44,AF44,AH44)</f>
        <v>13223586.705667185</v>
      </c>
    </row>
    <row r="45" spans="6:28" ht="12.75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36" ht="12.75">
      <c r="B46" s="9" t="s">
        <v>9</v>
      </c>
      <c r="C46" s="9"/>
      <c r="F46" s="18" t="s">
        <v>1</v>
      </c>
      <c r="G46" s="18"/>
      <c r="H46" s="18" t="s">
        <v>6</v>
      </c>
      <c r="I46" s="18"/>
      <c r="J46" s="18" t="s">
        <v>7</v>
      </c>
      <c r="K46" s="18"/>
      <c r="L46" s="18" t="s">
        <v>1</v>
      </c>
      <c r="M46" s="18"/>
      <c r="N46" s="18" t="s">
        <v>6</v>
      </c>
      <c r="O46" s="18"/>
      <c r="P46" s="18" t="s">
        <v>7</v>
      </c>
      <c r="Q46" s="18"/>
      <c r="R46" s="18" t="s">
        <v>1</v>
      </c>
      <c r="S46" s="18"/>
      <c r="T46" s="18" t="s">
        <v>6</v>
      </c>
      <c r="U46" s="18"/>
      <c r="V46" s="18" t="s">
        <v>7</v>
      </c>
      <c r="W46" s="18"/>
      <c r="X46" s="18" t="s">
        <v>1</v>
      </c>
      <c r="Y46" s="18"/>
      <c r="Z46" s="18" t="s">
        <v>6</v>
      </c>
      <c r="AA46" s="18"/>
      <c r="AB46" s="18" t="s">
        <v>7</v>
      </c>
      <c r="AC46" s="18"/>
      <c r="AD46" s="18" t="s">
        <v>1</v>
      </c>
      <c r="AE46" s="18"/>
      <c r="AF46" s="18" t="s">
        <v>6</v>
      </c>
      <c r="AG46" s="18"/>
      <c r="AH46" s="18" t="s">
        <v>7</v>
      </c>
      <c r="AI46" s="18"/>
      <c r="AJ46" s="18" t="s">
        <v>31</v>
      </c>
    </row>
    <row r="47" spans="6:28" ht="12.75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2:36" ht="12.75">
      <c r="B48" s="5" t="s">
        <v>102</v>
      </c>
      <c r="F48" s="5" t="s">
        <v>104</v>
      </c>
      <c r="H48" s="5" t="s">
        <v>104</v>
      </c>
      <c r="J48" s="5" t="s">
        <v>104</v>
      </c>
      <c r="L48" s="5" t="s">
        <v>106</v>
      </c>
      <c r="N48" s="5" t="s">
        <v>106</v>
      </c>
      <c r="P48" s="5" t="s">
        <v>106</v>
      </c>
      <c r="X48" s="5" t="s">
        <v>107</v>
      </c>
      <c r="Z48" s="5" t="s">
        <v>107</v>
      </c>
      <c r="AB48" s="5" t="s">
        <v>107</v>
      </c>
      <c r="AD48" s="5" t="s">
        <v>109</v>
      </c>
      <c r="AF48" s="5" t="s">
        <v>109</v>
      </c>
      <c r="AH48" s="5" t="s">
        <v>109</v>
      </c>
      <c r="AJ48" s="5" t="s">
        <v>109</v>
      </c>
    </row>
    <row r="49" spans="2:36" ht="12.75">
      <c r="B49" s="5" t="s">
        <v>103</v>
      </c>
      <c r="F49" s="5" t="s">
        <v>105</v>
      </c>
      <c r="H49" s="5" t="s">
        <v>105</v>
      </c>
      <c r="J49" s="5" t="s">
        <v>105</v>
      </c>
      <c r="L49" s="5" t="s">
        <v>105</v>
      </c>
      <c r="N49" s="5" t="s">
        <v>105</v>
      </c>
      <c r="P49" s="5" t="s">
        <v>105</v>
      </c>
      <c r="X49" s="5" t="s">
        <v>108</v>
      </c>
      <c r="Z49" s="5" t="s">
        <v>108</v>
      </c>
      <c r="AB49" s="5" t="s">
        <v>108</v>
      </c>
      <c r="AD49" s="5" t="s">
        <v>30</v>
      </c>
      <c r="AF49" s="5" t="s">
        <v>30</v>
      </c>
      <c r="AH49" s="5" t="s">
        <v>30</v>
      </c>
      <c r="AJ49" s="5" t="s">
        <v>30</v>
      </c>
    </row>
    <row r="50" spans="2:36" ht="12.75">
      <c r="B50" s="19" t="s">
        <v>112</v>
      </c>
      <c r="C50" s="19"/>
      <c r="R50" s="5" t="s">
        <v>113</v>
      </c>
      <c r="T50" s="5" t="s">
        <v>113</v>
      </c>
      <c r="V50" s="5" t="s">
        <v>113</v>
      </c>
      <c r="AD50" s="5" t="s">
        <v>30</v>
      </c>
      <c r="AF50" s="5" t="s">
        <v>30</v>
      </c>
      <c r="AH50" s="5" t="s">
        <v>30</v>
      </c>
      <c r="AJ50" s="5" t="s">
        <v>30</v>
      </c>
    </row>
    <row r="51" spans="2:36" ht="12.75">
      <c r="B51" s="5" t="s">
        <v>101</v>
      </c>
      <c r="F51" s="5" t="s">
        <v>32</v>
      </c>
      <c r="H51" s="5" t="s">
        <v>32</v>
      </c>
      <c r="J51" s="5" t="s">
        <v>32</v>
      </c>
      <c r="L51" s="5" t="s">
        <v>18</v>
      </c>
      <c r="N51" s="5" t="s">
        <v>18</v>
      </c>
      <c r="P51" s="5" t="s">
        <v>18</v>
      </c>
      <c r="X51" s="5" t="s">
        <v>33</v>
      </c>
      <c r="Z51" s="5" t="s">
        <v>33</v>
      </c>
      <c r="AB51" s="5" t="s">
        <v>33</v>
      </c>
      <c r="AD51" s="5" t="s">
        <v>30</v>
      </c>
      <c r="AF51" s="5" t="s">
        <v>30</v>
      </c>
      <c r="AH51" s="5" t="s">
        <v>30</v>
      </c>
      <c r="AJ51" s="5" t="s">
        <v>30</v>
      </c>
    </row>
    <row r="52" spans="1:28" ht="12.75">
      <c r="A52" s="5" t="s">
        <v>9</v>
      </c>
      <c r="B52" s="5" t="s">
        <v>3</v>
      </c>
      <c r="D52" s="5" t="s">
        <v>19</v>
      </c>
      <c r="F52" s="6"/>
      <c r="G52" s="6"/>
      <c r="H52" s="6"/>
      <c r="I52" s="6"/>
      <c r="J52" s="6"/>
      <c r="K52" s="6"/>
      <c r="L52" s="6">
        <v>1579</v>
      </c>
      <c r="M52" s="6"/>
      <c r="N52" s="6">
        <v>1582</v>
      </c>
      <c r="O52" s="6"/>
      <c r="P52" s="6">
        <v>1563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2.75">
      <c r="A53" s="5" t="s">
        <v>9</v>
      </c>
      <c r="B53" s="5" t="s">
        <v>5</v>
      </c>
      <c r="D53" s="5" t="s">
        <v>20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2.75">
      <c r="A54" s="5" t="s">
        <v>9</v>
      </c>
      <c r="B54" s="5" t="s">
        <v>4</v>
      </c>
      <c r="D54" s="5" t="s">
        <v>21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2.75">
      <c r="A55" s="5" t="s">
        <v>9</v>
      </c>
      <c r="B55" s="5" t="s">
        <v>2</v>
      </c>
      <c r="D55" s="5" t="s">
        <v>22</v>
      </c>
      <c r="F55" s="6"/>
      <c r="G55" s="6"/>
      <c r="H55" s="6"/>
      <c r="I55" s="6"/>
      <c r="J55" s="6"/>
      <c r="K55" s="6"/>
      <c r="L55" s="7">
        <v>332488.9170360988</v>
      </c>
      <c r="M55" s="7"/>
      <c r="N55" s="7">
        <v>355246.52338811633</v>
      </c>
      <c r="O55" s="7"/>
      <c r="P55" s="7">
        <v>316058.86116442736</v>
      </c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2:28" ht="12.75">
      <c r="B56" s="5" t="s">
        <v>2</v>
      </c>
      <c r="D56" s="5" t="s">
        <v>19</v>
      </c>
      <c r="F56" s="6"/>
      <c r="G56" s="6"/>
      <c r="H56" s="6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>
        <v>451</v>
      </c>
      <c r="Y56" s="7"/>
      <c r="Z56" s="7">
        <v>479</v>
      </c>
      <c r="AA56" s="7"/>
      <c r="AB56" s="7">
        <v>266</v>
      </c>
    </row>
    <row r="58" spans="2:36" ht="12.75">
      <c r="B58" s="5" t="s">
        <v>25</v>
      </c>
      <c r="D58" s="5" t="s">
        <v>26</v>
      </c>
      <c r="F58" s="5">
        <f>'emiss 2'!$G$37</f>
        <v>5135</v>
      </c>
      <c r="H58" s="5">
        <f>'emiss 2'!$I$37</f>
        <v>5020</v>
      </c>
      <c r="J58" s="5">
        <f>'emiss 2'!$K$37</f>
        <v>4936</v>
      </c>
      <c r="L58" s="5">
        <f>'emiss 2'!$G$37</f>
        <v>5135</v>
      </c>
      <c r="N58" s="5">
        <f>'emiss 2'!$I$37</f>
        <v>5020</v>
      </c>
      <c r="P58" s="5">
        <f>'emiss 2'!$K$37</f>
        <v>4936</v>
      </c>
      <c r="X58" s="5">
        <f>'emiss 2'!$G$37</f>
        <v>5135</v>
      </c>
      <c r="Z58" s="5">
        <f>'emiss 2'!$I$37</f>
        <v>5020</v>
      </c>
      <c r="AB58" s="5">
        <f>'emiss 2'!$K$37</f>
        <v>4936</v>
      </c>
      <c r="AD58" s="5">
        <f>X58</f>
        <v>5135</v>
      </c>
      <c r="AF58" s="5">
        <f>Z58</f>
        <v>5020</v>
      </c>
      <c r="AH58" s="5">
        <f>AB58</f>
        <v>4936</v>
      </c>
      <c r="AJ58" s="5">
        <f>AVERAGE(AD58,AF58,AH58)</f>
        <v>5030.333333333333</v>
      </c>
    </row>
    <row r="59" spans="2:36" ht="12.75">
      <c r="B59" s="5" t="s">
        <v>17</v>
      </c>
      <c r="D59" s="5" t="s">
        <v>27</v>
      </c>
      <c r="F59" s="7">
        <f>'emiss 2'!$G$38</f>
        <v>9.2</v>
      </c>
      <c r="H59" s="5">
        <f>'emiss 2'!$I$38</f>
        <v>9.2</v>
      </c>
      <c r="J59" s="5">
        <f>'emiss 2'!$K$38</f>
        <v>9.2</v>
      </c>
      <c r="L59" s="7">
        <f>'emiss 2'!$G$38</f>
        <v>9.2</v>
      </c>
      <c r="N59" s="5">
        <f>'emiss 2'!$I$38</f>
        <v>9.2</v>
      </c>
      <c r="P59" s="5">
        <f>'emiss 2'!$K$38</f>
        <v>9.2</v>
      </c>
      <c r="X59" s="10">
        <f>'emiss 2'!$G$38</f>
        <v>9.2</v>
      </c>
      <c r="Z59" s="5">
        <f>'emiss 2'!$I$38</f>
        <v>9.2</v>
      </c>
      <c r="AB59" s="5">
        <f>'emiss 2'!$K$38</f>
        <v>9.2</v>
      </c>
      <c r="AD59" s="10">
        <f>X59</f>
        <v>9.2</v>
      </c>
      <c r="AE59" s="10"/>
      <c r="AF59" s="10">
        <f>Z59</f>
        <v>9.2</v>
      </c>
      <c r="AG59" s="10"/>
      <c r="AH59" s="10">
        <f>AB59</f>
        <v>9.2</v>
      </c>
      <c r="AJ59" s="5">
        <f>AVERAGE(AD59,AF59,AH59)</f>
        <v>9.2</v>
      </c>
    </row>
    <row r="60" spans="6:24" ht="12.75">
      <c r="F60" s="7"/>
      <c r="L60" s="7"/>
      <c r="X60" s="7"/>
    </row>
    <row r="61" spans="2:36" ht="12.75">
      <c r="B61" s="19" t="s">
        <v>116</v>
      </c>
      <c r="C61" s="19"/>
      <c r="D61" s="19" t="s">
        <v>111</v>
      </c>
      <c r="F61" s="7"/>
      <c r="L61" s="7"/>
      <c r="X61" s="7"/>
      <c r="AD61" s="25">
        <f>AD58/9000*60*(21-AD59)/21</f>
        <v>19.23587301587302</v>
      </c>
      <c r="AF61" s="25">
        <f>AF58/9000*60*(21-AF59)/21</f>
        <v>18.805079365079365</v>
      </c>
      <c r="AH61" s="25">
        <f>AH58/9000*60*(21-AH59)/21</f>
        <v>18.4904126984127</v>
      </c>
      <c r="AJ61" s="25">
        <f>AJ58/9000*60*(21-AJ59)/21</f>
        <v>18.843788359788363</v>
      </c>
    </row>
    <row r="62" spans="6:24" ht="12.75">
      <c r="F62" s="7"/>
      <c r="L62" s="7"/>
      <c r="X62" s="7"/>
    </row>
    <row r="63" spans="2:6" ht="12.75">
      <c r="B63" s="24" t="s">
        <v>115</v>
      </c>
      <c r="C63" s="24"/>
      <c r="F63" s="7"/>
    </row>
    <row r="64" spans="2:36" ht="12.75">
      <c r="B64" s="5" t="s">
        <v>4</v>
      </c>
      <c r="D64" s="5" t="s">
        <v>28</v>
      </c>
      <c r="F64" s="7"/>
      <c r="L64" s="10">
        <f>L$52*L54/100*454/L$58/0.0283/60*1000*14/(21-L59)</f>
        <v>0</v>
      </c>
      <c r="M64" s="7"/>
      <c r="N64" s="10"/>
      <c r="O64" s="7"/>
      <c r="P64" s="10"/>
      <c r="Q64" s="10"/>
      <c r="R64" s="10">
        <f>F64+L64+X64</f>
        <v>0</v>
      </c>
      <c r="S64" s="10"/>
      <c r="T64" s="10">
        <f>H64+N64+Z64</f>
        <v>0</v>
      </c>
      <c r="U64" s="10"/>
      <c r="V64" s="10">
        <f>J64+P64+AB64</f>
        <v>0</v>
      </c>
      <c r="W64" s="10"/>
      <c r="X64" s="10"/>
      <c r="Y64" s="10"/>
      <c r="Z64" s="10"/>
      <c r="AA64" s="10"/>
      <c r="AB64" s="10"/>
      <c r="AD64" s="10">
        <f>F64+L64</f>
        <v>0</v>
      </c>
      <c r="AF64" s="10">
        <f>H64+N64</f>
        <v>0</v>
      </c>
      <c r="AH64" s="10">
        <f>J64+P64</f>
        <v>0</v>
      </c>
      <c r="AJ64" s="10">
        <f>AVERAGE(AD64,AF64,AH64)</f>
        <v>0</v>
      </c>
    </row>
    <row r="65" spans="2:36" ht="12.75">
      <c r="B65" s="5" t="s">
        <v>2</v>
      </c>
      <c r="D65" s="5" t="s">
        <v>29</v>
      </c>
      <c r="F65" s="7"/>
      <c r="L65" s="7">
        <f>L$52*L55*454/L$58/0.0283/60*14/(21-L59)</f>
        <v>32432695.95976024</v>
      </c>
      <c r="M65" s="7"/>
      <c r="N65" s="7">
        <f>N$52*N55*454/N$58/0.0283/60*14/(21-N59)</f>
        <v>35513771.310716495</v>
      </c>
      <c r="O65" s="7"/>
      <c r="P65" s="7">
        <f>P$52*P55*454/P$58/0.0283/60*14/(21-P59)</f>
        <v>31747972.337024078</v>
      </c>
      <c r="Q65" s="7"/>
      <c r="R65" s="7">
        <f>F65+L65+X65</f>
        <v>60293926.20328762</v>
      </c>
      <c r="S65" s="7"/>
      <c r="T65" s="7">
        <f>H65+N65+Z65</f>
        <v>65782626.217893004</v>
      </c>
      <c r="U65" s="7"/>
      <c r="V65" s="7">
        <f>J65+P65+AB65</f>
        <v>48843034.36465243</v>
      </c>
      <c r="W65" s="7"/>
      <c r="X65" s="7">
        <f>X56*454/X58*14/(21-X59)/0.0283/60*1000000</f>
        <v>27861230.243527375</v>
      </c>
      <c r="Y65" s="7"/>
      <c r="Z65" s="7">
        <f>Z56*454/Z58*14/(21-Z59)/0.0283/60*1000000</f>
        <v>30268854.90717651</v>
      </c>
      <c r="AA65" s="7"/>
      <c r="AB65" s="7">
        <f>AB56*454/AB58*14/(21-AB59)/0.0283/60*1000000</f>
        <v>17095062.027628355</v>
      </c>
      <c r="AD65" s="7">
        <f>L65+X65</f>
        <v>60293926.20328762</v>
      </c>
      <c r="AF65" s="7">
        <f>N65+Z65</f>
        <v>65782626.217893004</v>
      </c>
      <c r="AH65" s="7">
        <f>P65+AB65</f>
        <v>48843034.36465243</v>
      </c>
      <c r="AJ65" s="7">
        <f>AVERAGE(AD65,AF65,AH65)</f>
        <v>58306528.92861102</v>
      </c>
    </row>
    <row r="66" spans="6:28" ht="12.75">
      <c r="F66" s="7"/>
      <c r="P66" s="7"/>
      <c r="R66" s="7"/>
      <c r="T66" s="7"/>
      <c r="V66" s="7"/>
      <c r="AB66" s="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2004-02-23T18:11:30Z</cp:lastPrinted>
  <dcterms:created xsi:type="dcterms:W3CDTF">2002-05-23T17:34:53Z</dcterms:created>
  <dcterms:modified xsi:type="dcterms:W3CDTF">2004-02-23T18:12:08Z</dcterms:modified>
  <cp:category/>
  <cp:version/>
  <cp:contentType/>
  <cp:contentStatus/>
</cp:coreProperties>
</file>