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55" windowHeight="6300" activeTab="0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<sst xmlns="http://schemas.openxmlformats.org/spreadsheetml/2006/main" count="562" uniqueCount="142">
  <si>
    <t>318C1</t>
  </si>
  <si>
    <t>PM</t>
  </si>
  <si>
    <t>gr/dscf</t>
  </si>
  <si>
    <t/>
  </si>
  <si>
    <t>CO (MHRA)</t>
  </si>
  <si>
    <t>ppmv</t>
  </si>
  <si>
    <t>HC (MHRA)</t>
  </si>
  <si>
    <t>HCl</t>
  </si>
  <si>
    <t>Cl2</t>
  </si>
  <si>
    <t>nd</t>
  </si>
  <si>
    <t>318C2</t>
  </si>
  <si>
    <t>Antimony</t>
  </si>
  <si>
    <t>ug/dscm</t>
  </si>
  <si>
    <t>Arsenic</t>
  </si>
  <si>
    <t>Barium</t>
  </si>
  <si>
    <t>Beryllium</t>
  </si>
  <si>
    <t>Cadmium</t>
  </si>
  <si>
    <t>Chromium (Hex)</t>
  </si>
  <si>
    <t>Lead</t>
  </si>
  <si>
    <t>Thallium</t>
  </si>
  <si>
    <t>318C3</t>
  </si>
  <si>
    <t>Halogens</t>
  </si>
  <si>
    <t>Oxygen</t>
  </si>
  <si>
    <t>Cr Hex</t>
  </si>
  <si>
    <t>Metals</t>
  </si>
  <si>
    <t>Chlorine</t>
  </si>
  <si>
    <t>Btu/lb</t>
  </si>
  <si>
    <t>Chromium</t>
  </si>
  <si>
    <t>Sampling Train</t>
  </si>
  <si>
    <t>R1</t>
  </si>
  <si>
    <t>R2</t>
  </si>
  <si>
    <t>R3</t>
  </si>
  <si>
    <t>Cond Avg</t>
  </si>
  <si>
    <t>SVM</t>
  </si>
  <si>
    <t>LVM</t>
  </si>
  <si>
    <t>lb/hr</t>
  </si>
  <si>
    <t>Spike metals</t>
  </si>
  <si>
    <t>Coal</t>
  </si>
  <si>
    <t>Raw material</t>
  </si>
  <si>
    <t>Spike organics</t>
  </si>
  <si>
    <t>Total</t>
  </si>
  <si>
    <t>Cond Descr</t>
  </si>
  <si>
    <t>Report Name/Date</t>
  </si>
  <si>
    <t>Report Prepare</t>
  </si>
  <si>
    <t>Testing Firm</t>
  </si>
  <si>
    <t>Source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</si>
  <si>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</si>
  <si>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</si>
  <si>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</si>
  <si>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</si>
  <si>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</si>
  <si>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</si>
  <si>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</si>
  <si>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</si>
  <si>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</si>
  <si>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</si>
  <si>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</si>
  <si>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</si>
  <si>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</si>
  <si>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</si>
  <si>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</si>
  <si>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</si>
  <si>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</si>
  <si>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</si>
  <si>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</si>
  <si>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</si>
  <si>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</si>
  <si>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</si>
  <si>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318</t>
  </si>
  <si>
    <t>TXD0007349327</t>
  </si>
  <si>
    <t>TEXAS INDUSTRIES, INC.</t>
  </si>
  <si>
    <t>MIDLOTHIAN</t>
  </si>
  <si>
    <t>TX</t>
  </si>
  <si>
    <t>KILN NO. 1</t>
  </si>
  <si>
    <t>ESP</t>
  </si>
  <si>
    <t>Kiln Nos. 2, 3, 4 (only 2 kilns can burn at any one time)</t>
  </si>
  <si>
    <t>Chlorobenzene</t>
  </si>
  <si>
    <t>DRE</t>
  </si>
  <si>
    <t>%</t>
  </si>
  <si>
    <t>Perchloroethylene</t>
  </si>
  <si>
    <t>Entellect</t>
  </si>
  <si>
    <t>Texas Industries, Midlothian Cement Plant, Second Revision, Certification of Compliance, submitted to EPA Region VI and Texas Waste Commission of May 24, 1993, Revised October 10, 1992, prepared by Entellect</t>
  </si>
  <si>
    <t>CoC, DRE Mode 1, MAX HW FEED, POHC SPIKING, NO QUENCH</t>
  </si>
  <si>
    <t>CoC, Metal mode</t>
  </si>
  <si>
    <t>CoC, DRE Mode 2, COLD MODE QUENCH USED</t>
  </si>
  <si>
    <t>Combustor Class</t>
  </si>
  <si>
    <t>Combustor Type</t>
  </si>
  <si>
    <t>Wet, long</t>
  </si>
  <si>
    <t>Condition Description</t>
  </si>
  <si>
    <t>Stack Gas Emissions 2</t>
  </si>
  <si>
    <t>Feedstreams 2</t>
  </si>
  <si>
    <t>Western Precipitation ESP, 70,000 ft plate area, SCA = 430</t>
  </si>
  <si>
    <t>31810</t>
  </si>
  <si>
    <t>F</t>
  </si>
  <si>
    <t>kVA</t>
  </si>
  <si>
    <t>Process Information 2</t>
  </si>
  <si>
    <t>ESP Power</t>
  </si>
  <si>
    <t>ESP Temperature</t>
  </si>
  <si>
    <t>Total Chlorine</t>
  </si>
  <si>
    <t>y</t>
  </si>
  <si>
    <t>E1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</si>
  <si>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</si>
  <si>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</si>
  <si>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</si>
  <si>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</si>
  <si>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</si>
  <si>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</si>
  <si>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E2</t>
  </si>
  <si>
    <t xml:space="preserve">LVM </t>
  </si>
  <si>
    <t>Testing Dates</t>
  </si>
  <si>
    <t>Cond Dates</t>
  </si>
  <si>
    <t>Number of Sister Facilities</t>
  </si>
  <si>
    <t>APCS Detailed Acronym</t>
  </si>
  <si>
    <t>APCS General Class</t>
  </si>
  <si>
    <t>Liq</t>
  </si>
  <si>
    <t>source</t>
  </si>
  <si>
    <t>cond</t>
  </si>
  <si>
    <t>emiss 2</t>
  </si>
  <si>
    <t>feed 2</t>
  </si>
  <si>
    <t>Cement Kiln (CK)</t>
  </si>
  <si>
    <t>Feedstream Number</t>
  </si>
  <si>
    <t>Feed Class</t>
  </si>
  <si>
    <t>Feedstream Description</t>
  </si>
  <si>
    <t>Feed Rate</t>
  </si>
  <si>
    <t>Heating Value</t>
  </si>
  <si>
    <t>Spike</t>
  </si>
  <si>
    <t>F1</t>
  </si>
  <si>
    <t>F2</t>
  </si>
  <si>
    <t>Raw Material</t>
  </si>
  <si>
    <t>F3</t>
  </si>
  <si>
    <t>F4</t>
  </si>
  <si>
    <t>F5</t>
  </si>
  <si>
    <t>F6</t>
  </si>
  <si>
    <t>Stack Gas Flowrate</t>
  </si>
  <si>
    <t>Feedrate MTEC Calculations</t>
  </si>
  <si>
    <t>Feed Class 2</t>
  </si>
  <si>
    <t>RM</t>
  </si>
  <si>
    <t>process 2</t>
  </si>
  <si>
    <t>Thermal Feedrate</t>
  </si>
  <si>
    <t>MMBtu/hr</t>
  </si>
  <si>
    <t>HW</t>
  </si>
  <si>
    <t>HW Fuel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</si>
</sst>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mm/dd/yy"/>
    <numFmt numFmtId="167" formatCode="0.0000000"/>
    <numFmt numFmtId="168" formatCode="0.000000"/>
    <numFmt numFmtId="169" formatCode="0.0000"/>
    <numFmt numFmtId="170" formatCode="0.000"/>
    <numFmt numFmtId="171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1" sqref="D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" sqref="C1"/>
    </sheetView>
  </sheetViews>
  <sheetFormatPr defaultColWidth="9.140625" defaultRowHeight="12.75"/>
  <cols>
    <col min="1" max="1" width="4.00390625" style="0" hidden="1" customWidth="1"/>
    <col min="2" max="2" width="29.421875" style="0" customWidth="1"/>
    <col min="3" max="3" width="56.421875" style="0" customWidth="1"/>
  </cols>
  <sheetData>
    <row r="1" ht="12.75">
      <c r="B1" s="5" t="s">
        <v>45</v>
      </c>
    </row>
    <row r="2" ht="12.75">
      <c r="B2" s="12"/>
    </row>
    <row r="3" spans="2:3" ht="12.75">
      <c r="B3" s="12" t="s">
        <v>46</v>
      </c>
      <c r="C3" t="s">
        <v>68</v>
      </c>
    </row>
    <row r="4" spans="2:3" ht="12.75">
      <c r="B4" s="12" t="s">
        <v>47</v>
      </c>
      <c r="C4" t="s">
        <v>69</v>
      </c>
    </row>
    <row r="5" spans="2:3" ht="12.75">
      <c r="B5" s="12" t="s">
        <v>48</v>
      </c>
      <c r="C5" t="s">
        <v>70</v>
      </c>
    </row>
    <row r="6" ht="12.75">
      <c r="B6" s="12" t="s">
        <v>49</v>
      </c>
    </row>
    <row r="7" spans="2:3" ht="12.75">
      <c r="B7" s="12" t="s">
        <v>50</v>
      </c>
      <c r="C7" t="s">
        <v>71</v>
      </c>
    </row>
    <row r="8" spans="2:3" ht="12.75">
      <c r="B8" s="12" t="s">
        <v>51</v>
      </c>
      <c r="C8" t="s">
        <v>72</v>
      </c>
    </row>
    <row r="9" spans="2:3" ht="12.75">
      <c r="B9" s="12" t="s">
        <v>52</v>
      </c>
      <c r="C9" t="s">
        <v>73</v>
      </c>
    </row>
    <row r="10" spans="2:3" ht="12.75">
      <c r="B10" s="12" t="s">
        <v>53</v>
      </c>
      <c r="C10" t="s">
        <v>75</v>
      </c>
    </row>
    <row r="11" spans="2:3" ht="12.75">
      <c r="B11" s="12" t="s">
        <v>111</v>
      </c>
      <c r="C11" s="22">
        <v>3</v>
      </c>
    </row>
    <row r="12" spans="2:3" ht="12.75">
      <c r="B12" s="12" t="s">
        <v>85</v>
      </c>
      <c r="C12" t="s">
        <v>119</v>
      </c>
    </row>
    <row r="13" spans="2:3" ht="12.75">
      <c r="B13" s="12" t="s">
        <v>86</v>
      </c>
      <c r="C13" t="s">
        <v>87</v>
      </c>
    </row>
    <row r="14" ht="12.75">
      <c r="B14" s="13" t="s">
        <v>54</v>
      </c>
    </row>
    <row r="15" ht="12.75">
      <c r="B15" s="13" t="s">
        <v>55</v>
      </c>
    </row>
    <row r="16" ht="12.75">
      <c r="B16" s="12" t="s">
        <v>56</v>
      </c>
    </row>
    <row r="17" spans="2:3" ht="12.75">
      <c r="B17" s="12" t="s">
        <v>112</v>
      </c>
      <c r="C17" s="12" t="s">
        <v>74</v>
      </c>
    </row>
    <row r="18" spans="2:3" ht="12.75">
      <c r="B18" s="12" t="s">
        <v>113</v>
      </c>
      <c r="C18" s="12" t="s">
        <v>74</v>
      </c>
    </row>
    <row r="19" spans="2:3" ht="12.75">
      <c r="B19" s="13" t="s">
        <v>57</v>
      </c>
      <c r="C19" t="s">
        <v>91</v>
      </c>
    </row>
    <row r="20" spans="2:3" ht="12.75">
      <c r="B20" s="12" t="s">
        <v>58</v>
      </c>
      <c r="C20" t="s">
        <v>114</v>
      </c>
    </row>
    <row r="21" ht="12.75">
      <c r="B21" s="12" t="s">
        <v>59</v>
      </c>
    </row>
    <row r="22" spans="2:3" ht="12.75">
      <c r="B22" s="12" t="s">
        <v>60</v>
      </c>
      <c r="C22" t="s">
        <v>37</v>
      </c>
    </row>
    <row r="23" ht="12.75">
      <c r="B23" s="12"/>
    </row>
    <row r="24" ht="12.75">
      <c r="B24" s="12" t="s">
        <v>61</v>
      </c>
    </row>
    <row r="25" spans="2:3" ht="12.75">
      <c r="B25" s="12" t="s">
        <v>62</v>
      </c>
      <c r="C25" s="16">
        <v>7.99960961906168</v>
      </c>
    </row>
    <row r="26" spans="2:3" ht="12.75">
      <c r="B26" s="12" t="s">
        <v>63</v>
      </c>
      <c r="C26" s="16">
        <v>199.99024047637795</v>
      </c>
    </row>
    <row r="27" spans="2:3" ht="12.75">
      <c r="B27" s="12" t="s">
        <v>64</v>
      </c>
      <c r="C27" s="16">
        <v>15.463551636173968</v>
      </c>
    </row>
    <row r="28" spans="2:3" ht="12.75">
      <c r="B28" s="12" t="s">
        <v>65</v>
      </c>
      <c r="C28" s="16">
        <v>366.26666666666665</v>
      </c>
    </row>
    <row r="29" ht="12.75">
      <c r="B29" s="12"/>
    </row>
    <row r="30" ht="12.75">
      <c r="B30" s="12" t="s">
        <v>66</v>
      </c>
    </row>
    <row r="31" ht="12.75">
      <c r="B31" s="12" t="s">
        <v>67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B1">
      <selection activeCell="C1" sqref="C1"/>
    </sheetView>
  </sheetViews>
  <sheetFormatPr defaultColWidth="9.140625" defaultRowHeight="12.75"/>
  <cols>
    <col min="1" max="1" width="4.28125" style="0" hidden="1" customWidth="1"/>
    <col min="2" max="2" width="19.421875" style="0" customWidth="1"/>
    <col min="3" max="3" width="63.140625" style="10" customWidth="1"/>
  </cols>
  <sheetData>
    <row r="1" ht="12.75">
      <c r="B1" s="5" t="s">
        <v>88</v>
      </c>
    </row>
    <row r="3" ht="12.75">
      <c r="B3" s="5" t="s">
        <v>0</v>
      </c>
    </row>
    <row r="5" spans="2:3" ht="51">
      <c r="B5" s="11" t="s">
        <v>42</v>
      </c>
      <c r="C5" s="14" t="s">
        <v>81</v>
      </c>
    </row>
    <row r="6" spans="2:3" ht="12.75">
      <c r="B6" t="s">
        <v>43</v>
      </c>
      <c r="C6" s="10" t="s">
        <v>80</v>
      </c>
    </row>
    <row r="7" ht="12.75">
      <c r="B7" t="s">
        <v>44</v>
      </c>
    </row>
    <row r="8" spans="1:3" ht="12.75">
      <c r="A8" t="s">
        <v>0</v>
      </c>
      <c r="B8" t="s">
        <v>41</v>
      </c>
      <c r="C8" s="10" t="s">
        <v>82</v>
      </c>
    </row>
    <row r="9" spans="2:5" ht="12.75">
      <c r="B9" t="s">
        <v>109</v>
      </c>
      <c r="C9" s="20">
        <v>33771</v>
      </c>
      <c r="E9" s="9"/>
    </row>
    <row r="10" spans="2:5" ht="12.75">
      <c r="B10" t="s">
        <v>110</v>
      </c>
      <c r="C10" s="21">
        <v>33756</v>
      </c>
      <c r="E10" s="9"/>
    </row>
    <row r="11" ht="12.75">
      <c r="E11" s="9"/>
    </row>
    <row r="12" spans="2:5" ht="12.75">
      <c r="B12" s="5" t="s">
        <v>10</v>
      </c>
      <c r="E12" s="9"/>
    </row>
    <row r="13" ht="12.75">
      <c r="E13" s="9"/>
    </row>
    <row r="14" spans="2:5" ht="51">
      <c r="B14" s="11" t="s">
        <v>42</v>
      </c>
      <c r="C14" s="14" t="s">
        <v>81</v>
      </c>
      <c r="E14" s="9"/>
    </row>
    <row r="15" spans="2:5" ht="12.75">
      <c r="B15" t="s">
        <v>43</v>
      </c>
      <c r="C15" s="10" t="s">
        <v>80</v>
      </c>
      <c r="E15" s="9"/>
    </row>
    <row r="16" spans="2:5" ht="12.75">
      <c r="B16" t="s">
        <v>44</v>
      </c>
      <c r="E16" s="9"/>
    </row>
    <row r="17" spans="1:3" ht="12.75">
      <c r="A17" t="s">
        <v>10</v>
      </c>
      <c r="B17" t="s">
        <v>41</v>
      </c>
      <c r="C17" s="10" t="s">
        <v>83</v>
      </c>
    </row>
    <row r="18" spans="2:5" ht="12.75">
      <c r="B18" t="s">
        <v>109</v>
      </c>
      <c r="C18" s="20">
        <v>33766</v>
      </c>
      <c r="E18" s="9"/>
    </row>
    <row r="19" spans="2:5" ht="12.75">
      <c r="B19" t="s">
        <v>110</v>
      </c>
      <c r="C19" s="21">
        <v>33756</v>
      </c>
      <c r="E19" s="9"/>
    </row>
    <row r="20" ht="12.75">
      <c r="E20" s="9"/>
    </row>
    <row r="21" spans="2:5" ht="12.75">
      <c r="B21" s="5" t="s">
        <v>20</v>
      </c>
      <c r="E21" s="9"/>
    </row>
    <row r="22" ht="12.75">
      <c r="E22" s="9"/>
    </row>
    <row r="23" spans="2:5" ht="51">
      <c r="B23" s="11" t="s">
        <v>42</v>
      </c>
      <c r="C23" s="14" t="s">
        <v>81</v>
      </c>
      <c r="E23" s="9"/>
    </row>
    <row r="24" spans="2:5" ht="12.75">
      <c r="B24" t="s">
        <v>43</v>
      </c>
      <c r="C24" s="10" t="s">
        <v>80</v>
      </c>
      <c r="E24" s="9"/>
    </row>
    <row r="25" spans="2:5" ht="12.75">
      <c r="B25" t="s">
        <v>44</v>
      </c>
      <c r="E25" s="9"/>
    </row>
    <row r="26" spans="1:3" ht="12.75">
      <c r="A26" t="s">
        <v>20</v>
      </c>
      <c r="B26" t="s">
        <v>41</v>
      </c>
      <c r="C26" s="10" t="s">
        <v>84</v>
      </c>
    </row>
    <row r="27" spans="2:5" ht="12.75">
      <c r="B27" t="s">
        <v>109</v>
      </c>
      <c r="C27" s="20">
        <v>33774</v>
      </c>
      <c r="E27" s="9"/>
    </row>
    <row r="28" spans="2:5" ht="12.75">
      <c r="B28" t="s">
        <v>110</v>
      </c>
      <c r="C28" s="21">
        <v>33756</v>
      </c>
      <c r="E28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60"/>
  <sheetViews>
    <sheetView workbookViewId="0" topLeftCell="B1">
      <selection activeCell="C1" sqref="C1"/>
    </sheetView>
  </sheetViews>
  <sheetFormatPr defaultColWidth="9.140625" defaultRowHeight="12.75"/>
  <cols>
    <col min="1" max="1" width="4.00390625" style="18" hidden="1" customWidth="1"/>
    <col min="2" max="2" width="17.8515625" style="0" customWidth="1"/>
    <col min="3" max="3" width="5.00390625" style="0" customWidth="1"/>
    <col min="5" max="5" width="4.00390625" style="0" customWidth="1"/>
    <col min="6" max="6" width="3.00390625" style="0" bestFit="1" customWidth="1"/>
    <col min="8" max="8" width="3.00390625" style="0" bestFit="1" customWidth="1"/>
    <col min="10" max="10" width="3.00390625" style="0" bestFit="1" customWidth="1"/>
    <col min="12" max="12" width="1.7109375" style="0" customWidth="1"/>
    <col min="13" max="13" width="9.7109375" style="0" customWidth="1"/>
    <col min="14" max="14" width="2.00390625" style="0" customWidth="1"/>
  </cols>
  <sheetData>
    <row r="1" ht="12.75">
      <c r="B1" s="5" t="s">
        <v>89</v>
      </c>
    </row>
    <row r="2" ht="12.75">
      <c r="B2" s="5"/>
    </row>
    <row r="4" spans="1:13" ht="12.75">
      <c r="A4" s="18">
        <v>1</v>
      </c>
      <c r="B4" s="5" t="s">
        <v>0</v>
      </c>
      <c r="G4" s="15" t="s">
        <v>29</v>
      </c>
      <c r="H4" s="15"/>
      <c r="I4" s="15" t="s">
        <v>30</v>
      </c>
      <c r="J4" s="15"/>
      <c r="K4" s="15" t="s">
        <v>31</v>
      </c>
      <c r="L4" s="15"/>
      <c r="M4" s="15" t="s">
        <v>32</v>
      </c>
    </row>
    <row r="6" spans="1:61" s="1" customFormat="1" ht="12.75">
      <c r="A6" s="8"/>
      <c r="B6" s="1" t="s">
        <v>1</v>
      </c>
      <c r="C6" s="1" t="s">
        <v>100</v>
      </c>
      <c r="D6" s="1" t="s">
        <v>2</v>
      </c>
      <c r="E6" s="1" t="s">
        <v>99</v>
      </c>
      <c r="F6" s="2" t="s">
        <v>3</v>
      </c>
      <c r="G6" s="1">
        <v>0.011350112592</v>
      </c>
      <c r="H6" s="2" t="s">
        <v>3</v>
      </c>
      <c r="I6" s="1">
        <v>0.0082700820384</v>
      </c>
      <c r="J6" s="2" t="s">
        <v>3</v>
      </c>
      <c r="K6" s="1">
        <v>0.0092300915616</v>
      </c>
      <c r="L6" s="2" t="s">
        <v>3</v>
      </c>
      <c r="M6" s="1">
        <f aca="true" t="shared" si="0" ref="M6:M11">AVERAGE(G6,I6,K6)</f>
        <v>0.009616762064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I6"/>
    </row>
    <row r="7" spans="1:61" s="3" customFormat="1" ht="12.75">
      <c r="A7" s="8"/>
      <c r="B7" s="3" t="s">
        <v>4</v>
      </c>
      <c r="C7" s="1" t="s">
        <v>100</v>
      </c>
      <c r="D7" s="3" t="s">
        <v>5</v>
      </c>
      <c r="E7" s="1" t="s">
        <v>99</v>
      </c>
      <c r="F7" s="2" t="s">
        <v>3</v>
      </c>
      <c r="G7" s="3">
        <v>206.7549668874172</v>
      </c>
      <c r="H7" s="2" t="s">
        <v>3</v>
      </c>
      <c r="I7" s="3">
        <v>262.27848101265823</v>
      </c>
      <c r="J7" s="2" t="s">
        <v>3</v>
      </c>
      <c r="K7" s="3">
        <v>276.26666666666665</v>
      </c>
      <c r="L7" s="2" t="s">
        <v>3</v>
      </c>
      <c r="M7" s="3">
        <f t="shared" si="0"/>
        <v>248.43337152224737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I7"/>
    </row>
    <row r="8" spans="1:61" s="3" customFormat="1" ht="12.75">
      <c r="A8" s="8"/>
      <c r="B8" s="3" t="s">
        <v>6</v>
      </c>
      <c r="C8" s="1" t="s">
        <v>100</v>
      </c>
      <c r="D8" s="3" t="s">
        <v>5</v>
      </c>
      <c r="E8" s="1" t="s">
        <v>99</v>
      </c>
      <c r="F8" s="2" t="s">
        <v>3</v>
      </c>
      <c r="G8" s="3">
        <v>4.635761589403974</v>
      </c>
      <c r="H8" s="2" t="s">
        <v>3</v>
      </c>
      <c r="I8" s="3">
        <v>6.0253164556962</v>
      </c>
      <c r="J8" s="2" t="s">
        <v>3</v>
      </c>
      <c r="K8" s="3">
        <v>7.56</v>
      </c>
      <c r="L8" s="2" t="s">
        <v>3</v>
      </c>
      <c r="M8" s="3">
        <f t="shared" si="0"/>
        <v>6.0736926817000585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I8"/>
    </row>
    <row r="9" spans="1:61" s="3" customFormat="1" ht="12.75">
      <c r="A9" s="8"/>
      <c r="B9" s="3" t="s">
        <v>7</v>
      </c>
      <c r="C9" s="1" t="s">
        <v>100</v>
      </c>
      <c r="D9" s="3" t="s">
        <v>5</v>
      </c>
      <c r="E9" s="1" t="s">
        <v>99</v>
      </c>
      <c r="F9" s="2" t="s">
        <v>3</v>
      </c>
      <c r="G9" s="3">
        <v>59.13877264853763</v>
      </c>
      <c r="H9" s="2" t="s">
        <v>3</v>
      </c>
      <c r="I9" s="3">
        <v>36.772090883248</v>
      </c>
      <c r="J9" s="2" t="s">
        <v>3</v>
      </c>
      <c r="K9" s="3">
        <v>45.150374111755</v>
      </c>
      <c r="L9" s="2" t="s">
        <v>3</v>
      </c>
      <c r="M9" s="3">
        <f t="shared" si="0"/>
        <v>47.02041254784687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I9"/>
    </row>
    <row r="10" spans="1:61" s="3" customFormat="1" ht="12.75">
      <c r="A10" s="8"/>
      <c r="B10" s="3" t="s">
        <v>8</v>
      </c>
      <c r="C10" s="1" t="s">
        <v>100</v>
      </c>
      <c r="D10" s="3" t="s">
        <v>5</v>
      </c>
      <c r="E10" s="1" t="s">
        <v>99</v>
      </c>
      <c r="F10" s="2" t="s">
        <v>3</v>
      </c>
      <c r="G10" s="3">
        <v>0.08206959346311862</v>
      </c>
      <c r="H10" s="2" t="s">
        <v>3</v>
      </c>
      <c r="I10" s="3">
        <v>0.07674227776134221</v>
      </c>
      <c r="J10" s="2" t="s">
        <v>9</v>
      </c>
      <c r="K10" s="3">
        <v>0.018043392847693</v>
      </c>
      <c r="L10" s="2" t="s">
        <v>3</v>
      </c>
      <c r="M10" s="3">
        <f t="shared" si="0"/>
        <v>0.05895175469071794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I10"/>
    </row>
    <row r="11" spans="1:61" s="3" customFormat="1" ht="12.75">
      <c r="A11" s="8"/>
      <c r="B11" s="3" t="s">
        <v>98</v>
      </c>
      <c r="C11" s="1" t="s">
        <v>100</v>
      </c>
      <c r="D11" s="3" t="s">
        <v>5</v>
      </c>
      <c r="E11" s="1" t="s">
        <v>99</v>
      </c>
      <c r="F11" s="2"/>
      <c r="G11" s="3">
        <f>G9+2*G10</f>
        <v>59.30291183546387</v>
      </c>
      <c r="H11" s="2"/>
      <c r="I11" s="3">
        <f>I9+2*I10</f>
        <v>36.92557543877068</v>
      </c>
      <c r="J11" s="2"/>
      <c r="K11" s="3">
        <f>K9+2*K10</f>
        <v>45.18646089745039</v>
      </c>
      <c r="L11" s="2"/>
      <c r="M11" s="3">
        <f t="shared" si="0"/>
        <v>47.13831605722831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I11"/>
    </row>
    <row r="12" spans="1:61" s="3" customFormat="1" ht="12.75">
      <c r="A12" s="8"/>
      <c r="F12" s="2"/>
      <c r="H12" s="2"/>
      <c r="J12" s="2"/>
      <c r="L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I12"/>
    </row>
    <row r="13" spans="1:61" s="4" customFormat="1" ht="12.75">
      <c r="A13" s="8"/>
      <c r="B13" s="4" t="s">
        <v>76</v>
      </c>
      <c r="C13" s="1" t="s">
        <v>100</v>
      </c>
      <c r="D13" s="4" t="s">
        <v>78</v>
      </c>
      <c r="G13" s="2">
        <v>99.9993</v>
      </c>
      <c r="H13" s="2"/>
      <c r="I13" s="2">
        <v>99.9993</v>
      </c>
      <c r="J13" s="2"/>
      <c r="K13" s="2">
        <v>99.9993</v>
      </c>
      <c r="L13" s="2"/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2"/>
      <c r="BC13" s="2"/>
      <c r="BD13" s="2"/>
      <c r="BE13" s="2"/>
      <c r="BI13"/>
    </row>
    <row r="14" spans="1:61" s="4" customFormat="1" ht="12.75">
      <c r="A14" s="8"/>
      <c r="B14" s="4" t="s">
        <v>79</v>
      </c>
      <c r="C14" s="1" t="s">
        <v>100</v>
      </c>
      <c r="D14" s="4" t="s">
        <v>78</v>
      </c>
      <c r="G14" s="2">
        <v>99.9995</v>
      </c>
      <c r="H14" s="2"/>
      <c r="I14" s="2">
        <v>99.9995</v>
      </c>
      <c r="J14" s="2"/>
      <c r="K14" s="2">
        <v>99.9995</v>
      </c>
      <c r="L14" s="2"/>
      <c r="M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 s="2"/>
      <c r="BC14" s="2"/>
      <c r="BD14" s="2"/>
      <c r="BE14" s="2"/>
      <c r="BI14"/>
    </row>
    <row r="15" spans="1:61" s="3" customFormat="1" ht="12.75">
      <c r="A15" s="8"/>
      <c r="F15" s="2"/>
      <c r="H15" s="2"/>
      <c r="J15" s="2"/>
      <c r="L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I15"/>
    </row>
    <row r="16" spans="1:61" s="3" customFormat="1" ht="12.75">
      <c r="A16" s="8"/>
      <c r="B16" s="3" t="s">
        <v>28</v>
      </c>
      <c r="C16" s="4" t="s">
        <v>21</v>
      </c>
      <c r="D16" s="1" t="s">
        <v>100</v>
      </c>
      <c r="F16" s="2"/>
      <c r="H16" s="2"/>
      <c r="J16" s="2"/>
      <c r="L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I16"/>
    </row>
    <row r="17" spans="1:61" s="4" customFormat="1" ht="12.75">
      <c r="A17" s="8"/>
      <c r="B17" s="19" t="s">
        <v>101</v>
      </c>
      <c r="C17" s="19"/>
      <c r="D17" s="19" t="s">
        <v>102</v>
      </c>
      <c r="G17" s="2">
        <v>60075</v>
      </c>
      <c r="H17" s="2"/>
      <c r="I17" s="2">
        <v>60161</v>
      </c>
      <c r="J17" s="2"/>
      <c r="K17" s="2">
        <v>59410</v>
      </c>
      <c r="L17" s="2"/>
      <c r="M17" s="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I17"/>
    </row>
    <row r="18" spans="1:61" s="4" customFormat="1" ht="12.75">
      <c r="A18" s="8"/>
      <c r="B18" s="19" t="s">
        <v>103</v>
      </c>
      <c r="C18" s="19"/>
      <c r="D18" s="19" t="s">
        <v>78</v>
      </c>
      <c r="G18" s="2">
        <v>5.9</v>
      </c>
      <c r="H18" s="2"/>
      <c r="I18" s="2">
        <v>5.2</v>
      </c>
      <c r="J18" s="2"/>
      <c r="K18" s="2">
        <v>6</v>
      </c>
      <c r="L18" s="2"/>
      <c r="M18" s="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I18"/>
    </row>
    <row r="19" spans="1:61" s="4" customFormat="1" ht="12.75">
      <c r="A19" s="8"/>
      <c r="B19" s="19" t="s">
        <v>104</v>
      </c>
      <c r="C19" s="19"/>
      <c r="D19" s="19" t="s">
        <v>78</v>
      </c>
      <c r="G19" s="2">
        <v>38.35</v>
      </c>
      <c r="H19" s="2"/>
      <c r="I19" s="2">
        <v>38.79</v>
      </c>
      <c r="J19" s="2"/>
      <c r="K19" s="2">
        <v>39.137</v>
      </c>
      <c r="L19" s="2"/>
      <c r="M19" s="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I19"/>
    </row>
    <row r="20" spans="1:61" s="4" customFormat="1" ht="12.75">
      <c r="A20" s="8"/>
      <c r="B20" s="19" t="s">
        <v>105</v>
      </c>
      <c r="C20" s="19"/>
      <c r="D20" s="19" t="s">
        <v>106</v>
      </c>
      <c r="G20" s="2">
        <v>372.67</v>
      </c>
      <c r="H20" s="2"/>
      <c r="I20" s="2">
        <v>369.38</v>
      </c>
      <c r="J20" s="2"/>
      <c r="K20" s="2">
        <v>356.75</v>
      </c>
      <c r="L20" s="2"/>
      <c r="M20" s="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I20"/>
    </row>
    <row r="21" spans="1:61" s="3" customFormat="1" ht="12.75">
      <c r="A21" s="8"/>
      <c r="F21" s="2"/>
      <c r="H21" s="2"/>
      <c r="J21" s="2"/>
      <c r="L21" s="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I21"/>
    </row>
    <row r="22" spans="1:61" s="3" customFormat="1" ht="12.75">
      <c r="A22" s="8">
        <v>2</v>
      </c>
      <c r="B22" s="6" t="s">
        <v>10</v>
      </c>
      <c r="F22" s="2"/>
      <c r="G22" s="15" t="s">
        <v>29</v>
      </c>
      <c r="H22" s="15"/>
      <c r="I22" s="15" t="s">
        <v>30</v>
      </c>
      <c r="J22" s="15"/>
      <c r="K22" s="15" t="s">
        <v>31</v>
      </c>
      <c r="L22" s="15"/>
      <c r="M22" s="15" t="s">
        <v>32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I22"/>
    </row>
    <row r="23" spans="1:61" s="3" customFormat="1" ht="12.75">
      <c r="A23" s="8"/>
      <c r="F23" s="2"/>
      <c r="H23" s="2"/>
      <c r="J23" s="2"/>
      <c r="L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I23"/>
    </row>
    <row r="24" spans="1:61" s="3" customFormat="1" ht="12.75">
      <c r="A24" s="8"/>
      <c r="B24" s="3" t="s">
        <v>6</v>
      </c>
      <c r="C24" s="3" t="s">
        <v>100</v>
      </c>
      <c r="D24" s="3" t="s">
        <v>5</v>
      </c>
      <c r="E24" s="3" t="s">
        <v>99</v>
      </c>
      <c r="F24" s="2" t="s">
        <v>3</v>
      </c>
      <c r="G24" s="3">
        <v>4.673024523160764</v>
      </c>
      <c r="H24" s="2" t="s">
        <v>3</v>
      </c>
      <c r="I24" s="3">
        <v>5.3</v>
      </c>
      <c r="J24" s="2" t="s">
        <v>3</v>
      </c>
      <c r="K24" s="3">
        <v>5.2</v>
      </c>
      <c r="L24" s="2" t="s">
        <v>3</v>
      </c>
      <c r="M24" s="3">
        <f aca="true" t="shared" si="1" ref="M24:M32">AVERAGE(G24,I24,K24)</f>
        <v>5.057674841053587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I24"/>
    </row>
    <row r="25" spans="1:61" s="3" customFormat="1" ht="12.75">
      <c r="A25" s="8"/>
      <c r="B25" s="3" t="s">
        <v>11</v>
      </c>
      <c r="C25" s="3" t="s">
        <v>100</v>
      </c>
      <c r="D25" s="3" t="s">
        <v>12</v>
      </c>
      <c r="E25" s="3" t="s">
        <v>99</v>
      </c>
      <c r="F25" s="2" t="s">
        <v>9</v>
      </c>
      <c r="G25" s="3">
        <v>2.35375324902973</v>
      </c>
      <c r="H25" s="2" t="s">
        <v>3</v>
      </c>
      <c r="I25" s="3">
        <v>0.36411044883796834</v>
      </c>
      <c r="J25" s="2" t="s">
        <v>3</v>
      </c>
      <c r="K25" s="3">
        <v>0.3884759729623918</v>
      </c>
      <c r="L25" s="2" t="s">
        <v>3</v>
      </c>
      <c r="M25" s="3">
        <f t="shared" si="1"/>
        <v>1.0354465569433633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I25"/>
    </row>
    <row r="26" spans="1:61" s="3" customFormat="1" ht="12.75">
      <c r="A26" s="8"/>
      <c r="B26" s="3" t="s">
        <v>13</v>
      </c>
      <c r="C26" s="3" t="s">
        <v>100</v>
      </c>
      <c r="D26" s="3" t="s">
        <v>12</v>
      </c>
      <c r="E26" s="3" t="s">
        <v>99</v>
      </c>
      <c r="F26" s="2" t="s">
        <v>9</v>
      </c>
      <c r="G26" s="3">
        <v>0.7742609371808323</v>
      </c>
      <c r="H26" s="2" t="s">
        <v>9</v>
      </c>
      <c r="I26" s="3">
        <v>0.7291380524589037</v>
      </c>
      <c r="J26" s="2" t="s">
        <v>9</v>
      </c>
      <c r="K26" s="3">
        <v>0.7392960899413</v>
      </c>
      <c r="L26" s="2" t="s">
        <v>3</v>
      </c>
      <c r="M26" s="3">
        <f t="shared" si="1"/>
        <v>0.7475650265270121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I26"/>
    </row>
    <row r="27" spans="1:61" s="3" customFormat="1" ht="12.75">
      <c r="A27" s="8"/>
      <c r="B27" s="3" t="s">
        <v>14</v>
      </c>
      <c r="C27" s="3" t="s">
        <v>100</v>
      </c>
      <c r="D27" s="3" t="s">
        <v>12</v>
      </c>
      <c r="E27" s="3" t="s">
        <v>99</v>
      </c>
      <c r="F27" s="2" t="s">
        <v>3</v>
      </c>
      <c r="G27" s="3">
        <v>122.99688030644</v>
      </c>
      <c r="H27" s="2" t="s">
        <v>3</v>
      </c>
      <c r="I27" s="3">
        <v>179.7623374615662</v>
      </c>
      <c r="J27" s="2" t="s">
        <v>3</v>
      </c>
      <c r="K27" s="3">
        <v>126.60998905581535</v>
      </c>
      <c r="L27" s="2" t="s">
        <v>3</v>
      </c>
      <c r="M27" s="3">
        <f t="shared" si="1"/>
        <v>143.12306894127386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I27"/>
    </row>
    <row r="28" spans="1:61" s="3" customFormat="1" ht="12.75">
      <c r="A28" s="8"/>
      <c r="B28" s="3" t="s">
        <v>15</v>
      </c>
      <c r="C28" s="3" t="s">
        <v>100</v>
      </c>
      <c r="D28" s="3" t="s">
        <v>12</v>
      </c>
      <c r="E28" s="3" t="s">
        <v>99</v>
      </c>
      <c r="F28" s="2" t="s">
        <v>9</v>
      </c>
      <c r="G28" s="3">
        <v>3.897850775178932</v>
      </c>
      <c r="H28" s="2" t="s">
        <v>9</v>
      </c>
      <c r="I28" s="3">
        <v>3.604418297061</v>
      </c>
      <c r="J28" s="2" t="s">
        <v>9</v>
      </c>
      <c r="K28" s="3">
        <v>3.6566381454581633</v>
      </c>
      <c r="L28" s="2" t="s">
        <v>3</v>
      </c>
      <c r="M28" s="3">
        <f t="shared" si="1"/>
        <v>3.7196357392326984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I28"/>
    </row>
    <row r="29" spans="1:61" s="3" customFormat="1" ht="12.75">
      <c r="A29" s="8"/>
      <c r="B29" s="3" t="s">
        <v>16</v>
      </c>
      <c r="C29" s="3" t="s">
        <v>100</v>
      </c>
      <c r="D29" s="3" t="s">
        <v>12</v>
      </c>
      <c r="E29" s="3" t="s">
        <v>99</v>
      </c>
      <c r="F29" s="2" t="s">
        <v>3</v>
      </c>
      <c r="G29" s="3">
        <v>3.4775376949950525</v>
      </c>
      <c r="H29" s="2" t="s">
        <v>3</v>
      </c>
      <c r="I29" s="3">
        <v>11.739581221979835</v>
      </c>
      <c r="J29" s="2" t="s">
        <v>3</v>
      </c>
      <c r="K29" s="3">
        <v>2.3533056215799424</v>
      </c>
      <c r="L29" s="2" t="s">
        <v>3</v>
      </c>
      <c r="M29" s="3">
        <f t="shared" si="1"/>
        <v>5.856808179518276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I29"/>
    </row>
    <row r="30" spans="1:61" s="3" customFormat="1" ht="12.75">
      <c r="A30" s="8"/>
      <c r="B30" s="3" t="s">
        <v>17</v>
      </c>
      <c r="C30" s="3" t="s">
        <v>107</v>
      </c>
      <c r="D30" s="3" t="s">
        <v>12</v>
      </c>
      <c r="E30" s="3" t="s">
        <v>99</v>
      </c>
      <c r="F30" s="2" t="s">
        <v>9</v>
      </c>
      <c r="G30" s="3">
        <v>0.64478213630833</v>
      </c>
      <c r="H30" s="2" t="s">
        <v>9</v>
      </c>
      <c r="I30" s="3">
        <v>0.6028124372783836</v>
      </c>
      <c r="J30" s="2" t="s">
        <v>9</v>
      </c>
      <c r="K30" s="3">
        <v>0.6142771404206021</v>
      </c>
      <c r="L30" s="2" t="s">
        <v>3</v>
      </c>
      <c r="M30" s="3">
        <f t="shared" si="1"/>
        <v>0.6206239046691052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I30"/>
    </row>
    <row r="31" spans="1:61" s="3" customFormat="1" ht="12.75">
      <c r="A31" s="8"/>
      <c r="B31" s="3" t="s">
        <v>18</v>
      </c>
      <c r="C31" s="3" t="s">
        <v>100</v>
      </c>
      <c r="D31" s="3" t="s">
        <v>12</v>
      </c>
      <c r="E31" s="3" t="s">
        <v>99</v>
      </c>
      <c r="F31" s="2" t="s">
        <v>3</v>
      </c>
      <c r="G31" s="3">
        <v>125.20905441267175</v>
      </c>
      <c r="H31" s="2" t="s">
        <v>3</v>
      </c>
      <c r="I31" s="3">
        <v>154.99915832145248</v>
      </c>
      <c r="J31" s="2" t="s">
        <v>3</v>
      </c>
      <c r="K31" s="3">
        <v>102.32145453258882</v>
      </c>
      <c r="L31" s="2" t="s">
        <v>3</v>
      </c>
      <c r="M31" s="3">
        <f t="shared" si="1"/>
        <v>127.50988908890434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I31"/>
    </row>
    <row r="32" spans="1:61" s="3" customFormat="1" ht="12.75">
      <c r="A32" s="8"/>
      <c r="B32" s="3" t="s">
        <v>19</v>
      </c>
      <c r="C32" s="3" t="s">
        <v>100</v>
      </c>
      <c r="D32" s="3" t="s">
        <v>12</v>
      </c>
      <c r="E32" s="3" t="s">
        <v>99</v>
      </c>
      <c r="F32" s="2" t="s">
        <v>3</v>
      </c>
      <c r="G32" s="3">
        <v>1.6502818832482882</v>
      </c>
      <c r="H32" s="2" t="s">
        <v>3</v>
      </c>
      <c r="I32" s="3">
        <v>1.6371212875964</v>
      </c>
      <c r="J32" s="2" t="s">
        <v>9</v>
      </c>
      <c r="K32" s="3">
        <v>1.3015152721122276</v>
      </c>
      <c r="L32" s="2" t="s">
        <v>3</v>
      </c>
      <c r="M32" s="3">
        <f t="shared" si="1"/>
        <v>1.5296394809856384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I32"/>
    </row>
    <row r="33" spans="1:61" s="3" customFormat="1" ht="12.75">
      <c r="A33" s="8"/>
      <c r="B33" s="3" t="s">
        <v>33</v>
      </c>
      <c r="C33" s="3" t="s">
        <v>100</v>
      </c>
      <c r="D33" s="3" t="s">
        <v>12</v>
      </c>
      <c r="E33" s="3" t="s">
        <v>99</v>
      </c>
      <c r="F33" s="2"/>
      <c r="G33" s="3">
        <f>G29+G31</f>
        <v>128.6865921076668</v>
      </c>
      <c r="H33" s="2"/>
      <c r="I33" s="3">
        <f>I29+I31</f>
        <v>166.73873954343233</v>
      </c>
      <c r="J33" s="2"/>
      <c r="K33" s="3">
        <f>K29+K31</f>
        <v>104.67476015416877</v>
      </c>
      <c r="L33" s="2"/>
      <c r="M33" s="3">
        <f>AVERAGE(G33,I33,K33)</f>
        <v>133.36669726842263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I33"/>
    </row>
    <row r="34" spans="1:61" s="3" customFormat="1" ht="12.75">
      <c r="A34" s="8"/>
      <c r="B34" s="3" t="s">
        <v>108</v>
      </c>
      <c r="C34" s="3" t="s">
        <v>100</v>
      </c>
      <c r="D34" s="3" t="s">
        <v>12</v>
      </c>
      <c r="E34" s="3" t="s">
        <v>99</v>
      </c>
      <c r="F34" s="2"/>
      <c r="G34" s="3">
        <f>G26+G28</f>
        <v>4.672111712359764</v>
      </c>
      <c r="H34" s="2"/>
      <c r="I34" s="3">
        <f>I26+I28</f>
        <v>4.333556349519904</v>
      </c>
      <c r="J34" s="2"/>
      <c r="K34" s="3">
        <f>K26+K28</f>
        <v>4.395934235399463</v>
      </c>
      <c r="L34" s="2"/>
      <c r="M34" s="3">
        <f>AVERAGE(G34,I34,K34)</f>
        <v>4.46720076575971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I34"/>
    </row>
    <row r="35" spans="1:61" s="3" customFormat="1" ht="12.75">
      <c r="A35" s="8"/>
      <c r="F35" s="2"/>
      <c r="H35" s="2"/>
      <c r="J35" s="2"/>
      <c r="L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I35"/>
    </row>
    <row r="36" spans="1:61" s="3" customFormat="1" ht="12.75">
      <c r="A36" s="8"/>
      <c r="B36" s="4" t="s">
        <v>28</v>
      </c>
      <c r="C36" s="4" t="s">
        <v>23</v>
      </c>
      <c r="D36" s="3" t="s">
        <v>107</v>
      </c>
      <c r="F36" s="2"/>
      <c r="H36" s="2"/>
      <c r="J36" s="2"/>
      <c r="L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I36"/>
    </row>
    <row r="37" spans="1:61" s="4" customFormat="1" ht="12.75">
      <c r="A37" s="8"/>
      <c r="B37" s="19" t="s">
        <v>101</v>
      </c>
      <c r="C37" s="19"/>
      <c r="D37" s="19" t="s">
        <v>102</v>
      </c>
      <c r="G37" s="2">
        <v>59625</v>
      </c>
      <c r="H37" s="2"/>
      <c r="I37" s="2">
        <v>59788</v>
      </c>
      <c r="J37" s="2"/>
      <c r="K37" s="2">
        <v>62149</v>
      </c>
      <c r="L37" s="2"/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I37"/>
    </row>
    <row r="38" spans="1:61" s="4" customFormat="1" ht="12.75">
      <c r="A38" s="8"/>
      <c r="B38" s="19" t="s">
        <v>103</v>
      </c>
      <c r="C38" s="19"/>
      <c r="D38" s="19" t="s">
        <v>78</v>
      </c>
      <c r="G38" s="2">
        <v>6.32</v>
      </c>
      <c r="H38" s="2"/>
      <c r="I38" s="2">
        <v>7</v>
      </c>
      <c r="J38" s="2"/>
      <c r="K38" s="2">
        <v>7</v>
      </c>
      <c r="L38" s="2"/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I38"/>
    </row>
    <row r="39" spans="1:61" s="4" customFormat="1" ht="12.75">
      <c r="A39" s="8"/>
      <c r="B39" s="19" t="s">
        <v>104</v>
      </c>
      <c r="C39" s="19"/>
      <c r="D39" s="19" t="s">
        <v>78</v>
      </c>
      <c r="G39" s="2">
        <v>39.75</v>
      </c>
      <c r="H39" s="2"/>
      <c r="I39" s="2">
        <v>37.4</v>
      </c>
      <c r="J39" s="2"/>
      <c r="K39" s="2">
        <v>36.95</v>
      </c>
      <c r="L39" s="2"/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I39"/>
    </row>
    <row r="40" spans="1:61" s="4" customFormat="1" ht="12.75">
      <c r="A40" s="8"/>
      <c r="B40" s="19" t="s">
        <v>105</v>
      </c>
      <c r="C40" s="19"/>
      <c r="D40" s="19" t="s">
        <v>106</v>
      </c>
      <c r="G40" s="2">
        <v>370.21</v>
      </c>
      <c r="H40" s="2"/>
      <c r="I40" s="2">
        <v>362.79</v>
      </c>
      <c r="J40" s="2"/>
      <c r="K40" s="2">
        <v>359.29</v>
      </c>
      <c r="L40" s="2"/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I40"/>
    </row>
    <row r="41" spans="1:61" s="4" customFormat="1" ht="12.75">
      <c r="A41" s="8"/>
      <c r="G41" s="2"/>
      <c r="H41" s="2"/>
      <c r="I41" s="2"/>
      <c r="J41" s="2"/>
      <c r="K41" s="2"/>
      <c r="L41" s="2"/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I41"/>
    </row>
    <row r="42" spans="1:61" s="4" customFormat="1" ht="12.75">
      <c r="A42" s="8"/>
      <c r="B42" s="4" t="s">
        <v>28</v>
      </c>
      <c r="C42" s="4" t="s">
        <v>24</v>
      </c>
      <c r="D42" s="4" t="s">
        <v>100</v>
      </c>
      <c r="G42" s="2"/>
      <c r="H42" s="2"/>
      <c r="I42" s="2"/>
      <c r="J42" s="2"/>
      <c r="K42" s="2"/>
      <c r="L42" s="2"/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I42"/>
    </row>
    <row r="43" spans="1:61" s="4" customFormat="1" ht="12.75">
      <c r="A43" s="8"/>
      <c r="B43" s="19" t="s">
        <v>101</v>
      </c>
      <c r="C43" s="19"/>
      <c r="D43" s="19" t="s">
        <v>102</v>
      </c>
      <c r="G43" s="2">
        <v>57546</v>
      </c>
      <c r="H43" s="2"/>
      <c r="I43" s="2">
        <v>58217</v>
      </c>
      <c r="J43" s="2"/>
      <c r="K43" s="2">
        <v>60306</v>
      </c>
      <c r="L43" s="2"/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I43"/>
    </row>
    <row r="44" spans="1:61" s="4" customFormat="1" ht="12.75">
      <c r="A44" s="8"/>
      <c r="B44" s="19" t="s">
        <v>103</v>
      </c>
      <c r="C44" s="19"/>
      <c r="D44" s="19" t="s">
        <v>78</v>
      </c>
      <c r="G44" s="2">
        <v>6.32</v>
      </c>
      <c r="H44" s="2"/>
      <c r="I44" s="2">
        <v>7</v>
      </c>
      <c r="J44" s="2"/>
      <c r="K44" s="2">
        <v>7</v>
      </c>
      <c r="L44" s="2"/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I44"/>
    </row>
    <row r="45" spans="1:61" s="4" customFormat="1" ht="12.75">
      <c r="A45" s="8"/>
      <c r="B45" s="19" t="s">
        <v>104</v>
      </c>
      <c r="C45" s="19"/>
      <c r="D45" s="19" t="s">
        <v>78</v>
      </c>
      <c r="G45" s="2">
        <v>38.66</v>
      </c>
      <c r="H45" s="2"/>
      <c r="I45" s="2">
        <v>38.87</v>
      </c>
      <c r="J45" s="2"/>
      <c r="K45" s="2">
        <v>38.9</v>
      </c>
      <c r="L45" s="2"/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I45"/>
    </row>
    <row r="46" spans="1:61" s="4" customFormat="1" ht="12.75">
      <c r="A46" s="8"/>
      <c r="B46" s="19" t="s">
        <v>105</v>
      </c>
      <c r="C46" s="19"/>
      <c r="D46" s="19" t="s">
        <v>106</v>
      </c>
      <c r="G46" s="2">
        <v>371</v>
      </c>
      <c r="H46" s="2"/>
      <c r="I46" s="2">
        <v>363.6</v>
      </c>
      <c r="J46" s="2"/>
      <c r="K46" s="2">
        <v>360</v>
      </c>
      <c r="L46" s="2"/>
      <c r="M46" s="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I46"/>
    </row>
    <row r="47" spans="1:61" s="3" customFormat="1" ht="12.75">
      <c r="A47" s="8"/>
      <c r="F47" s="2"/>
      <c r="H47" s="2"/>
      <c r="J47" s="2"/>
      <c r="L47" s="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I47"/>
    </row>
    <row r="48" spans="1:61" s="3" customFormat="1" ht="12.75">
      <c r="A48" s="8">
        <v>3</v>
      </c>
      <c r="B48" s="6" t="s">
        <v>20</v>
      </c>
      <c r="F48" s="2"/>
      <c r="H48" s="2"/>
      <c r="J48" s="2"/>
      <c r="L48" s="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I48"/>
    </row>
    <row r="49" spans="1:61" s="3" customFormat="1" ht="12.75">
      <c r="A49" s="8"/>
      <c r="F49" s="2"/>
      <c r="H49" s="2"/>
      <c r="J49" s="2"/>
      <c r="L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I49"/>
    </row>
    <row r="50" spans="1:61" s="3" customFormat="1" ht="12.75">
      <c r="A50" s="8"/>
      <c r="B50" s="3" t="s">
        <v>6</v>
      </c>
      <c r="D50" s="3" t="s">
        <v>5</v>
      </c>
      <c r="E50" s="3" t="s">
        <v>99</v>
      </c>
      <c r="F50" s="2" t="s">
        <v>3</v>
      </c>
      <c r="G50" s="3">
        <v>10.55919548986744</v>
      </c>
      <c r="H50" s="2" t="s">
        <v>3</v>
      </c>
      <c r="I50" s="3">
        <v>4.991619686119154</v>
      </c>
      <c r="J50" s="2" t="s">
        <v>3</v>
      </c>
      <c r="K50" s="3">
        <v>7.199451470364163</v>
      </c>
      <c r="L50" s="2" t="s">
        <v>3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I50"/>
    </row>
    <row r="51" ht="12.75">
      <c r="E51" s="3"/>
    </row>
    <row r="52" spans="1:61" s="4" customFormat="1" ht="12.75">
      <c r="A52" s="8"/>
      <c r="B52" s="4" t="s">
        <v>76</v>
      </c>
      <c r="C52" s="4" t="s">
        <v>77</v>
      </c>
      <c r="D52" s="4" t="s">
        <v>78</v>
      </c>
      <c r="E52" s="3"/>
      <c r="G52" s="26">
        <v>99.999</v>
      </c>
      <c r="H52" s="26"/>
      <c r="I52" s="26">
        <v>99.9992</v>
      </c>
      <c r="J52" s="26"/>
      <c r="K52" s="26">
        <v>99.9973</v>
      </c>
      <c r="L52" s="2"/>
      <c r="M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 s="2"/>
      <c r="BC52" s="2"/>
      <c r="BD52" s="2"/>
      <c r="BE52" s="2"/>
      <c r="BI52"/>
    </row>
    <row r="53" spans="1:61" s="4" customFormat="1" ht="12.75">
      <c r="A53" s="8"/>
      <c r="B53" s="4" t="s">
        <v>79</v>
      </c>
      <c r="C53" s="4" t="s">
        <v>77</v>
      </c>
      <c r="D53" s="4" t="s">
        <v>78</v>
      </c>
      <c r="E53" s="3"/>
      <c r="G53" s="2">
        <v>99.9994</v>
      </c>
      <c r="H53" s="2"/>
      <c r="I53" s="2">
        <v>99.9994</v>
      </c>
      <c r="J53" s="2"/>
      <c r="K53" s="2">
        <v>99.9995</v>
      </c>
      <c r="L53" s="2"/>
      <c r="M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 s="2"/>
      <c r="BC53" s="2"/>
      <c r="BD53" s="2"/>
      <c r="BE53" s="2"/>
      <c r="BI5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3"/>
  <sheetViews>
    <sheetView workbookViewId="0" topLeftCell="B1">
      <selection activeCell="C1" sqref="C1"/>
    </sheetView>
  </sheetViews>
  <sheetFormatPr defaultColWidth="9.140625" defaultRowHeight="12.75"/>
  <cols>
    <col min="1" max="1" width="9.140625" style="4" hidden="1" customWidth="1"/>
    <col min="2" max="2" width="20.7109375" style="4" customWidth="1"/>
    <col min="3" max="3" width="2.8515625" style="4" customWidth="1"/>
    <col min="4" max="4" width="9.28125" style="4" customWidth="1"/>
    <col min="5" max="5" width="2.28125" style="4" customWidth="1"/>
    <col min="6" max="6" width="9.7109375" style="4" customWidth="1"/>
    <col min="7" max="7" width="2.7109375" style="4" customWidth="1"/>
    <col min="8" max="8" width="11.421875" style="4" customWidth="1"/>
    <col min="9" max="9" width="2.28125" style="4" customWidth="1"/>
    <col min="10" max="10" width="9.00390625" style="4" customWidth="1"/>
    <col min="11" max="11" width="2.00390625" style="4" customWidth="1"/>
    <col min="12" max="12" width="11.7109375" style="4" customWidth="1"/>
    <col min="13" max="13" width="2.28125" style="4" customWidth="1"/>
    <col min="14" max="14" width="14.57421875" style="4" customWidth="1"/>
    <col min="15" max="15" width="2.00390625" style="4" customWidth="1"/>
    <col min="16" max="16" width="12.57421875" style="4" customWidth="1"/>
    <col min="17" max="17" width="1.8515625" style="4" customWidth="1"/>
    <col min="18" max="18" width="7.00390625" style="4" bestFit="1" customWidth="1"/>
    <col min="19" max="19" width="2.00390625" style="4" customWidth="1"/>
    <col min="20" max="20" width="7.00390625" style="4" bestFit="1" customWidth="1"/>
    <col min="21" max="21" width="1.7109375" style="4" customWidth="1"/>
    <col min="22" max="22" width="7.00390625" style="4" bestFit="1" customWidth="1"/>
    <col min="23" max="23" width="1.8515625" style="4" customWidth="1"/>
    <col min="24" max="24" width="9.28125" style="4" customWidth="1"/>
    <col min="25" max="25" width="2.28125" style="4" customWidth="1"/>
    <col min="26" max="26" width="9.28125" style="4" customWidth="1"/>
    <col min="27" max="27" width="2.421875" style="4" customWidth="1"/>
    <col min="28" max="28" width="12.8515625" style="4" customWidth="1"/>
    <col min="29" max="29" width="2.140625" style="4" customWidth="1"/>
    <col min="30" max="30" width="11.57421875" style="4" customWidth="1"/>
    <col min="31" max="31" width="2.140625" style="4" customWidth="1"/>
    <col min="32" max="32" width="11.00390625" style="4" customWidth="1"/>
    <col min="33" max="33" width="2.28125" style="4" customWidth="1"/>
    <col min="34" max="34" width="10.28125" style="4" customWidth="1"/>
    <col min="35" max="35" width="2.421875" style="4" customWidth="1"/>
    <col min="36" max="36" width="10.57421875" style="4" customWidth="1"/>
    <col min="37" max="37" width="1.8515625" style="4" customWidth="1"/>
    <col min="38" max="38" width="9.57421875" style="4" customWidth="1"/>
    <col min="39" max="39" width="2.57421875" style="4" customWidth="1"/>
    <col min="40" max="40" width="9.00390625" style="4" customWidth="1"/>
    <col min="41" max="41" width="1.57421875" style="4" customWidth="1"/>
    <col min="42" max="42" width="10.57421875" style="4" customWidth="1"/>
    <col min="43" max="43" width="2.00390625" style="4" customWidth="1"/>
    <col min="44" max="44" width="11.00390625" style="4" customWidth="1"/>
    <col min="45" max="45" width="1.7109375" style="4" customWidth="1"/>
    <col min="46" max="46" width="10.421875" style="4" customWidth="1"/>
    <col min="47" max="47" width="2.00390625" style="4" customWidth="1"/>
    <col min="48" max="48" width="10.140625" style="4" customWidth="1"/>
    <col min="49" max="49" width="2.140625" style="4" hidden="1" customWidth="1"/>
    <col min="50" max="50" width="9.140625" style="4" hidden="1" customWidth="1"/>
    <col min="51" max="51" width="2.28125" style="4" hidden="1" customWidth="1"/>
    <col min="52" max="54" width="0" style="4" hidden="1" customWidth="1"/>
    <col min="55" max="55" width="0.13671875" style="4" hidden="1" customWidth="1"/>
    <col min="56" max="16384" width="9.140625" style="4" customWidth="1"/>
  </cols>
  <sheetData>
    <row r="1" spans="2:3" ht="12.75">
      <c r="B1" s="5" t="s">
        <v>90</v>
      </c>
      <c r="C1" s="5"/>
    </row>
    <row r="4" spans="2:48" ht="12.75">
      <c r="B4" s="7" t="s">
        <v>0</v>
      </c>
      <c r="C4" s="7"/>
      <c r="D4" s="7"/>
      <c r="E4" s="7"/>
      <c r="F4" s="17" t="s">
        <v>29</v>
      </c>
      <c r="G4" s="17"/>
      <c r="H4" s="17" t="s">
        <v>30</v>
      </c>
      <c r="I4" s="17"/>
      <c r="J4" s="17" t="s">
        <v>31</v>
      </c>
      <c r="K4" s="17"/>
      <c r="L4" s="17" t="s">
        <v>29</v>
      </c>
      <c r="M4" s="17"/>
      <c r="N4" s="17" t="s">
        <v>30</v>
      </c>
      <c r="O4" s="17"/>
      <c r="P4" s="17" t="s">
        <v>31</v>
      </c>
      <c r="Q4" s="17"/>
      <c r="R4" s="17" t="s">
        <v>29</v>
      </c>
      <c r="S4" s="17"/>
      <c r="T4" s="17" t="s">
        <v>30</v>
      </c>
      <c r="U4" s="17"/>
      <c r="V4" s="17" t="s">
        <v>31</v>
      </c>
      <c r="W4" s="17"/>
      <c r="X4" s="17" t="s">
        <v>29</v>
      </c>
      <c r="Y4" s="17"/>
      <c r="Z4" s="17" t="s">
        <v>30</v>
      </c>
      <c r="AA4" s="17"/>
      <c r="AB4" s="17" t="s">
        <v>31</v>
      </c>
      <c r="AC4" s="17"/>
      <c r="AD4" s="17" t="s">
        <v>29</v>
      </c>
      <c r="AE4" s="17"/>
      <c r="AF4" s="17" t="s">
        <v>30</v>
      </c>
      <c r="AG4" s="17"/>
      <c r="AH4" s="17" t="s">
        <v>31</v>
      </c>
      <c r="AI4" s="17"/>
      <c r="AJ4" s="17" t="s">
        <v>29</v>
      </c>
      <c r="AK4" s="17"/>
      <c r="AL4" s="17" t="s">
        <v>30</v>
      </c>
      <c r="AM4" s="17"/>
      <c r="AN4" s="17" t="s">
        <v>31</v>
      </c>
      <c r="AO4" s="17"/>
      <c r="AP4" s="17" t="s">
        <v>29</v>
      </c>
      <c r="AQ4" s="17"/>
      <c r="AR4" s="17" t="s">
        <v>30</v>
      </c>
      <c r="AS4" s="17"/>
      <c r="AT4" s="17" t="s">
        <v>31</v>
      </c>
      <c r="AU4" s="17"/>
      <c r="AV4" s="17" t="s">
        <v>32</v>
      </c>
    </row>
    <row r="5" spans="2:48" ht="12.75">
      <c r="B5" s="7"/>
      <c r="C5" s="7"/>
      <c r="D5" s="7"/>
      <c r="E5" s="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2:48" ht="12.75">
      <c r="B6" s="23" t="s">
        <v>120</v>
      </c>
      <c r="C6" s="23"/>
      <c r="D6" s="7"/>
      <c r="E6" s="7"/>
      <c r="F6" s="17" t="s">
        <v>126</v>
      </c>
      <c r="G6" s="17"/>
      <c r="H6" s="17" t="s">
        <v>126</v>
      </c>
      <c r="I6" s="17"/>
      <c r="J6" s="17" t="s">
        <v>126</v>
      </c>
      <c r="K6" s="17"/>
      <c r="L6" s="17" t="s">
        <v>127</v>
      </c>
      <c r="M6" s="17"/>
      <c r="N6" s="17" t="s">
        <v>127</v>
      </c>
      <c r="O6" s="17"/>
      <c r="P6" s="17" t="s">
        <v>127</v>
      </c>
      <c r="Q6" s="17"/>
      <c r="R6" s="17" t="s">
        <v>129</v>
      </c>
      <c r="S6" s="17"/>
      <c r="T6" s="17" t="s">
        <v>129</v>
      </c>
      <c r="U6" s="17"/>
      <c r="V6" s="17" t="s">
        <v>129</v>
      </c>
      <c r="W6" s="17"/>
      <c r="X6" s="17" t="s">
        <v>130</v>
      </c>
      <c r="Y6" s="17"/>
      <c r="Z6" s="17" t="s">
        <v>130</v>
      </c>
      <c r="AA6" s="17"/>
      <c r="AB6" s="17" t="s">
        <v>130</v>
      </c>
      <c r="AC6" s="17"/>
      <c r="AD6" s="17" t="s">
        <v>131</v>
      </c>
      <c r="AE6" s="17"/>
      <c r="AF6" s="17" t="s">
        <v>131</v>
      </c>
      <c r="AG6" s="17"/>
      <c r="AH6" s="17" t="s">
        <v>131</v>
      </c>
      <c r="AI6" s="17"/>
      <c r="AJ6" s="17"/>
      <c r="AK6" s="17"/>
      <c r="AL6" s="17"/>
      <c r="AM6" s="17"/>
      <c r="AN6" s="17"/>
      <c r="AO6" s="17"/>
      <c r="AP6" s="17" t="s">
        <v>132</v>
      </c>
      <c r="AQ6" s="17"/>
      <c r="AR6" s="17" t="s">
        <v>132</v>
      </c>
      <c r="AS6" s="17"/>
      <c r="AT6" s="17" t="s">
        <v>132</v>
      </c>
      <c r="AU6" s="17"/>
      <c r="AV6" s="17" t="s">
        <v>132</v>
      </c>
    </row>
    <row r="7" spans="2:48" ht="12.75">
      <c r="B7" s="23" t="s">
        <v>121</v>
      </c>
      <c r="C7" s="23"/>
      <c r="F7" s="4" t="s">
        <v>125</v>
      </c>
      <c r="H7" s="4" t="s">
        <v>125</v>
      </c>
      <c r="J7" s="4" t="s">
        <v>125</v>
      </c>
      <c r="L7" s="4" t="s">
        <v>140</v>
      </c>
      <c r="N7" s="4" t="s">
        <v>140</v>
      </c>
      <c r="P7" s="4" t="s">
        <v>140</v>
      </c>
      <c r="R7" s="4" t="s">
        <v>128</v>
      </c>
      <c r="T7" s="4" t="s">
        <v>128</v>
      </c>
      <c r="V7" s="4" t="s">
        <v>128</v>
      </c>
      <c r="X7" s="4" t="s">
        <v>125</v>
      </c>
      <c r="Z7" s="4" t="s">
        <v>125</v>
      </c>
      <c r="AB7" s="4" t="s">
        <v>125</v>
      </c>
      <c r="AD7" s="4" t="s">
        <v>125</v>
      </c>
      <c r="AF7" s="4" t="s">
        <v>125</v>
      </c>
      <c r="AH7" s="4" t="s">
        <v>125</v>
      </c>
      <c r="AP7" s="4" t="s">
        <v>40</v>
      </c>
      <c r="AR7" s="4" t="s">
        <v>40</v>
      </c>
      <c r="AT7" s="4" t="s">
        <v>40</v>
      </c>
      <c r="AV7" s="4" t="s">
        <v>40</v>
      </c>
    </row>
    <row r="8" spans="2:48" ht="12.75">
      <c r="B8" s="23" t="s">
        <v>135</v>
      </c>
      <c r="C8" s="23"/>
      <c r="L8" s="4" t="s">
        <v>140</v>
      </c>
      <c r="N8" s="4" t="s">
        <v>140</v>
      </c>
      <c r="P8" s="4" t="s">
        <v>140</v>
      </c>
      <c r="R8" s="17" t="s">
        <v>136</v>
      </c>
      <c r="T8" s="17" t="s">
        <v>136</v>
      </c>
      <c r="V8" s="17" t="s">
        <v>136</v>
      </c>
      <c r="AJ8" s="4" t="s">
        <v>125</v>
      </c>
      <c r="AL8" s="4" t="s">
        <v>125</v>
      </c>
      <c r="AN8" s="4" t="s">
        <v>125</v>
      </c>
      <c r="AP8" s="4" t="s">
        <v>40</v>
      </c>
      <c r="AR8" s="4" t="s">
        <v>40</v>
      </c>
      <c r="AT8" s="4" t="s">
        <v>40</v>
      </c>
      <c r="AV8" s="4" t="s">
        <v>40</v>
      </c>
    </row>
    <row r="9" spans="2:48" ht="12.75">
      <c r="B9" s="23" t="s">
        <v>122</v>
      </c>
      <c r="C9" s="23"/>
      <c r="F9" s="4" t="s">
        <v>36</v>
      </c>
      <c r="H9" s="4" t="s">
        <v>36</v>
      </c>
      <c r="J9" s="4" t="s">
        <v>36</v>
      </c>
      <c r="L9" s="4" t="s">
        <v>141</v>
      </c>
      <c r="N9" s="4" t="s">
        <v>141</v>
      </c>
      <c r="P9" s="4" t="s">
        <v>141</v>
      </c>
      <c r="R9" s="4" t="s">
        <v>38</v>
      </c>
      <c r="T9" s="4" t="s">
        <v>38</v>
      </c>
      <c r="V9" s="4" t="s">
        <v>38</v>
      </c>
      <c r="X9" s="4" t="s">
        <v>39</v>
      </c>
      <c r="Z9" s="4" t="s">
        <v>39</v>
      </c>
      <c r="AB9" s="4" t="s">
        <v>39</v>
      </c>
      <c r="AD9" s="4" t="s">
        <v>39</v>
      </c>
      <c r="AF9" s="4" t="s">
        <v>39</v>
      </c>
      <c r="AH9" s="4" t="s">
        <v>39</v>
      </c>
      <c r="AP9" s="4" t="s">
        <v>40</v>
      </c>
      <c r="AR9" s="4" t="s">
        <v>40</v>
      </c>
      <c r="AT9" s="4" t="s">
        <v>40</v>
      </c>
      <c r="AV9" s="4" t="s">
        <v>40</v>
      </c>
    </row>
    <row r="10" spans="1:46" ht="12.75">
      <c r="A10" s="4" t="s">
        <v>0</v>
      </c>
      <c r="B10" s="23" t="s">
        <v>123</v>
      </c>
      <c r="C10" s="23"/>
      <c r="D10" s="2" t="s">
        <v>35</v>
      </c>
      <c r="G10" s="2"/>
      <c r="H10" s="2"/>
      <c r="I10" s="2"/>
      <c r="J10" s="2"/>
      <c r="K10" s="2"/>
      <c r="L10" s="2">
        <v>13674</v>
      </c>
      <c r="M10" s="2"/>
      <c r="N10" s="2">
        <v>13546</v>
      </c>
      <c r="O10" s="2"/>
      <c r="P10" s="2">
        <v>13404</v>
      </c>
      <c r="Q10" s="2"/>
      <c r="R10" s="2"/>
      <c r="S10" s="2"/>
      <c r="T10" s="2"/>
      <c r="U10" s="2"/>
      <c r="V10" s="2"/>
      <c r="W10" s="2"/>
      <c r="X10" s="8">
        <v>145.3294366</v>
      </c>
      <c r="Y10" s="8"/>
      <c r="Z10" s="8">
        <v>176.9764696</v>
      </c>
      <c r="AA10" s="8"/>
      <c r="AB10" s="8">
        <v>147.311372</v>
      </c>
      <c r="AC10" s="8"/>
      <c r="AD10" s="8">
        <v>107.3155188</v>
      </c>
      <c r="AE10" s="8"/>
      <c r="AF10" s="8">
        <v>117.28472</v>
      </c>
      <c r="AG10" s="8"/>
      <c r="AH10" s="8">
        <v>103.2921238</v>
      </c>
      <c r="AI10" s="8"/>
      <c r="AJ10" s="8">
        <f>SUM(X10,AD10)</f>
        <v>252.64495540000001</v>
      </c>
      <c r="AK10" s="8"/>
      <c r="AL10" s="8">
        <f>SUM(Z10,AF10)</f>
        <v>294.26118959999997</v>
      </c>
      <c r="AM10" s="8"/>
      <c r="AN10" s="8">
        <f>SUM(AB10,AH10)</f>
        <v>250.60349580000002</v>
      </c>
      <c r="AO10" s="8"/>
      <c r="AP10" s="8"/>
      <c r="AQ10" s="8"/>
      <c r="AR10" s="8"/>
      <c r="AS10" s="8"/>
      <c r="AT10" s="8"/>
    </row>
    <row r="11" spans="1:46" ht="12.75">
      <c r="A11" s="4" t="s">
        <v>0</v>
      </c>
      <c r="B11" s="23" t="s">
        <v>124</v>
      </c>
      <c r="C11" s="23"/>
      <c r="D11" s="2" t="s">
        <v>26</v>
      </c>
      <c r="G11" s="2"/>
      <c r="H11" s="2"/>
      <c r="I11" s="2"/>
      <c r="J11" s="2"/>
      <c r="K11" s="2"/>
      <c r="L11">
        <v>14800</v>
      </c>
      <c r="M11" s="2"/>
      <c r="N11">
        <v>14800</v>
      </c>
      <c r="O11" s="2"/>
      <c r="P11">
        <v>14800</v>
      </c>
      <c r="Q11" s="2"/>
      <c r="R11" s="2"/>
      <c r="S11" s="2"/>
      <c r="T11" s="2"/>
      <c r="U11" s="2"/>
      <c r="V11" s="2"/>
      <c r="W11" s="2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8"/>
      <c r="AP11" s="8"/>
      <c r="AQ11" s="8"/>
      <c r="AR11" s="8"/>
      <c r="AS11" s="8"/>
      <c r="AT11" s="8"/>
    </row>
    <row r="12" spans="2:48" ht="12.75">
      <c r="B12" s="23" t="s">
        <v>138</v>
      </c>
      <c r="C12" s="23"/>
      <c r="D12" s="2" t="s">
        <v>139</v>
      </c>
      <c r="G12" s="2"/>
      <c r="H12" s="2"/>
      <c r="I12" s="2"/>
      <c r="J12" s="2"/>
      <c r="K12" s="2"/>
      <c r="L12" s="8">
        <f>L10*L11/1000000</f>
        <v>202.3752</v>
      </c>
      <c r="M12" s="8"/>
      <c r="N12" s="8">
        <f>N10*N11/1000000</f>
        <v>200.4808</v>
      </c>
      <c r="O12" s="8"/>
      <c r="P12" s="8">
        <f>P10*P11/1000000</f>
        <v>198.3792</v>
      </c>
      <c r="Q12" s="2"/>
      <c r="R12" s="2"/>
      <c r="S12" s="2"/>
      <c r="T12" s="2"/>
      <c r="U12" s="2"/>
      <c r="V12" s="2"/>
      <c r="W12" s="2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8"/>
      <c r="AP12" s="8">
        <f>AJ12+L12</f>
        <v>202.3752</v>
      </c>
      <c r="AQ12" s="8"/>
      <c r="AR12" s="8">
        <f>AL12+N12</f>
        <v>200.4808</v>
      </c>
      <c r="AS12" s="8"/>
      <c r="AT12" s="8">
        <f>AN12+P12</f>
        <v>198.3792</v>
      </c>
      <c r="AV12" s="8">
        <f>AVERAGE(AP12,AR12,AT12)</f>
        <v>200.41173333333333</v>
      </c>
    </row>
    <row r="13" spans="1:46" ht="12.75">
      <c r="A13" s="4" t="s">
        <v>0</v>
      </c>
      <c r="B13" s="4" t="s">
        <v>25</v>
      </c>
      <c r="D13" s="2" t="s">
        <v>35</v>
      </c>
      <c r="G13" s="2"/>
      <c r="H13" s="2"/>
      <c r="I13" s="2"/>
      <c r="J13" s="2"/>
      <c r="K13" s="2"/>
      <c r="L13" s="2">
        <v>37</v>
      </c>
      <c r="M13" s="2"/>
      <c r="N13" s="2">
        <v>36.6</v>
      </c>
      <c r="O13" s="2"/>
      <c r="P13" s="2">
        <v>36.2</v>
      </c>
      <c r="Q13" s="2"/>
      <c r="R13" s="2"/>
      <c r="S13" s="2"/>
      <c r="T13" s="2"/>
      <c r="U13" s="2"/>
      <c r="V13" s="2"/>
      <c r="W13" s="2"/>
      <c r="X13" s="8">
        <v>124.256668293</v>
      </c>
      <c r="Y13" s="8"/>
      <c r="Z13" s="8">
        <v>151.314881508</v>
      </c>
      <c r="AA13" s="8"/>
      <c r="AB13" s="8">
        <v>125.95122306</v>
      </c>
      <c r="AC13" s="8"/>
      <c r="AD13" s="8">
        <v>33.804388422</v>
      </c>
      <c r="AE13" s="8"/>
      <c r="AF13" s="8">
        <v>36.9446868</v>
      </c>
      <c r="AG13" s="8"/>
      <c r="AH13" s="8">
        <v>32.537018997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4:46" ht="12.75">
      <c r="D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2:34" ht="12.75">
      <c r="B15" s="23" t="s">
        <v>133</v>
      </c>
      <c r="C15" s="23"/>
      <c r="D15" s="23" t="s">
        <v>102</v>
      </c>
      <c r="F15" s="4">
        <f>'emiss 2'!$G$17</f>
        <v>60075</v>
      </c>
      <c r="G15" s="2"/>
      <c r="H15" s="4">
        <f>'emiss 2'!$I$17</f>
        <v>60161</v>
      </c>
      <c r="I15" s="2"/>
      <c r="J15" s="4">
        <f>'emiss 2'!$K$17</f>
        <v>59410</v>
      </c>
      <c r="K15" s="2"/>
      <c r="L15" s="4">
        <f>'emiss 2'!$G$17</f>
        <v>60075</v>
      </c>
      <c r="M15" s="2"/>
      <c r="N15" s="4">
        <f>'emiss 2'!$I$17</f>
        <v>60161</v>
      </c>
      <c r="O15" s="2"/>
      <c r="P15" s="4">
        <f>'emiss 2'!$K$17</f>
        <v>59410</v>
      </c>
      <c r="Q15" s="2"/>
      <c r="R15" s="4">
        <f>'emiss 2'!$G$17</f>
        <v>60075</v>
      </c>
      <c r="S15" s="2"/>
      <c r="T15" s="4">
        <f>'emiss 2'!$I$17</f>
        <v>60161</v>
      </c>
      <c r="U15" s="2"/>
      <c r="V15" s="4">
        <f>'emiss 2'!$K$17</f>
        <v>59410</v>
      </c>
      <c r="W15" s="2"/>
      <c r="X15" s="4">
        <f>'emiss 2'!$G$17</f>
        <v>60075</v>
      </c>
      <c r="Y15" s="2"/>
      <c r="Z15" s="4">
        <f>'emiss 2'!$I$17</f>
        <v>60161</v>
      </c>
      <c r="AA15" s="2"/>
      <c r="AB15" s="4">
        <f>'emiss 2'!$K$17</f>
        <v>59410</v>
      </c>
      <c r="AC15" s="2"/>
      <c r="AD15" s="4">
        <f>'emiss 2'!$G$17</f>
        <v>60075</v>
      </c>
      <c r="AE15" s="2"/>
      <c r="AF15" s="4">
        <f>'emiss 2'!$I$17</f>
        <v>60161</v>
      </c>
      <c r="AG15" s="2"/>
      <c r="AH15" s="4">
        <f>'emiss 2'!$K$17</f>
        <v>59410</v>
      </c>
    </row>
    <row r="16" spans="2:34" ht="12.75">
      <c r="B16" s="23" t="s">
        <v>22</v>
      </c>
      <c r="C16" s="23"/>
      <c r="D16" s="23" t="s">
        <v>78</v>
      </c>
      <c r="F16" s="4">
        <f>'emiss 2'!$G$18</f>
        <v>5.9</v>
      </c>
      <c r="G16" s="2"/>
      <c r="H16" s="4">
        <f>'emiss 2'!$I$18</f>
        <v>5.2</v>
      </c>
      <c r="I16" s="2"/>
      <c r="J16" s="4">
        <f>'emiss 2'!$K$18</f>
        <v>6</v>
      </c>
      <c r="K16" s="2"/>
      <c r="L16" s="4">
        <f>'emiss 2'!$G$18</f>
        <v>5.9</v>
      </c>
      <c r="M16" s="2"/>
      <c r="N16" s="4">
        <f>'emiss 2'!$I$18</f>
        <v>5.2</v>
      </c>
      <c r="O16" s="2"/>
      <c r="P16" s="4">
        <f>'emiss 2'!$K$18</f>
        <v>6</v>
      </c>
      <c r="Q16" s="2"/>
      <c r="R16" s="4">
        <f>'emiss 2'!$G$18</f>
        <v>5.9</v>
      </c>
      <c r="S16" s="2"/>
      <c r="T16" s="4">
        <f>'emiss 2'!$I$18</f>
        <v>5.2</v>
      </c>
      <c r="U16" s="2"/>
      <c r="V16" s="4">
        <f>'emiss 2'!$K$18</f>
        <v>6</v>
      </c>
      <c r="W16" s="2"/>
      <c r="X16" s="4">
        <f>'emiss 2'!$G$18</f>
        <v>5.9</v>
      </c>
      <c r="Y16" s="2"/>
      <c r="Z16" s="4">
        <f>'emiss 2'!$I$18</f>
        <v>5.2</v>
      </c>
      <c r="AA16" s="2"/>
      <c r="AB16" s="4">
        <f>'emiss 2'!$K$18</f>
        <v>6</v>
      </c>
      <c r="AC16" s="2"/>
      <c r="AD16" s="4">
        <f>'emiss 2'!$G$18</f>
        <v>5.9</v>
      </c>
      <c r="AE16" s="2"/>
      <c r="AF16" s="4">
        <f>'emiss 2'!$I$18</f>
        <v>5.2</v>
      </c>
      <c r="AG16" s="2"/>
      <c r="AH16" s="4">
        <f>'emiss 2'!$K$18</f>
        <v>6</v>
      </c>
    </row>
    <row r="17" spans="4:40" ht="12.75">
      <c r="D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55" ht="12.75">
      <c r="B18" s="4" t="s">
        <v>25</v>
      </c>
      <c r="D18" s="2" t="s">
        <v>12</v>
      </c>
      <c r="F18" s="4">
        <f>F13*454*1000000*14/(21-F16)/F15/0.0283/60</f>
        <v>0</v>
      </c>
      <c r="G18" s="2"/>
      <c r="H18" s="4">
        <f>H13*454*1000000*14/(21-H16)/H15/0.0283/60</f>
        <v>0</v>
      </c>
      <c r="I18" s="2"/>
      <c r="J18" s="4">
        <f>J13*454*1000000*14/(21-J16)/J15/0.0283/60</f>
        <v>0</v>
      </c>
      <c r="K18" s="2"/>
      <c r="L18" s="4">
        <f>L13*454*1000000*14/(21-L16)/L15/0.0283/60</f>
        <v>152678.2593191725</v>
      </c>
      <c r="M18" s="2"/>
      <c r="N18" s="4">
        <f>N13*454*1000000*14/(21-N16)/N15/0.0283/60</f>
        <v>144130.25485132064</v>
      </c>
      <c r="O18" s="2"/>
      <c r="P18" s="4">
        <f>P13*454*1000000*14/(21-P16)/P15/0.0283/60</f>
        <v>152056.1400559236</v>
      </c>
      <c r="Q18" s="2"/>
      <c r="R18" s="4">
        <f>R13*454*1000000*14/(21-R16)/R15/0.0283/60</f>
        <v>0</v>
      </c>
      <c r="S18" s="2"/>
      <c r="T18" s="4">
        <f>T13*454*1000000*14/(21-T16)/T15/0.0283/60</f>
        <v>0</v>
      </c>
      <c r="U18" s="2"/>
      <c r="V18" s="4">
        <f>V13*454*1000000*14/(21-V16)/V15/0.0283/60</f>
        <v>0</v>
      </c>
      <c r="W18" s="2"/>
      <c r="X18" s="4">
        <f>X13*454*1000000*14/(21-X16)/X15/0.0283/60</f>
        <v>512737.6168587852</v>
      </c>
      <c r="Y18" s="2"/>
      <c r="Z18" s="4">
        <f>Z13*454*1000000*14/(21-Z16)/Z15/0.0283/60</f>
        <v>595875.7495777438</v>
      </c>
      <c r="AA18" s="2"/>
      <c r="AB18" s="4">
        <f>AB13*454*1000000*14/(21-AB16)/AB15/0.0283/60</f>
        <v>529051.2931996197</v>
      </c>
      <c r="AC18" s="2"/>
      <c r="AD18" s="4">
        <f>AD13*454*1000000*14/(21-AD16)/AD15/0.0283/60</f>
        <v>139491.76166540943</v>
      </c>
      <c r="AE18" s="2"/>
      <c r="AF18" s="25">
        <f>AF13*454*1000000*14/(21-AF16)/AF15/0.0283/60</f>
        <v>145487.62633568916</v>
      </c>
      <c r="AG18" s="25"/>
      <c r="AH18" s="25">
        <f>AH13*454*1000000*14/(21-AH16)/AH15/0.0283/60</f>
        <v>136669.9866743115</v>
      </c>
      <c r="AI18" s="25"/>
      <c r="AJ18" s="25">
        <f>SUM(AD18,F18,X18)</f>
        <v>652229.3785241947</v>
      </c>
      <c r="AL18" s="4">
        <f>SUM(AF18,H18,Z18)</f>
        <v>741363.375913433</v>
      </c>
      <c r="AN18" s="4">
        <f>SUM(AH18,J18,AB18)</f>
        <v>665721.2798739313</v>
      </c>
      <c r="AP18" s="8">
        <f>AD18+X18+R18+L18+F18</f>
        <v>804907.6378433672</v>
      </c>
      <c r="AR18" s="8">
        <f>AF18+Z18+T18+N18+H18</f>
        <v>885493.6307647537</v>
      </c>
      <c r="AT18" s="8">
        <f>AH18+AB18+V18+P18+J18</f>
        <v>817777.4199298549</v>
      </c>
      <c r="AV18" s="8">
        <f>AVERAGE(AP18,AR18,AT18)</f>
        <v>836059.5628459919</v>
      </c>
      <c r="AZ18" s="4">
        <f>AVERAGE(X18,Z18,AB18)+AVERAGE(AD18,AF18,AH18)</f>
        <v>686438.0114371863</v>
      </c>
      <c r="BB18" s="8">
        <f>AVERAGE(R18,T18,V18)+AVERAGE(L18,N18,P18)</f>
        <v>149621.55140880556</v>
      </c>
      <c r="BC18" s="8">
        <f>AZ18+BA18+BB18</f>
        <v>836059.5628459918</v>
      </c>
    </row>
    <row r="19" spans="6:40" ht="12.7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2:48" ht="12.75">
      <c r="B20" s="7" t="s">
        <v>10</v>
      </c>
      <c r="C20" s="7"/>
      <c r="D20" s="7"/>
      <c r="E20" s="7"/>
      <c r="F20" s="17" t="s">
        <v>29</v>
      </c>
      <c r="G20" s="17"/>
      <c r="H20" s="17" t="s">
        <v>30</v>
      </c>
      <c r="I20" s="17"/>
      <c r="J20" s="17" t="s">
        <v>31</v>
      </c>
      <c r="K20" s="17"/>
      <c r="L20" s="17" t="s">
        <v>29</v>
      </c>
      <c r="M20" s="17"/>
      <c r="N20" s="17" t="s">
        <v>30</v>
      </c>
      <c r="O20" s="17"/>
      <c r="P20" s="17" t="s">
        <v>31</v>
      </c>
      <c r="Q20" s="17"/>
      <c r="R20" s="17" t="s">
        <v>29</v>
      </c>
      <c r="S20" s="17"/>
      <c r="T20" s="17" t="s">
        <v>30</v>
      </c>
      <c r="U20" s="17"/>
      <c r="V20" s="17" t="s">
        <v>31</v>
      </c>
      <c r="W20" s="17"/>
      <c r="X20" s="17" t="s">
        <v>29</v>
      </c>
      <c r="Y20" s="17"/>
      <c r="Z20" s="17" t="s">
        <v>30</v>
      </c>
      <c r="AA20" s="17"/>
      <c r="AB20" s="17" t="s">
        <v>31</v>
      </c>
      <c r="AC20" s="17"/>
      <c r="AD20" s="17" t="s">
        <v>29</v>
      </c>
      <c r="AE20" s="17"/>
      <c r="AF20" s="17" t="s">
        <v>30</v>
      </c>
      <c r="AG20" s="17"/>
      <c r="AH20" s="17" t="s">
        <v>31</v>
      </c>
      <c r="AI20" s="17"/>
      <c r="AJ20" s="17" t="s">
        <v>29</v>
      </c>
      <c r="AK20" s="17"/>
      <c r="AL20" s="17" t="s">
        <v>30</v>
      </c>
      <c r="AM20" s="17"/>
      <c r="AN20" s="17" t="s">
        <v>31</v>
      </c>
      <c r="AO20" s="17"/>
      <c r="AP20" s="17" t="s">
        <v>29</v>
      </c>
      <c r="AQ20" s="17"/>
      <c r="AR20" s="17" t="s">
        <v>30</v>
      </c>
      <c r="AS20" s="17"/>
      <c r="AT20" s="17" t="s">
        <v>31</v>
      </c>
      <c r="AU20" s="17"/>
      <c r="AV20" s="17" t="s">
        <v>32</v>
      </c>
    </row>
    <row r="21" spans="2:48" ht="12.75">
      <c r="B21" s="7"/>
      <c r="C21" s="7"/>
      <c r="D21" s="7"/>
      <c r="E21" s="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2:48" ht="12.75">
      <c r="B22" s="23" t="s">
        <v>120</v>
      </c>
      <c r="C22" s="23"/>
      <c r="D22" s="7"/>
      <c r="E22" s="7"/>
      <c r="F22" s="17" t="s">
        <v>126</v>
      </c>
      <c r="G22" s="17"/>
      <c r="H22" s="17" t="s">
        <v>126</v>
      </c>
      <c r="I22" s="17"/>
      <c r="J22" s="17" t="s">
        <v>126</v>
      </c>
      <c r="K22" s="17"/>
      <c r="L22" s="17" t="s">
        <v>127</v>
      </c>
      <c r="M22" s="17"/>
      <c r="N22" s="17" t="s">
        <v>127</v>
      </c>
      <c r="O22" s="17"/>
      <c r="P22" s="17" t="s">
        <v>127</v>
      </c>
      <c r="Q22" s="17"/>
      <c r="R22" s="17" t="s">
        <v>129</v>
      </c>
      <c r="S22" s="17"/>
      <c r="T22" s="17" t="s">
        <v>129</v>
      </c>
      <c r="U22" s="17"/>
      <c r="V22" s="17" t="s">
        <v>129</v>
      </c>
      <c r="W22" s="17"/>
      <c r="X22" s="17" t="s">
        <v>130</v>
      </c>
      <c r="Y22" s="17"/>
      <c r="Z22" s="17" t="s">
        <v>130</v>
      </c>
      <c r="AA22" s="17"/>
      <c r="AB22" s="17" t="s">
        <v>130</v>
      </c>
      <c r="AC22" s="17"/>
      <c r="AD22" s="17" t="s">
        <v>131</v>
      </c>
      <c r="AE22" s="17"/>
      <c r="AF22" s="17" t="s">
        <v>131</v>
      </c>
      <c r="AG22" s="17"/>
      <c r="AH22" s="17" t="s">
        <v>131</v>
      </c>
      <c r="AI22" s="17"/>
      <c r="AJ22" s="17"/>
      <c r="AK22" s="17"/>
      <c r="AL22" s="17"/>
      <c r="AM22" s="17"/>
      <c r="AN22" s="17"/>
      <c r="AO22" s="17"/>
      <c r="AP22" s="17" t="s">
        <v>132</v>
      </c>
      <c r="AQ22" s="17"/>
      <c r="AR22" s="17" t="s">
        <v>132</v>
      </c>
      <c r="AS22" s="17"/>
      <c r="AT22" s="17" t="s">
        <v>132</v>
      </c>
      <c r="AU22" s="17"/>
      <c r="AV22" s="17" t="s">
        <v>132</v>
      </c>
    </row>
    <row r="23" spans="2:48" ht="12.75">
      <c r="B23" s="23" t="s">
        <v>121</v>
      </c>
      <c r="C23" s="23"/>
      <c r="F23" s="4" t="s">
        <v>125</v>
      </c>
      <c r="H23" s="4" t="s">
        <v>125</v>
      </c>
      <c r="J23" s="4" t="s">
        <v>125</v>
      </c>
      <c r="L23" s="4" t="s">
        <v>140</v>
      </c>
      <c r="N23" s="4" t="s">
        <v>140</v>
      </c>
      <c r="P23" s="4" t="s">
        <v>140</v>
      </c>
      <c r="R23" s="4" t="s">
        <v>128</v>
      </c>
      <c r="T23" s="4" t="s">
        <v>128</v>
      </c>
      <c r="V23" s="4" t="s">
        <v>128</v>
      </c>
      <c r="X23" s="4" t="s">
        <v>125</v>
      </c>
      <c r="Z23" s="4" t="s">
        <v>125</v>
      </c>
      <c r="AB23" s="4" t="s">
        <v>125</v>
      </c>
      <c r="AD23" s="4" t="s">
        <v>125</v>
      </c>
      <c r="AF23" s="4" t="s">
        <v>125</v>
      </c>
      <c r="AH23" s="4" t="s">
        <v>125</v>
      </c>
      <c r="AP23" s="4" t="s">
        <v>40</v>
      </c>
      <c r="AR23" s="4" t="s">
        <v>40</v>
      </c>
      <c r="AT23" s="4" t="s">
        <v>40</v>
      </c>
      <c r="AV23" s="4" t="s">
        <v>40</v>
      </c>
    </row>
    <row r="24" spans="2:48" ht="12.75">
      <c r="B24" s="23" t="s">
        <v>135</v>
      </c>
      <c r="C24" s="23"/>
      <c r="L24" s="4" t="s">
        <v>140</v>
      </c>
      <c r="N24" s="4" t="s">
        <v>140</v>
      </c>
      <c r="P24" s="4" t="s">
        <v>140</v>
      </c>
      <c r="R24" s="17" t="s">
        <v>136</v>
      </c>
      <c r="T24" s="17" t="s">
        <v>136</v>
      </c>
      <c r="V24" s="17" t="s">
        <v>136</v>
      </c>
      <c r="AJ24" s="4" t="s">
        <v>125</v>
      </c>
      <c r="AL24" s="4" t="s">
        <v>125</v>
      </c>
      <c r="AN24" s="4" t="s">
        <v>125</v>
      </c>
      <c r="AP24" s="4" t="s">
        <v>40</v>
      </c>
      <c r="AR24" s="4" t="s">
        <v>40</v>
      </c>
      <c r="AT24" s="4" t="s">
        <v>40</v>
      </c>
      <c r="AV24" s="4" t="s">
        <v>40</v>
      </c>
    </row>
    <row r="25" spans="2:48" ht="12.75">
      <c r="B25" s="23" t="s">
        <v>122</v>
      </c>
      <c r="C25" s="23"/>
      <c r="F25" s="4" t="s">
        <v>36</v>
      </c>
      <c r="H25" s="4" t="s">
        <v>36</v>
      </c>
      <c r="J25" s="4" t="s">
        <v>36</v>
      </c>
      <c r="L25" s="4" t="s">
        <v>141</v>
      </c>
      <c r="N25" s="4" t="s">
        <v>141</v>
      </c>
      <c r="P25" s="4" t="s">
        <v>141</v>
      </c>
      <c r="R25" s="4" t="s">
        <v>38</v>
      </c>
      <c r="T25" s="4" t="s">
        <v>38</v>
      </c>
      <c r="V25" s="4" t="s">
        <v>38</v>
      </c>
      <c r="X25" s="4" t="s">
        <v>39</v>
      </c>
      <c r="Z25" s="4" t="s">
        <v>39</v>
      </c>
      <c r="AB25" s="4" t="s">
        <v>39</v>
      </c>
      <c r="AD25" s="4" t="s">
        <v>39</v>
      </c>
      <c r="AF25" s="4" t="s">
        <v>39</v>
      </c>
      <c r="AH25" s="4" t="s">
        <v>39</v>
      </c>
      <c r="AP25" s="4" t="s">
        <v>40</v>
      </c>
      <c r="AR25" s="4" t="s">
        <v>40</v>
      </c>
      <c r="AT25" s="4" t="s">
        <v>40</v>
      </c>
      <c r="AV25" s="4" t="s">
        <v>40</v>
      </c>
    </row>
    <row r="26" spans="1:40" ht="12.75">
      <c r="A26" s="4" t="s">
        <v>10</v>
      </c>
      <c r="B26" s="4" t="s">
        <v>123</v>
      </c>
      <c r="D26" s="2" t="s">
        <v>35</v>
      </c>
      <c r="F26" s="2">
        <v>651.7</v>
      </c>
      <c r="G26" s="2"/>
      <c r="H26" s="2">
        <v>670</v>
      </c>
      <c r="I26" s="2"/>
      <c r="J26" s="2">
        <v>638.7</v>
      </c>
      <c r="K26" s="2"/>
      <c r="L26" s="2">
        <v>13734.1597604</v>
      </c>
      <c r="M26" s="2"/>
      <c r="N26" s="8">
        <v>13379.8595967</v>
      </c>
      <c r="O26" s="2"/>
      <c r="P26" s="2">
        <v>13578.0608528</v>
      </c>
      <c r="Q26" s="2"/>
      <c r="R26">
        <v>148400</v>
      </c>
      <c r="T26">
        <v>149800</v>
      </c>
      <c r="U26" s="2"/>
      <c r="V26">
        <v>148600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651.7</v>
      </c>
      <c r="AK26" s="2"/>
      <c r="AL26" s="2">
        <v>670</v>
      </c>
      <c r="AM26" s="2"/>
      <c r="AN26" s="2">
        <v>638.7</v>
      </c>
    </row>
    <row r="27" spans="1:40" ht="12.75">
      <c r="A27" s="4" t="s">
        <v>10</v>
      </c>
      <c r="B27" s="4" t="s">
        <v>124</v>
      </c>
      <c r="D27" s="2" t="s">
        <v>26</v>
      </c>
      <c r="F27"/>
      <c r="G27"/>
      <c r="H27"/>
      <c r="I27"/>
      <c r="J27"/>
      <c r="K27"/>
      <c r="L27">
        <v>14800</v>
      </c>
      <c r="M27"/>
      <c r="N27">
        <v>14800</v>
      </c>
      <c r="O27"/>
      <c r="P27">
        <v>14800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/>
      <c r="AK27"/>
      <c r="AL27"/>
      <c r="AM27"/>
      <c r="AN27"/>
    </row>
    <row r="28" spans="2:48" ht="12.75">
      <c r="B28" s="19" t="s">
        <v>138</v>
      </c>
      <c r="D28" s="2" t="s">
        <v>139</v>
      </c>
      <c r="F28"/>
      <c r="G28"/>
      <c r="H28"/>
      <c r="I28"/>
      <c r="J28"/>
      <c r="K28"/>
      <c r="L28" s="18">
        <f>L27*L26/1000000</f>
        <v>203.26556445392</v>
      </c>
      <c r="M28" s="18"/>
      <c r="N28" s="18">
        <f>N27*N26/1000000</f>
        <v>198.02192203116</v>
      </c>
      <c r="O28" s="18"/>
      <c r="P28" s="18">
        <f>P27*P26/1000000</f>
        <v>200.95530062144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/>
      <c r="AK28"/>
      <c r="AL28"/>
      <c r="AM28"/>
      <c r="AN28"/>
      <c r="AP28" s="25">
        <f>SUM(L28,AJ28)</f>
        <v>203.26556445392</v>
      </c>
      <c r="AQ28" s="25"/>
      <c r="AR28" s="25">
        <f>SUM(N28,AL28)</f>
        <v>198.02192203116</v>
      </c>
      <c r="AS28" s="25"/>
      <c r="AT28" s="25">
        <f>SUM(P28,AN28)</f>
        <v>200.95530062144</v>
      </c>
      <c r="AU28" s="25"/>
      <c r="AV28" s="25">
        <f>AVERAGE(AP28:AT28)</f>
        <v>200.7475957021733</v>
      </c>
    </row>
    <row r="29" spans="1:40" ht="12.75">
      <c r="A29" s="4" t="s">
        <v>10</v>
      </c>
      <c r="B29" s="4" t="s">
        <v>11</v>
      </c>
      <c r="D29" s="2" t="s">
        <v>35</v>
      </c>
      <c r="F29" s="2">
        <v>3.48</v>
      </c>
      <c r="G29" s="2"/>
      <c r="H29" s="2">
        <v>3.58</v>
      </c>
      <c r="I29" s="2"/>
      <c r="J29" s="2">
        <v>3.41</v>
      </c>
      <c r="K29" s="2"/>
      <c r="L29" s="2">
        <v>0.426</v>
      </c>
      <c r="M29" s="2"/>
      <c r="N29" s="2">
        <v>0.415</v>
      </c>
      <c r="O29" s="2"/>
      <c r="P29" s="2">
        <v>0.421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.75">
      <c r="A30" s="4" t="s">
        <v>10</v>
      </c>
      <c r="B30" s="4" t="s">
        <v>13</v>
      </c>
      <c r="D30" s="2" t="s">
        <v>35</v>
      </c>
      <c r="F30" s="2">
        <v>0.028</v>
      </c>
      <c r="G30" s="2"/>
      <c r="H30" s="2">
        <v>0.0287</v>
      </c>
      <c r="I30" s="2"/>
      <c r="J30" s="2">
        <v>0.0274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2.75">
      <c r="A31" s="4" t="s">
        <v>10</v>
      </c>
      <c r="B31" s="4" t="s">
        <v>14</v>
      </c>
      <c r="D31" s="2" t="s">
        <v>35</v>
      </c>
      <c r="F31" s="2">
        <v>52.1</v>
      </c>
      <c r="G31" s="2"/>
      <c r="H31" s="2">
        <v>53.6</v>
      </c>
      <c r="I31" s="2"/>
      <c r="J31" s="2">
        <v>51.1</v>
      </c>
      <c r="K31" s="2"/>
      <c r="L31" s="2"/>
      <c r="M31" s="2"/>
      <c r="N31" s="2"/>
      <c r="O31" s="2"/>
      <c r="P31" s="2"/>
      <c r="Q31" s="2"/>
      <c r="R31" s="2">
        <v>3.56</v>
      </c>
      <c r="S31" s="2"/>
      <c r="T31" s="2">
        <v>3.75</v>
      </c>
      <c r="U31" s="2"/>
      <c r="V31" s="2">
        <v>3.57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>
      <c r="A32" s="4" t="s">
        <v>10</v>
      </c>
      <c r="B32" s="4" t="s">
        <v>15</v>
      </c>
      <c r="D32" s="2" t="s">
        <v>35</v>
      </c>
      <c r="F32" s="2">
        <v>0.024</v>
      </c>
      <c r="G32" s="2"/>
      <c r="H32" s="2">
        <v>0.0247</v>
      </c>
      <c r="I32" s="2"/>
      <c r="J32" s="2">
        <v>0.0235</v>
      </c>
      <c r="K32" s="2"/>
      <c r="L32" s="2"/>
      <c r="M32" s="2"/>
      <c r="N32" s="2"/>
      <c r="O32" s="2"/>
      <c r="P32" s="2"/>
      <c r="Q32" s="2"/>
      <c r="R32" s="2">
        <v>0.0535</v>
      </c>
      <c r="S32" s="2"/>
      <c r="T32" s="2">
        <v>0.0585</v>
      </c>
      <c r="U32" s="2"/>
      <c r="V32" s="2">
        <v>0.055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>
      <c r="A33" s="4" t="s">
        <v>10</v>
      </c>
      <c r="B33" s="4" t="s">
        <v>16</v>
      </c>
      <c r="D33" s="2" t="s">
        <v>35</v>
      </c>
      <c r="F33" s="2">
        <v>2.56</v>
      </c>
      <c r="G33" s="2"/>
      <c r="H33" s="2">
        <v>2.63</v>
      </c>
      <c r="I33" s="2"/>
      <c r="J33" s="2">
        <v>2.51</v>
      </c>
      <c r="K33" s="2"/>
      <c r="L33" s="2">
        <v>0.165</v>
      </c>
      <c r="M33" s="2"/>
      <c r="N33" s="2">
        <v>0.161</v>
      </c>
      <c r="O33" s="2"/>
      <c r="P33" s="2">
        <v>0.163</v>
      </c>
      <c r="Q33" s="2"/>
      <c r="R33" s="2">
        <v>0.253</v>
      </c>
      <c r="S33" s="2"/>
      <c r="T33" s="2">
        <v>0.27</v>
      </c>
      <c r="U33" s="2"/>
      <c r="V33" s="2">
        <v>0.253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>
      <c r="A34" s="4" t="s">
        <v>10</v>
      </c>
      <c r="B34" s="4" t="s">
        <v>27</v>
      </c>
      <c r="D34" s="2" t="s">
        <v>35</v>
      </c>
      <c r="F34" s="2">
        <v>11.393901904</v>
      </c>
      <c r="G34" s="2"/>
      <c r="H34" s="2">
        <v>11.713855502</v>
      </c>
      <c r="I34" s="2"/>
      <c r="J34" s="2">
        <v>11.166607644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>
      <c r="A35" s="4" t="s">
        <v>10</v>
      </c>
      <c r="B35" s="4" t="s">
        <v>17</v>
      </c>
      <c r="D35" s="2" t="s">
        <v>35</v>
      </c>
      <c r="F35" s="2">
        <v>11.4</v>
      </c>
      <c r="G35" s="2"/>
      <c r="H35" s="2">
        <v>11.7</v>
      </c>
      <c r="I35" s="2"/>
      <c r="J35" s="2">
        <v>11.2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>
      <c r="A36" s="4" t="s">
        <v>10</v>
      </c>
      <c r="B36" s="4" t="s">
        <v>18</v>
      </c>
      <c r="D36" s="2" t="s">
        <v>35</v>
      </c>
      <c r="F36" s="2">
        <v>23</v>
      </c>
      <c r="G36" s="2"/>
      <c r="H36" s="2">
        <v>23.6</v>
      </c>
      <c r="I36" s="2"/>
      <c r="J36" s="2">
        <v>22.5</v>
      </c>
      <c r="K36" s="2"/>
      <c r="L36" s="2">
        <v>0.137</v>
      </c>
      <c r="M36" s="2"/>
      <c r="N36" s="2">
        <v>0.134</v>
      </c>
      <c r="O36" s="2"/>
      <c r="P36" s="2">
        <v>0.136</v>
      </c>
      <c r="Q36" s="2"/>
      <c r="R36" s="2">
        <v>1.44</v>
      </c>
      <c r="S36" s="2"/>
      <c r="T36" s="2">
        <v>1.65</v>
      </c>
      <c r="U36" s="2"/>
      <c r="V36" s="2">
        <v>2.08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>
      <c r="A37" s="4" t="s">
        <v>10</v>
      </c>
      <c r="B37" s="4" t="s">
        <v>19</v>
      </c>
      <c r="D37" s="2" t="s">
        <v>35</v>
      </c>
      <c r="F37" s="2">
        <v>0.351</v>
      </c>
      <c r="G37" s="2"/>
      <c r="H37" s="2">
        <v>0.361</v>
      </c>
      <c r="I37" s="2"/>
      <c r="J37" s="2">
        <v>0.344</v>
      </c>
      <c r="K37" s="2"/>
      <c r="L37" s="2">
        <v>0.179</v>
      </c>
      <c r="M37" s="2"/>
      <c r="N37" s="2">
        <v>0.174</v>
      </c>
      <c r="O37" s="2"/>
      <c r="P37" s="2">
        <v>0.177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9" spans="2:34" ht="12.75">
      <c r="B39" s="23" t="s">
        <v>133</v>
      </c>
      <c r="C39" s="23"/>
      <c r="D39" s="23" t="s">
        <v>102</v>
      </c>
      <c r="F39" s="4">
        <f>'emiss 2'!$G$43</f>
        <v>57546</v>
      </c>
      <c r="H39" s="4">
        <f>'emiss 2'!$I$43</f>
        <v>58217</v>
      </c>
      <c r="J39" s="4">
        <f>'emiss 2'!$K$43</f>
        <v>60306</v>
      </c>
      <c r="L39" s="4">
        <f>'emiss 2'!$G$43</f>
        <v>57546</v>
      </c>
      <c r="N39" s="4">
        <f>'emiss 2'!$I$43</f>
        <v>58217</v>
      </c>
      <c r="P39" s="4">
        <f>'emiss 2'!$K$43</f>
        <v>60306</v>
      </c>
      <c r="R39" s="4">
        <f>'emiss 2'!$G$43</f>
        <v>57546</v>
      </c>
      <c r="T39" s="4">
        <f>'emiss 2'!$I$43</f>
        <v>58217</v>
      </c>
      <c r="V39" s="4">
        <f>'emiss 2'!$K$43</f>
        <v>60306</v>
      </c>
      <c r="X39" s="4">
        <f>'emiss 2'!$G$43</f>
        <v>57546</v>
      </c>
      <c r="Z39" s="4">
        <f>'emiss 2'!$I$43</f>
        <v>58217</v>
      </c>
      <c r="AB39" s="4">
        <f>'emiss 2'!$K$43</f>
        <v>60306</v>
      </c>
      <c r="AD39" s="4">
        <f>'emiss 2'!$G$43</f>
        <v>57546</v>
      </c>
      <c r="AF39" s="4">
        <f>'emiss 2'!$I$43</f>
        <v>58217</v>
      </c>
      <c r="AH39" s="4">
        <f>'emiss 2'!$K$43</f>
        <v>60306</v>
      </c>
    </row>
    <row r="40" spans="2:34" ht="12.75">
      <c r="B40" s="23" t="s">
        <v>22</v>
      </c>
      <c r="C40" s="23"/>
      <c r="D40" s="23" t="s">
        <v>78</v>
      </c>
      <c r="F40" s="4">
        <f>'emiss 2'!$G$44</f>
        <v>6.32</v>
      </c>
      <c r="H40" s="4">
        <f>'emiss 2'!$I$44</f>
        <v>7</v>
      </c>
      <c r="J40" s="4">
        <f>'emiss 2'!$K$44</f>
        <v>7</v>
      </c>
      <c r="L40" s="4">
        <f>'emiss 2'!$G$44</f>
        <v>6.32</v>
      </c>
      <c r="N40" s="4">
        <f>'emiss 2'!$I$44</f>
        <v>7</v>
      </c>
      <c r="P40" s="4">
        <f>'emiss 2'!$K$44</f>
        <v>7</v>
      </c>
      <c r="R40" s="4">
        <f>'emiss 2'!$G$44</f>
        <v>6.32</v>
      </c>
      <c r="T40" s="4">
        <f>'emiss 2'!$I$44</f>
        <v>7</v>
      </c>
      <c r="V40" s="4">
        <f>'emiss 2'!$K$44</f>
        <v>7</v>
      </c>
      <c r="X40" s="4">
        <f>'emiss 2'!$G$44</f>
        <v>6.32</v>
      </c>
      <c r="Z40" s="4">
        <f>'emiss 2'!$I$44</f>
        <v>7</v>
      </c>
      <c r="AB40" s="4">
        <f>'emiss 2'!$K$44</f>
        <v>7</v>
      </c>
      <c r="AD40" s="4">
        <f>'emiss 2'!$G$44</f>
        <v>6.32</v>
      </c>
      <c r="AF40" s="4">
        <f>'emiss 2'!$I$44</f>
        <v>7</v>
      </c>
      <c r="AH40" s="4">
        <f>'emiss 2'!$K$44</f>
        <v>7</v>
      </c>
    </row>
    <row r="42" ht="12.75">
      <c r="B42" s="24" t="s">
        <v>134</v>
      </c>
    </row>
    <row r="43" spans="2:48" ht="12.75">
      <c r="B43" s="4" t="s">
        <v>11</v>
      </c>
      <c r="D43" s="4" t="s">
        <v>12</v>
      </c>
      <c r="F43" s="8">
        <f>F29*454*1000000/0.0283/60*14/(21-F$40)/F$39</f>
        <v>15419.995593865342</v>
      </c>
      <c r="H43" s="8">
        <f>H29*454*1000000/0.0283/60*14/(21-H$40)/H$39</f>
        <v>16441.87611869996</v>
      </c>
      <c r="J43" s="8">
        <f aca="true" t="shared" si="0" ref="J43:J51">J29*454*1000000/0.0283/60*14/(21-J$40)/J$39</f>
        <v>15118.615516304615</v>
      </c>
      <c r="L43" s="8">
        <f aca="true" t="shared" si="1" ref="L43:L51">L29*454*1000000/0.0283/60*14/(21-L$40)/L$39</f>
        <v>1887.620150283516</v>
      </c>
      <c r="N43" s="8">
        <f aca="true" t="shared" si="2" ref="N43:N51">N29*454*1000000/0.0283/60*14/(21-N$40)/N$39</f>
        <v>1905.971672977789</v>
      </c>
      <c r="P43" s="8">
        <f aca="true" t="shared" si="3" ref="P43:P51">P29*454*1000000/0.0283/60*14/(21-P$40)/P$39</f>
        <v>1866.5504786991917</v>
      </c>
      <c r="R43" s="8">
        <f aca="true" t="shared" si="4" ref="R43:R51">R29*454*1000000/0.0283/60*14/(21-R$40)/R$39</f>
        <v>0</v>
      </c>
      <c r="T43" s="8">
        <f aca="true" t="shared" si="5" ref="T43:T51">T29*454*1000000/0.0283/60*14/(21-T$40)/T$39</f>
        <v>0</v>
      </c>
      <c r="V43" s="8">
        <f aca="true" t="shared" si="6" ref="V43:V51">V29*454*1000000/0.0283/60*14/(21-V$40)/V$39</f>
        <v>0</v>
      </c>
      <c r="AJ43" s="8">
        <f>SUM(AD43,F43,X43)</f>
        <v>15419.995593865342</v>
      </c>
      <c r="AK43" s="8"/>
      <c r="AL43" s="8">
        <f>SUM(AF43,H43,Z43)</f>
        <v>16441.87611869996</v>
      </c>
      <c r="AM43" s="8"/>
      <c r="AN43" s="8">
        <f>SUM(AH43,J43,AB43)</f>
        <v>15118.615516304615</v>
      </c>
      <c r="AO43" s="8"/>
      <c r="AP43" s="8">
        <f aca="true" t="shared" si="7" ref="AP43:AP53">AD43+X43+R43+L43+F43</f>
        <v>17307.615744148858</v>
      </c>
      <c r="AQ43" s="8"/>
      <c r="AR43" s="8">
        <f aca="true" t="shared" si="8" ref="AR43:AR53">AF43+Z43+T43+N43+H43</f>
        <v>18347.847791677752</v>
      </c>
      <c r="AS43" s="8"/>
      <c r="AT43" s="8">
        <f aca="true" t="shared" si="9" ref="AT43:AT53">AH43+AB43+V43+P43+J43</f>
        <v>16985.16599500381</v>
      </c>
      <c r="AU43" s="8"/>
      <c r="AV43" s="8">
        <f aca="true" t="shared" si="10" ref="AV43:AV53">AVERAGE(AP43,AR43,AT43)</f>
        <v>17546.876510276805</v>
      </c>
    </row>
    <row r="44" spans="2:48" ht="12.75">
      <c r="B44" s="4" t="s">
        <v>13</v>
      </c>
      <c r="D44" s="4" t="s">
        <v>12</v>
      </c>
      <c r="F44" s="8">
        <f aca="true" t="shared" si="11" ref="F44:H51">F30*454*1000000/0.0283/60*14/(21-F$40)/F$39</f>
        <v>124.06893006558323</v>
      </c>
      <c r="H44" s="8">
        <f t="shared" si="11"/>
        <v>131.81057111918687</v>
      </c>
      <c r="J44" s="8">
        <f t="shared" si="0"/>
        <v>121.48095752104003</v>
      </c>
      <c r="L44" s="8">
        <f t="shared" si="1"/>
        <v>0</v>
      </c>
      <c r="N44" s="8">
        <f t="shared" si="2"/>
        <v>0</v>
      </c>
      <c r="P44" s="8">
        <f t="shared" si="3"/>
        <v>0</v>
      </c>
      <c r="R44" s="8">
        <f t="shared" si="4"/>
        <v>0</v>
      </c>
      <c r="T44" s="8">
        <f t="shared" si="5"/>
        <v>0</v>
      </c>
      <c r="V44" s="8">
        <f t="shared" si="6"/>
        <v>0</v>
      </c>
      <c r="AJ44" s="8">
        <f aca="true" t="shared" si="12" ref="AJ44:AJ53">SUM(AD44,F44,X44)</f>
        <v>124.06893006558323</v>
      </c>
      <c r="AK44" s="8"/>
      <c r="AL44" s="8">
        <f aca="true" t="shared" si="13" ref="AL44:AL53">SUM(AF44,H44,Z44)</f>
        <v>131.81057111918687</v>
      </c>
      <c r="AM44" s="8"/>
      <c r="AN44" s="8">
        <f aca="true" t="shared" si="14" ref="AN44:AN53">SUM(AH44,J44,AB44)</f>
        <v>121.48095752104003</v>
      </c>
      <c r="AO44" s="8"/>
      <c r="AP44" s="8">
        <f t="shared" si="7"/>
        <v>124.06893006558323</v>
      </c>
      <c r="AQ44" s="8"/>
      <c r="AR44" s="8">
        <f t="shared" si="8"/>
        <v>131.81057111918687</v>
      </c>
      <c r="AS44" s="8"/>
      <c r="AT44" s="8">
        <f t="shared" si="9"/>
        <v>121.48095752104003</v>
      </c>
      <c r="AU44" s="8"/>
      <c r="AV44" s="8">
        <f t="shared" si="10"/>
        <v>125.78681956860338</v>
      </c>
    </row>
    <row r="45" spans="2:48" ht="12.75">
      <c r="B45" s="4" t="s">
        <v>14</v>
      </c>
      <c r="D45" s="4" t="s">
        <v>12</v>
      </c>
      <c r="F45" s="8">
        <f t="shared" si="11"/>
        <v>230856.83058631737</v>
      </c>
      <c r="H45" s="8">
        <f t="shared" si="11"/>
        <v>246168.87149785424</v>
      </c>
      <c r="J45" s="8">
        <f t="shared" si="0"/>
        <v>226557.5521651513</v>
      </c>
      <c r="L45" s="8">
        <f t="shared" si="1"/>
        <v>0</v>
      </c>
      <c r="N45" s="8">
        <f t="shared" si="2"/>
        <v>0</v>
      </c>
      <c r="P45" s="8">
        <f t="shared" si="3"/>
        <v>0</v>
      </c>
      <c r="R45" s="8">
        <f t="shared" si="4"/>
        <v>15774.47825119558</v>
      </c>
      <c r="T45" s="8">
        <f t="shared" si="5"/>
        <v>17222.63559919689</v>
      </c>
      <c r="V45" s="8">
        <f t="shared" si="6"/>
        <v>15827.993370442076</v>
      </c>
      <c r="AJ45" s="8">
        <f t="shared" si="12"/>
        <v>230856.83058631737</v>
      </c>
      <c r="AK45" s="8"/>
      <c r="AL45" s="8">
        <f t="shared" si="13"/>
        <v>246168.87149785424</v>
      </c>
      <c r="AM45" s="8"/>
      <c r="AN45" s="8">
        <f t="shared" si="14"/>
        <v>226557.5521651513</v>
      </c>
      <c r="AO45" s="8"/>
      <c r="AP45" s="8">
        <f t="shared" si="7"/>
        <v>246631.30883751294</v>
      </c>
      <c r="AQ45" s="8"/>
      <c r="AR45" s="8">
        <f t="shared" si="8"/>
        <v>263391.50709705113</v>
      </c>
      <c r="AS45" s="8"/>
      <c r="AT45" s="8">
        <f t="shared" si="9"/>
        <v>242385.54553559338</v>
      </c>
      <c r="AU45" s="8"/>
      <c r="AV45" s="8">
        <f t="shared" si="10"/>
        <v>250802.78715671916</v>
      </c>
    </row>
    <row r="46" spans="2:48" ht="12.75">
      <c r="B46" s="4" t="s">
        <v>15</v>
      </c>
      <c r="D46" s="4" t="s">
        <v>12</v>
      </c>
      <c r="F46" s="8">
        <f t="shared" si="11"/>
        <v>106.34479719907132</v>
      </c>
      <c r="H46" s="8">
        <f t="shared" si="11"/>
        <v>113.43975981337685</v>
      </c>
      <c r="J46" s="8">
        <f t="shared" si="0"/>
        <v>104.18987232643944</v>
      </c>
      <c r="L46" s="8">
        <f t="shared" si="1"/>
        <v>0</v>
      </c>
      <c r="N46" s="8">
        <f t="shared" si="2"/>
        <v>0</v>
      </c>
      <c r="P46" s="8">
        <f t="shared" si="3"/>
        <v>0</v>
      </c>
      <c r="R46" s="8">
        <f t="shared" si="4"/>
        <v>237.06027708959647</v>
      </c>
      <c r="T46" s="8">
        <f t="shared" si="5"/>
        <v>268.6731153474714</v>
      </c>
      <c r="V46" s="8">
        <f t="shared" si="6"/>
        <v>243.84863735975188</v>
      </c>
      <c r="AJ46" s="8">
        <f t="shared" si="12"/>
        <v>106.34479719907132</v>
      </c>
      <c r="AK46" s="8"/>
      <c r="AL46" s="8">
        <f t="shared" si="13"/>
        <v>113.43975981337685</v>
      </c>
      <c r="AM46" s="8"/>
      <c r="AN46" s="8">
        <f t="shared" si="14"/>
        <v>104.18987232643944</v>
      </c>
      <c r="AO46" s="8"/>
      <c r="AP46" s="8">
        <f t="shared" si="7"/>
        <v>343.4050742886678</v>
      </c>
      <c r="AQ46" s="8"/>
      <c r="AR46" s="8">
        <f t="shared" si="8"/>
        <v>382.11287516084826</v>
      </c>
      <c r="AS46" s="8"/>
      <c r="AT46" s="8">
        <f t="shared" si="9"/>
        <v>348.03850968619133</v>
      </c>
      <c r="AU46" s="8"/>
      <c r="AV46" s="8">
        <f t="shared" si="10"/>
        <v>357.8521530452358</v>
      </c>
    </row>
    <row r="47" spans="2:48" ht="12.75">
      <c r="B47" s="4" t="s">
        <v>16</v>
      </c>
      <c r="D47" s="4" t="s">
        <v>12</v>
      </c>
      <c r="F47" s="8">
        <f t="shared" si="11"/>
        <v>11343.445034567605</v>
      </c>
      <c r="H47" s="8">
        <f t="shared" si="11"/>
        <v>12078.808433570084</v>
      </c>
      <c r="J47" s="8">
        <f t="shared" si="0"/>
        <v>11128.365086781405</v>
      </c>
      <c r="L47" s="8">
        <f t="shared" si="1"/>
        <v>731.1204807436155</v>
      </c>
      <c r="N47" s="8">
        <f t="shared" si="2"/>
        <v>739.4251550588532</v>
      </c>
      <c r="P47" s="8">
        <f t="shared" si="3"/>
        <v>722.6786889025375</v>
      </c>
      <c r="R47" s="8">
        <f t="shared" si="4"/>
        <v>1121.051403806877</v>
      </c>
      <c r="T47" s="8">
        <f t="shared" si="5"/>
        <v>1240.029763142176</v>
      </c>
      <c r="V47" s="8">
        <f t="shared" si="6"/>
        <v>1121.7037318548587</v>
      </c>
      <c r="AJ47" s="8">
        <f t="shared" si="12"/>
        <v>11343.445034567605</v>
      </c>
      <c r="AK47" s="8"/>
      <c r="AL47" s="8">
        <f t="shared" si="13"/>
        <v>12078.808433570084</v>
      </c>
      <c r="AM47" s="8"/>
      <c r="AN47" s="8">
        <f t="shared" si="14"/>
        <v>11128.365086781405</v>
      </c>
      <c r="AO47" s="8"/>
      <c r="AP47" s="8">
        <f t="shared" si="7"/>
        <v>13195.616919118098</v>
      </c>
      <c r="AQ47" s="8"/>
      <c r="AR47" s="8">
        <f t="shared" si="8"/>
        <v>14058.263351771113</v>
      </c>
      <c r="AS47" s="8"/>
      <c r="AT47" s="8">
        <f t="shared" si="9"/>
        <v>12972.747507538801</v>
      </c>
      <c r="AU47" s="8"/>
      <c r="AV47" s="8">
        <f t="shared" si="10"/>
        <v>13408.87592614267</v>
      </c>
    </row>
    <row r="48" spans="2:48" ht="12.75">
      <c r="B48" s="4" t="s">
        <v>27</v>
      </c>
      <c r="D48" s="4" t="s">
        <v>12</v>
      </c>
      <c r="F48" s="8">
        <f t="shared" si="11"/>
        <v>50486.75780362469</v>
      </c>
      <c r="H48" s="8">
        <f t="shared" si="11"/>
        <v>53798.257272691604</v>
      </c>
      <c r="J48" s="8">
        <f t="shared" si="0"/>
        <v>49508.40105309799</v>
      </c>
      <c r="L48" s="8">
        <f t="shared" si="1"/>
        <v>0</v>
      </c>
      <c r="N48" s="8">
        <f t="shared" si="2"/>
        <v>0</v>
      </c>
      <c r="P48" s="8">
        <f t="shared" si="3"/>
        <v>0</v>
      </c>
      <c r="R48" s="8">
        <f t="shared" si="4"/>
        <v>0</v>
      </c>
      <c r="T48" s="8">
        <f t="shared" si="5"/>
        <v>0</v>
      </c>
      <c r="V48" s="8">
        <f t="shared" si="6"/>
        <v>0</v>
      </c>
      <c r="AJ48" s="8">
        <f t="shared" si="12"/>
        <v>50486.75780362469</v>
      </c>
      <c r="AK48" s="8"/>
      <c r="AL48" s="8">
        <f t="shared" si="13"/>
        <v>53798.257272691604</v>
      </c>
      <c r="AM48" s="8"/>
      <c r="AN48" s="8">
        <f t="shared" si="14"/>
        <v>49508.40105309799</v>
      </c>
      <c r="AO48" s="8"/>
      <c r="AP48" s="8">
        <f t="shared" si="7"/>
        <v>50486.75780362469</v>
      </c>
      <c r="AQ48" s="8"/>
      <c r="AR48" s="8">
        <f t="shared" si="8"/>
        <v>53798.257272691604</v>
      </c>
      <c r="AS48" s="8"/>
      <c r="AT48" s="8">
        <f t="shared" si="9"/>
        <v>49508.40105309799</v>
      </c>
      <c r="AU48" s="8"/>
      <c r="AV48" s="8">
        <f t="shared" si="10"/>
        <v>51264.47204313809</v>
      </c>
    </row>
    <row r="49" spans="2:48" ht="12.75">
      <c r="B49" s="4" t="s">
        <v>17</v>
      </c>
      <c r="D49" s="4" t="s">
        <v>12</v>
      </c>
      <c r="F49" s="8">
        <f t="shared" si="11"/>
        <v>50513.77866955887</v>
      </c>
      <c r="H49" s="8">
        <f t="shared" si="11"/>
        <v>53734.623069494286</v>
      </c>
      <c r="J49" s="8">
        <f t="shared" si="0"/>
        <v>49656.449789622195</v>
      </c>
      <c r="L49" s="8">
        <f t="shared" si="1"/>
        <v>0</v>
      </c>
      <c r="N49" s="8">
        <f t="shared" si="2"/>
        <v>0</v>
      </c>
      <c r="P49" s="8">
        <f t="shared" si="3"/>
        <v>0</v>
      </c>
      <c r="R49" s="8">
        <f t="shared" si="4"/>
        <v>0</v>
      </c>
      <c r="T49" s="8">
        <f t="shared" si="5"/>
        <v>0</v>
      </c>
      <c r="V49" s="8">
        <f t="shared" si="6"/>
        <v>0</v>
      </c>
      <c r="AJ49" s="8">
        <f t="shared" si="12"/>
        <v>50513.77866955887</v>
      </c>
      <c r="AK49" s="8"/>
      <c r="AL49" s="8">
        <f t="shared" si="13"/>
        <v>53734.623069494286</v>
      </c>
      <c r="AM49" s="8"/>
      <c r="AN49" s="8">
        <f t="shared" si="14"/>
        <v>49656.449789622195</v>
      </c>
      <c r="AO49" s="8"/>
      <c r="AP49" s="8">
        <f t="shared" si="7"/>
        <v>50513.77866955887</v>
      </c>
      <c r="AQ49" s="8"/>
      <c r="AR49" s="8">
        <f t="shared" si="8"/>
        <v>53734.623069494286</v>
      </c>
      <c r="AS49" s="8"/>
      <c r="AT49" s="8">
        <f t="shared" si="9"/>
        <v>49656.449789622195</v>
      </c>
      <c r="AU49" s="8"/>
      <c r="AV49" s="8">
        <f t="shared" si="10"/>
        <v>51301.61717622512</v>
      </c>
    </row>
    <row r="50" spans="2:48" ht="12.75">
      <c r="B50" s="4" t="s">
        <v>18</v>
      </c>
      <c r="D50" s="4" t="s">
        <v>12</v>
      </c>
      <c r="F50" s="8">
        <f t="shared" si="11"/>
        <v>101913.76398244336</v>
      </c>
      <c r="H50" s="8">
        <f t="shared" si="11"/>
        <v>108387.7867042791</v>
      </c>
      <c r="J50" s="8">
        <f t="shared" si="0"/>
        <v>99756.26073808032</v>
      </c>
      <c r="L50" s="8">
        <f t="shared" si="1"/>
        <v>607.0515506780323</v>
      </c>
      <c r="N50" s="8">
        <f t="shared" si="2"/>
        <v>615.4221787446355</v>
      </c>
      <c r="P50" s="8">
        <f t="shared" si="3"/>
        <v>602.9711760168411</v>
      </c>
      <c r="R50" s="8">
        <f t="shared" si="4"/>
        <v>6380.68783194428</v>
      </c>
      <c r="T50" s="8">
        <f t="shared" si="5"/>
        <v>7577.95966364663</v>
      </c>
      <c r="V50" s="8">
        <f t="shared" si="6"/>
        <v>9221.91210378698</v>
      </c>
      <c r="AJ50" s="8">
        <f t="shared" si="12"/>
        <v>101913.76398244336</v>
      </c>
      <c r="AK50" s="8"/>
      <c r="AL50" s="8">
        <f t="shared" si="13"/>
        <v>108387.7867042791</v>
      </c>
      <c r="AM50" s="8"/>
      <c r="AN50" s="8">
        <f t="shared" si="14"/>
        <v>99756.26073808032</v>
      </c>
      <c r="AO50" s="8"/>
      <c r="AP50" s="8">
        <f t="shared" si="7"/>
        <v>108901.50336506567</v>
      </c>
      <c r="AQ50" s="8"/>
      <c r="AR50" s="8">
        <f t="shared" si="8"/>
        <v>116581.16854667036</v>
      </c>
      <c r="AS50" s="8"/>
      <c r="AT50" s="8">
        <f t="shared" si="9"/>
        <v>109581.14401788414</v>
      </c>
      <c r="AU50" s="8"/>
      <c r="AV50" s="8">
        <f t="shared" si="10"/>
        <v>111687.93864320673</v>
      </c>
    </row>
    <row r="51" spans="2:48" ht="12.75">
      <c r="B51" s="4" t="s">
        <v>19</v>
      </c>
      <c r="D51" s="4" t="s">
        <v>12</v>
      </c>
      <c r="F51" s="8">
        <f t="shared" si="11"/>
        <v>1555.292659036418</v>
      </c>
      <c r="H51" s="8">
        <f t="shared" si="11"/>
        <v>1657.9657203493537</v>
      </c>
      <c r="J51" s="8">
        <f t="shared" si="0"/>
        <v>1525.1623863955392</v>
      </c>
      <c r="L51" s="8">
        <f t="shared" si="1"/>
        <v>793.1549457764067</v>
      </c>
      <c r="N51" s="8">
        <f t="shared" si="2"/>
        <v>799.1302918027358</v>
      </c>
      <c r="P51" s="8">
        <f t="shared" si="3"/>
        <v>784.7492511395649</v>
      </c>
      <c r="R51" s="8">
        <f t="shared" si="4"/>
        <v>0</v>
      </c>
      <c r="T51" s="8">
        <f t="shared" si="5"/>
        <v>0</v>
      </c>
      <c r="V51" s="8">
        <f t="shared" si="6"/>
        <v>0</v>
      </c>
      <c r="AJ51" s="8">
        <f t="shared" si="12"/>
        <v>1555.292659036418</v>
      </c>
      <c r="AK51" s="8"/>
      <c r="AL51" s="8">
        <f t="shared" si="13"/>
        <v>1657.9657203493537</v>
      </c>
      <c r="AM51" s="8"/>
      <c r="AN51" s="8">
        <f t="shared" si="14"/>
        <v>1525.1623863955392</v>
      </c>
      <c r="AO51" s="8"/>
      <c r="AP51" s="8">
        <f t="shared" si="7"/>
        <v>2348.4476048128245</v>
      </c>
      <c r="AQ51" s="8"/>
      <c r="AR51" s="8">
        <f t="shared" si="8"/>
        <v>2457.0960121520893</v>
      </c>
      <c r="AS51" s="8"/>
      <c r="AT51" s="8">
        <f t="shared" si="9"/>
        <v>2309.911637535104</v>
      </c>
      <c r="AU51" s="8"/>
      <c r="AV51" s="8">
        <f t="shared" si="10"/>
        <v>2371.8184181666725</v>
      </c>
    </row>
    <row r="52" spans="2:55" ht="12.75">
      <c r="B52" s="4" t="s">
        <v>33</v>
      </c>
      <c r="D52" s="4" t="s">
        <v>12</v>
      </c>
      <c r="F52" s="8">
        <f>F47+F50</f>
        <v>113257.20901701096</v>
      </c>
      <c r="H52" s="8">
        <f>H47+H50</f>
        <v>120466.59513784919</v>
      </c>
      <c r="J52" s="8">
        <f>J47+J50</f>
        <v>110884.62582486172</v>
      </c>
      <c r="L52" s="8">
        <f>L47+L50</f>
        <v>1338.1720314216477</v>
      </c>
      <c r="N52" s="8">
        <f>N47+N50</f>
        <v>1354.8473338034887</v>
      </c>
      <c r="P52" s="8">
        <f>P47+P50</f>
        <v>1325.6498649193786</v>
      </c>
      <c r="R52" s="8">
        <f>R47+R50</f>
        <v>7501.739235751157</v>
      </c>
      <c r="T52" s="8">
        <f>T47+T50</f>
        <v>8817.989426788807</v>
      </c>
      <c r="V52" s="8">
        <f>V47+V50</f>
        <v>10343.61583564184</v>
      </c>
      <c r="AJ52" s="8">
        <f t="shared" si="12"/>
        <v>113257.20901701096</v>
      </c>
      <c r="AK52" s="8"/>
      <c r="AL52" s="8">
        <f t="shared" si="13"/>
        <v>120466.59513784919</v>
      </c>
      <c r="AM52" s="8"/>
      <c r="AN52" s="8">
        <f t="shared" si="14"/>
        <v>110884.62582486172</v>
      </c>
      <c r="AO52" s="8"/>
      <c r="AP52" s="8">
        <f t="shared" si="7"/>
        <v>122097.12028418377</v>
      </c>
      <c r="AQ52" s="8"/>
      <c r="AR52" s="8">
        <f t="shared" si="8"/>
        <v>130639.43189844149</v>
      </c>
      <c r="AS52" s="8"/>
      <c r="AT52" s="8">
        <f t="shared" si="9"/>
        <v>122553.89152542294</v>
      </c>
      <c r="AU52" s="8"/>
      <c r="AV52" s="8">
        <f t="shared" si="10"/>
        <v>125096.8145693494</v>
      </c>
      <c r="BA52" s="8">
        <f>AVERAGE(F52,H52,J52)</f>
        <v>114869.4766599073</v>
      </c>
      <c r="BB52" s="8">
        <f>AVERAGE(R52,T52,V52)+AVERAGE(L52,N52,P52)</f>
        <v>10227.337909442105</v>
      </c>
      <c r="BC52" s="8">
        <f>AZ52+BA52+BB52</f>
        <v>125096.81456934942</v>
      </c>
    </row>
    <row r="53" spans="2:55" ht="12.75">
      <c r="B53" s="4" t="s">
        <v>34</v>
      </c>
      <c r="D53" s="4" t="s">
        <v>12</v>
      </c>
      <c r="F53" s="8">
        <f>F44+F46+F48</f>
        <v>50717.17153088935</v>
      </c>
      <c r="H53" s="8">
        <f>H44+H46+H48</f>
        <v>54043.507603624166</v>
      </c>
      <c r="J53" s="8">
        <f>J44+J46+J48</f>
        <v>49734.07188294546</v>
      </c>
      <c r="L53" s="8">
        <f>L44+L46+L48</f>
        <v>0</v>
      </c>
      <c r="N53" s="8">
        <f>N44+N46+N48</f>
        <v>0</v>
      </c>
      <c r="P53" s="8">
        <f>P44+P46+P48</f>
        <v>0</v>
      </c>
      <c r="R53" s="8">
        <f>R44+R46+R48</f>
        <v>237.06027708959647</v>
      </c>
      <c r="T53" s="8">
        <f>T44+T46+T48</f>
        <v>268.6731153474714</v>
      </c>
      <c r="V53" s="8">
        <f>V44+V46+V48</f>
        <v>243.84863735975188</v>
      </c>
      <c r="AJ53" s="8">
        <f t="shared" si="12"/>
        <v>50717.17153088935</v>
      </c>
      <c r="AK53" s="8"/>
      <c r="AL53" s="8">
        <f t="shared" si="13"/>
        <v>54043.507603624166</v>
      </c>
      <c r="AM53" s="8"/>
      <c r="AN53" s="8">
        <f t="shared" si="14"/>
        <v>49734.07188294546</v>
      </c>
      <c r="AO53" s="8"/>
      <c r="AP53" s="8">
        <f t="shared" si="7"/>
        <v>50954.23180797894</v>
      </c>
      <c r="AQ53" s="8"/>
      <c r="AR53" s="8">
        <f t="shared" si="8"/>
        <v>54312.180718971635</v>
      </c>
      <c r="AS53" s="8"/>
      <c r="AT53" s="8">
        <f t="shared" si="9"/>
        <v>49977.92052030522</v>
      </c>
      <c r="AU53" s="8"/>
      <c r="AV53" s="8">
        <f t="shared" si="10"/>
        <v>51748.11101575193</v>
      </c>
      <c r="BA53" s="8">
        <f>AVERAGE(F53,H53,J53)</f>
        <v>51498.25033915299</v>
      </c>
      <c r="BB53" s="8">
        <f>AVERAGE(R53,T53,V53)+AVERAGE(L53,N53,P53)</f>
        <v>249.86067659893993</v>
      </c>
      <c r="BC53" s="8">
        <f>AZ53+BA53+BB53</f>
        <v>51748.11101575193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28125" style="0" customWidth="1"/>
  </cols>
  <sheetData>
    <row r="1" ht="12.75">
      <c r="C1" s="5" t="s">
        <v>95</v>
      </c>
    </row>
    <row r="3" ht="12.75">
      <c r="C3" s="7" t="s">
        <v>0</v>
      </c>
    </row>
    <row r="5" spans="1:22" s="4" customFormat="1" ht="12.75">
      <c r="A5" s="4" t="s">
        <v>0</v>
      </c>
      <c r="B5" s="4" t="s">
        <v>92</v>
      </c>
      <c r="C5" s="4" t="s">
        <v>97</v>
      </c>
      <c r="D5" s="4" t="s">
        <v>93</v>
      </c>
      <c r="E5" s="2">
        <v>434</v>
      </c>
      <c r="F5" s="2">
        <v>431</v>
      </c>
      <c r="G5" s="2">
        <v>408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s="4" customFormat="1" ht="12.75">
      <c r="A6" s="4" t="s">
        <v>0</v>
      </c>
      <c r="B6" s="4" t="s">
        <v>92</v>
      </c>
      <c r="C6" s="4" t="s">
        <v>96</v>
      </c>
      <c r="D6" s="4" t="s">
        <v>94</v>
      </c>
      <c r="E6" s="2">
        <v>93.5</v>
      </c>
      <c r="F6" s="2">
        <v>96</v>
      </c>
      <c r="G6" s="2">
        <v>96.4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5:23" s="4" customFormat="1" ht="12.7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3:23" s="4" customFormat="1" ht="12.75">
      <c r="C8" s="7" t="s">
        <v>10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5:23" s="4" customFormat="1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2" s="4" customFormat="1" ht="12.75">
      <c r="A10" s="4" t="s">
        <v>10</v>
      </c>
      <c r="B10" s="4" t="s">
        <v>92</v>
      </c>
      <c r="C10" s="4" t="s">
        <v>97</v>
      </c>
      <c r="D10" s="4" t="s">
        <v>93</v>
      </c>
      <c r="E10" s="2">
        <v>418</v>
      </c>
      <c r="F10" s="2">
        <v>414</v>
      </c>
      <c r="G10" s="2">
        <v>412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s="4" customFormat="1" ht="12.75">
      <c r="A11" s="4" t="s">
        <v>10</v>
      </c>
      <c r="B11" s="4" t="s">
        <v>92</v>
      </c>
      <c r="C11" s="4" t="s">
        <v>96</v>
      </c>
      <c r="D11" s="4" t="s">
        <v>94</v>
      </c>
      <c r="E11" s="2">
        <v>79.5</v>
      </c>
      <c r="F11" s="2">
        <v>82.5</v>
      </c>
      <c r="G11" s="2">
        <v>98.8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Bruce Springsteen</cp:lastModifiedBy>
  <cp:lastPrinted>2004-02-25T00:17:28Z</cp:lastPrinted>
  <dcterms:created xsi:type="dcterms:W3CDTF">2002-05-26T22:07:44Z</dcterms:created>
  <dcterms:modified xsi:type="dcterms:W3CDTF">2004-02-25T00:48:15Z</dcterms:modified>
  <cp:category/>
  <cp:version/>
  <cp:contentType/>
  <cp:contentStatus/>
</cp:coreProperties>
</file>