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030" windowHeight="6570" tabRatio="718" activeTab="3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</sheets>
  <definedNames>
    <definedName name="_xlnm.Print_Titles" localSheetId="4">'feed'!$B:$B</definedName>
  </definedNames>
  <calcPr fullCalcOnLoad="1" refMode="R1C1"/>
</workbook>
</file>

<file path=xl/sharedStrings.xml><?xml version="1.0" encoding="utf-8"?>
<sst xmlns="http://schemas.openxmlformats.org/spreadsheetml/2006/main" count="977" uniqueCount="137">
  <si>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</si>
  <si>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</si>
  <si>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</si>
  <si>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</si>
  <si>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</si>
  <si>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</si>
  <si>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</si>
  <si>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</si>
  <si>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</si>
  <si>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</si>
  <si>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</si>
  <si>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</si>
  <si>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>Units</t>
  </si>
  <si>
    <t>PM</t>
  </si>
  <si>
    <t>gr/dscf</t>
  </si>
  <si>
    <t>y</t>
  </si>
  <si>
    <t>ppmv</t>
  </si>
  <si>
    <t>dscfm</t>
  </si>
  <si>
    <t>%</t>
  </si>
  <si>
    <t>°F</t>
  </si>
  <si>
    <t>Total</t>
  </si>
  <si>
    <t>Cond Avg</t>
  </si>
  <si>
    <t>Feedstream Description</t>
  </si>
  <si>
    <t>Ash</t>
  </si>
  <si>
    <t>HCl</t>
  </si>
  <si>
    <t>lb/hr</t>
  </si>
  <si>
    <t>ug/dscm</t>
  </si>
  <si>
    <t>mg/dscm</t>
  </si>
  <si>
    <t>Stack Gas Emissions</t>
  </si>
  <si>
    <t>Combustor Characteristics</t>
  </si>
  <si>
    <t>7% O2</t>
  </si>
  <si>
    <t>Process Information</t>
  </si>
  <si>
    <t>Hazardous Wastes</t>
  </si>
  <si>
    <t>Supplemental Fuel</t>
  </si>
  <si>
    <t>Capacity (MMBtu/hr)</t>
  </si>
  <si>
    <t xml:space="preserve">    Gas Velocity (ft/sec)</t>
  </si>
  <si>
    <t xml:space="preserve">    Gas Temperature (°F)</t>
  </si>
  <si>
    <t>Source Description</t>
  </si>
  <si>
    <t>Soot Blowing</t>
  </si>
  <si>
    <t>Haz Waste Description</t>
  </si>
  <si>
    <t xml:space="preserve">   Temperature</t>
  </si>
  <si>
    <t xml:space="preserve">   Stack Gas Flowrate</t>
  </si>
  <si>
    <t>Comments</t>
  </si>
  <si>
    <t xml:space="preserve">   O2</t>
  </si>
  <si>
    <t xml:space="preserve">   Moisture</t>
  </si>
  <si>
    <t>Sampling Train</t>
  </si>
  <si>
    <t>*</t>
  </si>
  <si>
    <t>Feed Rate</t>
  </si>
  <si>
    <t>HWC Burn Status (Date if Terminated)</t>
  </si>
  <si>
    <t>Phase I ID No.</t>
  </si>
  <si>
    <t>Stack Gas Flowrate</t>
  </si>
  <si>
    <t>Oxygen</t>
  </si>
  <si>
    <t>Feedrate MTEC Calculations</t>
  </si>
  <si>
    <t>Chlorine</t>
  </si>
  <si>
    <t>Heating Value</t>
  </si>
  <si>
    <t>Btu/lb</t>
  </si>
  <si>
    <t>Thermal Feedrate</t>
  </si>
  <si>
    <t>MMBtu/hr</t>
  </si>
  <si>
    <t>Estimated Firing Rate</t>
  </si>
  <si>
    <t>POHC DRE</t>
  </si>
  <si>
    <t>POHC Feedrate</t>
  </si>
  <si>
    <t>POHC Emissions</t>
  </si>
  <si>
    <t>&gt;</t>
  </si>
  <si>
    <t>Liquid injection</t>
  </si>
  <si>
    <t>No</t>
  </si>
  <si>
    <t>Liquid</t>
  </si>
  <si>
    <t>Nat gas</t>
  </si>
  <si>
    <t>Entropy, Inc.</t>
  </si>
  <si>
    <t>3033C2</t>
  </si>
  <si>
    <t>wt %</t>
  </si>
  <si>
    <t>Feedrate</t>
  </si>
  <si>
    <t>R1</t>
  </si>
  <si>
    <t>R2</t>
  </si>
  <si>
    <t>R3</t>
  </si>
  <si>
    <t>&lt;</t>
  </si>
  <si>
    <t>source</t>
  </si>
  <si>
    <t>cond</t>
  </si>
  <si>
    <t>emiss</t>
  </si>
  <si>
    <t>feed</t>
  </si>
  <si>
    <t>process</t>
  </si>
  <si>
    <t>Condition Descr</t>
  </si>
  <si>
    <t xml:space="preserve">     Report Name/Date</t>
  </si>
  <si>
    <t xml:space="preserve">     Report Prepar</t>
  </si>
  <si>
    <t xml:space="preserve">     Testing Firm</t>
  </si>
  <si>
    <t xml:space="preserve">     Testing Dates</t>
  </si>
  <si>
    <t xml:space="preserve">     Cond Dates</t>
  </si>
  <si>
    <t xml:space="preserve">     Cond Description</t>
  </si>
  <si>
    <t xml:space="preserve">     Content</t>
  </si>
  <si>
    <t>E1</t>
  </si>
  <si>
    <t>Total Chlorine</t>
  </si>
  <si>
    <t>Feed Class 2</t>
  </si>
  <si>
    <t>Combustor Type</t>
  </si>
  <si>
    <t>Combustor Class</t>
  </si>
  <si>
    <t>APCS General Class</t>
  </si>
  <si>
    <t>APCS Detailed Acronym</t>
  </si>
  <si>
    <t>Onsite Incinerator</t>
  </si>
  <si>
    <t>CO (RA)</t>
  </si>
  <si>
    <t>Greenville</t>
  </si>
  <si>
    <t>NC</t>
  </si>
  <si>
    <t>PRENCO Incinerator</t>
  </si>
  <si>
    <t>None</t>
  </si>
  <si>
    <t>3037C1</t>
  </si>
  <si>
    <t>Stationary Source Sampling Report, Reference No. 6189, Burroghs Wellcome Company, Greenville, North Carolina, Prenco Incinerator Stack, February and March, 1989</t>
  </si>
  <si>
    <t>3033C3</t>
  </si>
  <si>
    <t>3033C4</t>
  </si>
  <si>
    <t>PM, HCl, CO, POHC</t>
  </si>
  <si>
    <t>Trial burn, 1800F, chloroform, toluene</t>
  </si>
  <si>
    <t>Trial burn, 1700F, chloroform, toluene</t>
  </si>
  <si>
    <t>Trial burn, 1800F, chlorobenzene, chloroform, toluene</t>
  </si>
  <si>
    <t>Trial burn, 1700F, chlorobenzene, chloroform, toluene</t>
  </si>
  <si>
    <t>February 21 and 22, 1989</t>
  </si>
  <si>
    <t>February 22 and 23, 1989</t>
  </si>
  <si>
    <t>February 23 and March 1, 1989</t>
  </si>
  <si>
    <t>March 1 and 2, 1989</t>
  </si>
  <si>
    <t>3037C2</t>
  </si>
  <si>
    <t>Chloroform</t>
  </si>
  <si>
    <t>Toluene</t>
  </si>
  <si>
    <t>PM/HCl</t>
  </si>
  <si>
    <t>n</t>
  </si>
  <si>
    <t>3037C3</t>
  </si>
  <si>
    <t>Chlorobenzene</t>
  </si>
  <si>
    <t>3037C4</t>
  </si>
  <si>
    <t>Waste</t>
  </si>
  <si>
    <t>Sb</t>
  </si>
  <si>
    <t>As</t>
  </si>
  <si>
    <t>Ba</t>
  </si>
  <si>
    <t>Be</t>
  </si>
  <si>
    <t>Cd</t>
  </si>
  <si>
    <t>Cr</t>
  </si>
  <si>
    <t>Pb</t>
  </si>
  <si>
    <t>Hg</t>
  </si>
  <si>
    <t>Ag</t>
  </si>
  <si>
    <t>Tl</t>
  </si>
  <si>
    <t>ug/mL</t>
  </si>
  <si>
    <t>nd</t>
  </si>
  <si>
    <t>NCD047373766</t>
  </si>
  <si>
    <t>DSM Pharmaceuticals, Inc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</si>
</sst>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mmm\-yyyy"/>
    <numFmt numFmtId="173" formatCode="&quot;$&quot;#,##0.0"/>
    <numFmt numFmtId="174" formatCode="#,##0.0"/>
    <numFmt numFmtId="175" formatCode="0.00000000"/>
    <numFmt numFmtId="176" formatCode="0.0000000"/>
  </numFmts>
  <fonts count="7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1" fontId="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vertical="top" wrapText="1"/>
    </xf>
    <xf numFmtId="165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0" fillId="0" borderId="0" xfId="0" applyAlignment="1">
      <alignment vertical="top" wrapText="1"/>
    </xf>
    <xf numFmtId="17" fontId="0" fillId="0" borderId="0" xfId="0" applyNumberFormat="1" applyAlignment="1">
      <alignment horizontal="left"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5" fontId="0" fillId="0" borderId="0" xfId="0" applyNumberFormat="1" applyAlignment="1">
      <alignment horizontal="left"/>
    </xf>
    <xf numFmtId="2" fontId="0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75</v>
      </c>
    </row>
    <row r="2" ht="12.75">
      <c r="A2" t="s">
        <v>76</v>
      </c>
    </row>
    <row r="3" ht="12.75">
      <c r="A3" t="s">
        <v>77</v>
      </c>
    </row>
    <row r="4" ht="12.75">
      <c r="A4" t="s">
        <v>78</v>
      </c>
    </row>
    <row r="5" ht="12.75">
      <c r="A5" t="s">
        <v>79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50"/>
  <sheetViews>
    <sheetView workbookViewId="0" topLeftCell="B1">
      <selection activeCell="D21" sqref="D21"/>
    </sheetView>
  </sheetViews>
  <sheetFormatPr defaultColWidth="9.140625" defaultRowHeight="12.75"/>
  <cols>
    <col min="1" max="1" width="2.00390625" style="1" hidden="1" customWidth="1"/>
    <col min="2" max="2" width="23.8515625" style="1" customWidth="1"/>
    <col min="3" max="3" width="58.421875" style="1" customWidth="1"/>
    <col min="4" max="16384" width="8.8515625" style="1" customWidth="1"/>
  </cols>
  <sheetData>
    <row r="1" spans="2:12" ht="12.75">
      <c r="B1" s="6" t="s">
        <v>37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2:12" ht="12.75"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2:12" ht="12.75">
      <c r="B3" s="9" t="s">
        <v>49</v>
      </c>
      <c r="C3" s="10">
        <v>3037</v>
      </c>
      <c r="D3" s="9"/>
      <c r="E3" s="9"/>
      <c r="F3" s="9"/>
      <c r="G3" s="9"/>
      <c r="H3" s="9"/>
      <c r="I3" s="9"/>
      <c r="J3" s="9"/>
      <c r="K3" s="9"/>
      <c r="L3" s="9"/>
    </row>
    <row r="4" spans="2:12" ht="12.75">
      <c r="B4" s="9" t="s">
        <v>0</v>
      </c>
      <c r="C4" t="s">
        <v>135</v>
      </c>
      <c r="D4" s="9"/>
      <c r="E4" s="9"/>
      <c r="F4" s="9"/>
      <c r="G4" s="9"/>
      <c r="H4" s="9"/>
      <c r="I4" s="9"/>
      <c r="J4" s="9"/>
      <c r="K4" s="9"/>
      <c r="L4" s="9"/>
    </row>
    <row r="5" spans="2:12" ht="12.75">
      <c r="B5" s="9" t="s">
        <v>1</v>
      </c>
      <c r="C5" t="s">
        <v>136</v>
      </c>
      <c r="D5" s="9"/>
      <c r="E5" s="9"/>
      <c r="F5" s="9"/>
      <c r="G5" s="9"/>
      <c r="H5" s="9"/>
      <c r="I5" s="9"/>
      <c r="J5" s="9"/>
      <c r="K5" s="9"/>
      <c r="L5" s="9"/>
    </row>
    <row r="6" spans="2:12" ht="12.75">
      <c r="B6" s="9" t="s">
        <v>2</v>
      </c>
      <c r="C6" s="9"/>
      <c r="D6" s="9"/>
      <c r="E6" s="9"/>
      <c r="F6" s="9"/>
      <c r="G6" s="9"/>
      <c r="H6" s="9"/>
      <c r="I6" s="9"/>
      <c r="J6" s="9"/>
      <c r="K6" s="9"/>
      <c r="L6" s="9"/>
    </row>
    <row r="7" spans="2:12" ht="12.75">
      <c r="B7" s="9" t="s">
        <v>3</v>
      </c>
      <c r="C7" s="9" t="s">
        <v>97</v>
      </c>
      <c r="D7" s="9"/>
      <c r="E7" s="9"/>
      <c r="F7" s="9"/>
      <c r="G7" s="9"/>
      <c r="H7" s="9"/>
      <c r="I7" s="9"/>
      <c r="J7" s="9"/>
      <c r="K7" s="9"/>
      <c r="L7" s="9"/>
    </row>
    <row r="8" spans="2:12" ht="12.75">
      <c r="B8" s="9" t="s">
        <v>4</v>
      </c>
      <c r="C8" s="9" t="s">
        <v>98</v>
      </c>
      <c r="D8" s="9"/>
      <c r="E8" s="9"/>
      <c r="F8" s="9"/>
      <c r="G8" s="9"/>
      <c r="H8" s="9"/>
      <c r="I8" s="9"/>
      <c r="J8" s="9"/>
      <c r="K8" s="9"/>
      <c r="L8" s="9"/>
    </row>
    <row r="9" spans="2:12" ht="12.75">
      <c r="B9" s="9" t="s">
        <v>5</v>
      </c>
      <c r="C9" s="9" t="s">
        <v>99</v>
      </c>
      <c r="D9" s="9"/>
      <c r="E9" s="9"/>
      <c r="F9" s="9"/>
      <c r="G9" s="9"/>
      <c r="H9" s="9"/>
      <c r="I9" s="9"/>
      <c r="J9" s="9"/>
      <c r="K9" s="9"/>
      <c r="L9" s="9"/>
    </row>
    <row r="10" spans="2:12" ht="12.75">
      <c r="B10" s="9" t="s">
        <v>6</v>
      </c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2:12" ht="12.75">
      <c r="B11" s="9" t="s">
        <v>92</v>
      </c>
      <c r="C11" s="9" t="s">
        <v>95</v>
      </c>
      <c r="D11" s="9"/>
      <c r="E11" s="9"/>
      <c r="F11" s="9"/>
      <c r="G11" s="9"/>
      <c r="H11" s="9"/>
      <c r="I11" s="9"/>
      <c r="J11" s="9"/>
      <c r="K11" s="9"/>
      <c r="L11" s="9"/>
    </row>
    <row r="12" spans="2:12" ht="12.75">
      <c r="B12" s="9" t="s">
        <v>91</v>
      </c>
      <c r="C12" s="9" t="s">
        <v>63</v>
      </c>
      <c r="D12" s="9"/>
      <c r="E12" s="9"/>
      <c r="F12" s="9"/>
      <c r="G12" s="9"/>
      <c r="H12" s="9"/>
      <c r="I12" s="9"/>
      <c r="J12" s="9"/>
      <c r="K12" s="9"/>
      <c r="L12" s="9"/>
    </row>
    <row r="13" spans="2:12" s="28" customFormat="1" ht="12.75">
      <c r="B13" s="27" t="s">
        <v>29</v>
      </c>
      <c r="C13" s="27" t="s">
        <v>63</v>
      </c>
      <c r="D13" s="27"/>
      <c r="E13" s="27"/>
      <c r="F13" s="27"/>
      <c r="G13" s="27"/>
      <c r="H13" s="27"/>
      <c r="I13" s="27"/>
      <c r="J13" s="27"/>
      <c r="K13" s="27"/>
      <c r="L13" s="27"/>
    </row>
    <row r="14" spans="2:12" s="28" customFormat="1" ht="12.75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2:12" s="28" customFormat="1" ht="12.75">
      <c r="B15" s="27" t="s">
        <v>34</v>
      </c>
      <c r="C15" s="29"/>
      <c r="D15" s="27"/>
      <c r="E15" s="27"/>
      <c r="F15" s="27"/>
      <c r="G15" s="27"/>
      <c r="H15" s="27"/>
      <c r="I15" s="27"/>
      <c r="J15" s="27"/>
      <c r="K15" s="27"/>
      <c r="L15" s="27"/>
    </row>
    <row r="16" spans="2:12" s="28" customFormat="1" ht="12.75">
      <c r="B16" s="9" t="s">
        <v>38</v>
      </c>
      <c r="C16" s="27" t="s">
        <v>64</v>
      </c>
      <c r="F16" s="27"/>
      <c r="G16" s="27"/>
      <c r="H16" s="27"/>
      <c r="I16" s="27"/>
      <c r="J16" s="27"/>
      <c r="K16" s="27"/>
      <c r="L16" s="27"/>
    </row>
    <row r="17" spans="2:12" s="28" customFormat="1" ht="12.75">
      <c r="B17" s="27" t="s">
        <v>94</v>
      </c>
      <c r="C17" s="27" t="s">
        <v>100</v>
      </c>
      <c r="D17" s="27"/>
      <c r="E17" s="27"/>
      <c r="F17" s="27"/>
      <c r="G17" s="27"/>
      <c r="H17" s="27"/>
      <c r="I17" s="27"/>
      <c r="J17" s="27"/>
      <c r="K17" s="27"/>
      <c r="L17" s="27"/>
    </row>
    <row r="18" spans="2:12" s="28" customFormat="1" ht="12.75">
      <c r="B18" s="27" t="s">
        <v>93</v>
      </c>
      <c r="C18" s="27" t="s">
        <v>100</v>
      </c>
      <c r="D18" s="27"/>
      <c r="E18" s="27"/>
      <c r="F18" s="27"/>
      <c r="G18" s="27"/>
      <c r="H18" s="27"/>
      <c r="I18" s="27"/>
      <c r="J18" s="27"/>
      <c r="K18" s="27"/>
      <c r="L18" s="27"/>
    </row>
    <row r="19" spans="2:12" ht="12.75">
      <c r="B19" s="27" t="s">
        <v>7</v>
      </c>
      <c r="C19" s="27"/>
      <c r="D19" s="9"/>
      <c r="E19" s="9"/>
      <c r="F19" s="9"/>
      <c r="G19" s="9"/>
      <c r="H19" s="9"/>
      <c r="I19" s="9"/>
      <c r="J19" s="9"/>
      <c r="K19" s="9"/>
      <c r="L19" s="9"/>
    </row>
    <row r="20" spans="2:12" ht="12.75">
      <c r="B20" s="9" t="s">
        <v>32</v>
      </c>
      <c r="C20" s="9" t="s">
        <v>65</v>
      </c>
      <c r="D20" s="9"/>
      <c r="E20" s="9"/>
      <c r="F20" s="9"/>
      <c r="G20" s="9"/>
      <c r="H20" s="9"/>
      <c r="I20" s="9"/>
      <c r="J20" s="9"/>
      <c r="K20" s="9"/>
      <c r="L20" s="9"/>
    </row>
    <row r="21" spans="2:12" ht="12.75">
      <c r="B21" s="9" t="s">
        <v>39</v>
      </c>
      <c r="C21" s="32"/>
      <c r="D21" s="9"/>
      <c r="E21" s="9"/>
      <c r="F21" s="9"/>
      <c r="G21" s="9"/>
      <c r="H21" s="9"/>
      <c r="I21" s="9"/>
      <c r="J21" s="9"/>
      <c r="K21" s="9"/>
      <c r="L21" s="9"/>
    </row>
    <row r="22" spans="2:12" ht="12.75">
      <c r="B22" s="9" t="s">
        <v>33</v>
      </c>
      <c r="C22" s="27" t="s">
        <v>66</v>
      </c>
      <c r="D22" s="9"/>
      <c r="E22" s="9"/>
      <c r="F22" s="9"/>
      <c r="G22" s="9"/>
      <c r="H22" s="9"/>
      <c r="I22" s="9"/>
      <c r="J22" s="9"/>
      <c r="K22" s="9"/>
      <c r="L22" s="9"/>
    </row>
    <row r="23" spans="2:12" ht="12.75" customHeight="1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2:12" ht="12.75">
      <c r="B24" s="9" t="s">
        <v>8</v>
      </c>
      <c r="C24" s="10"/>
      <c r="D24" s="9"/>
      <c r="E24" s="9"/>
      <c r="F24" s="9"/>
      <c r="G24" s="9"/>
      <c r="H24" s="9"/>
      <c r="I24" s="9"/>
      <c r="J24" s="9"/>
      <c r="K24" s="9"/>
      <c r="L24" s="9"/>
    </row>
    <row r="25" spans="2:12" ht="12.75">
      <c r="B25" s="9" t="s">
        <v>9</v>
      </c>
      <c r="C25" s="31">
        <v>2.5</v>
      </c>
      <c r="D25" s="9"/>
      <c r="E25" s="9"/>
      <c r="F25" s="9"/>
      <c r="G25" s="9"/>
      <c r="H25" s="9"/>
      <c r="I25" s="9"/>
      <c r="J25" s="9"/>
      <c r="K25" s="9"/>
      <c r="L25" s="9"/>
    </row>
    <row r="26" spans="2:12" ht="12.75">
      <c r="B26" s="9" t="s">
        <v>10</v>
      </c>
      <c r="C26" s="10">
        <v>80</v>
      </c>
      <c r="D26" s="9"/>
      <c r="E26" s="9"/>
      <c r="F26" s="9"/>
      <c r="G26" s="9"/>
      <c r="H26" s="9"/>
      <c r="I26" s="9"/>
      <c r="J26" s="9"/>
      <c r="K26" s="9"/>
      <c r="L26" s="9"/>
    </row>
    <row r="27" spans="2:12" ht="12.75">
      <c r="B27" s="9" t="s">
        <v>35</v>
      </c>
      <c r="C27" s="11"/>
      <c r="D27" s="9"/>
      <c r="E27" s="9"/>
      <c r="F27" s="9"/>
      <c r="G27" s="9"/>
      <c r="H27" s="9"/>
      <c r="I27" s="9"/>
      <c r="J27" s="9"/>
      <c r="K27" s="9"/>
      <c r="L27" s="9"/>
    </row>
    <row r="28" spans="2:12" ht="14.25" customHeight="1">
      <c r="B28" s="9" t="s">
        <v>36</v>
      </c>
      <c r="C28" s="10"/>
      <c r="D28" s="9"/>
      <c r="E28" s="9"/>
      <c r="F28" s="9"/>
      <c r="G28" s="9"/>
      <c r="H28" s="9"/>
      <c r="I28" s="9"/>
      <c r="J28" s="9"/>
      <c r="K28" s="9"/>
      <c r="L28" s="9"/>
    </row>
    <row r="29" spans="2:12" ht="12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2:12" ht="12.75">
      <c r="B30" s="9" t="s">
        <v>11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2:12" ht="12.75">
      <c r="B31" s="9" t="s">
        <v>48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2:12" ht="12.7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2:12" ht="12.7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3:12" ht="12.75"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2:12" ht="12.75">
      <c r="B35"/>
      <c r="C35"/>
      <c r="D35" s="9"/>
      <c r="E35" s="9"/>
      <c r="F35" s="9"/>
      <c r="G35" s="9"/>
      <c r="H35" s="9"/>
      <c r="I35" s="9"/>
      <c r="J35" s="9"/>
      <c r="K35" s="9"/>
      <c r="L35" s="9"/>
    </row>
    <row r="36" spans="2:12" ht="12.75">
      <c r="B36"/>
      <c r="C36"/>
      <c r="D36" s="9"/>
      <c r="E36" s="9"/>
      <c r="F36" s="9"/>
      <c r="G36" s="9"/>
      <c r="H36" s="9"/>
      <c r="I36" s="9"/>
      <c r="J36" s="9"/>
      <c r="K36" s="9"/>
      <c r="L36" s="9"/>
    </row>
    <row r="37" spans="2:12" ht="12.75">
      <c r="B37"/>
      <c r="C37"/>
      <c r="D37" s="9"/>
      <c r="E37" s="9"/>
      <c r="F37" s="9"/>
      <c r="G37" s="9"/>
      <c r="H37" s="9"/>
      <c r="I37" s="9"/>
      <c r="J37" s="9"/>
      <c r="K37" s="9"/>
      <c r="L37" s="9"/>
    </row>
    <row r="38" spans="2:12" ht="12.75">
      <c r="B38"/>
      <c r="C38"/>
      <c r="D38" s="9"/>
      <c r="E38" s="9"/>
      <c r="F38" s="9"/>
      <c r="G38" s="9"/>
      <c r="H38" s="9"/>
      <c r="I38" s="9"/>
      <c r="J38" s="9"/>
      <c r="K38" s="9"/>
      <c r="L38" s="9"/>
    </row>
    <row r="39" spans="2:12" ht="12.75">
      <c r="B39"/>
      <c r="C39"/>
      <c r="D39" s="9"/>
      <c r="E39" s="9"/>
      <c r="F39" s="9"/>
      <c r="G39" s="9"/>
      <c r="H39" s="9"/>
      <c r="I39" s="9"/>
      <c r="J39" s="9"/>
      <c r="K39" s="9"/>
      <c r="L39" s="9"/>
    </row>
    <row r="40" spans="2:12" ht="12.75">
      <c r="B40"/>
      <c r="C40"/>
      <c r="D40" s="9"/>
      <c r="E40" s="9"/>
      <c r="F40" s="9"/>
      <c r="G40" s="9"/>
      <c r="H40" s="9"/>
      <c r="I40" s="9"/>
      <c r="J40" s="9"/>
      <c r="K40" s="9"/>
      <c r="L40" s="9"/>
    </row>
    <row r="41" spans="2:12" ht="12.75">
      <c r="B41"/>
      <c r="C41"/>
      <c r="D41" s="9"/>
      <c r="E41" s="9"/>
      <c r="F41" s="9"/>
      <c r="G41" s="9"/>
      <c r="H41" s="9"/>
      <c r="I41" s="9"/>
      <c r="J41" s="9"/>
      <c r="K41" s="9"/>
      <c r="L41" s="9"/>
    </row>
    <row r="42" spans="2:12" ht="12.75">
      <c r="B42"/>
      <c r="C42"/>
      <c r="D42" s="9"/>
      <c r="E42" s="9"/>
      <c r="F42" s="9"/>
      <c r="G42" s="9"/>
      <c r="H42" s="9"/>
      <c r="I42" s="9"/>
      <c r="J42" s="9"/>
      <c r="K42" s="9"/>
      <c r="L42" s="9"/>
    </row>
    <row r="43" spans="2:12" ht="12.75">
      <c r="B43"/>
      <c r="C43"/>
      <c r="D43" s="9"/>
      <c r="E43" s="9"/>
      <c r="F43" s="9"/>
      <c r="G43" s="9"/>
      <c r="H43" s="9"/>
      <c r="I43" s="9"/>
      <c r="J43" s="9"/>
      <c r="K43" s="9"/>
      <c r="L43" s="9"/>
    </row>
    <row r="44" spans="2:12" ht="12.75">
      <c r="B44"/>
      <c r="C44"/>
      <c r="D44" s="9"/>
      <c r="E44" s="9"/>
      <c r="F44" s="9"/>
      <c r="G44" s="9"/>
      <c r="H44" s="9"/>
      <c r="I44" s="9"/>
      <c r="J44" s="9"/>
      <c r="K44" s="9"/>
      <c r="L44" s="9"/>
    </row>
    <row r="45" spans="2:12" ht="12.75">
      <c r="B45"/>
      <c r="C45"/>
      <c r="D45" s="9"/>
      <c r="E45" s="9"/>
      <c r="F45" s="9"/>
      <c r="G45" s="9"/>
      <c r="H45" s="9"/>
      <c r="I45" s="9"/>
      <c r="J45" s="9"/>
      <c r="K45" s="9"/>
      <c r="L45" s="9"/>
    </row>
    <row r="46" spans="2:12" ht="12.75">
      <c r="B46"/>
      <c r="C46"/>
      <c r="D46" s="9"/>
      <c r="E46" s="9"/>
      <c r="F46" s="9"/>
      <c r="G46" s="9"/>
      <c r="H46" s="9"/>
      <c r="I46" s="9"/>
      <c r="J46" s="9"/>
      <c r="K46" s="9"/>
      <c r="L46" s="9"/>
    </row>
    <row r="47" spans="2:12" ht="12.75">
      <c r="B47"/>
      <c r="C47"/>
      <c r="D47" s="9"/>
      <c r="E47" s="9"/>
      <c r="F47" s="9"/>
      <c r="G47" s="9"/>
      <c r="H47" s="9"/>
      <c r="I47" s="9"/>
      <c r="J47" s="9"/>
      <c r="K47" s="9"/>
      <c r="L47" s="9"/>
    </row>
    <row r="48" spans="2:12" ht="12.75">
      <c r="B48"/>
      <c r="C48"/>
      <c r="D48" s="9"/>
      <c r="E48" s="9"/>
      <c r="F48" s="9"/>
      <c r="G48" s="9"/>
      <c r="H48" s="9"/>
      <c r="I48" s="9"/>
      <c r="J48" s="9"/>
      <c r="K48" s="9"/>
      <c r="L48" s="9"/>
    </row>
    <row r="49" spans="2:12" ht="12.75">
      <c r="B49"/>
      <c r="C49"/>
      <c r="D49" s="9"/>
      <c r="E49" s="9"/>
      <c r="F49" s="9"/>
      <c r="G49" s="9"/>
      <c r="H49" s="9"/>
      <c r="I49" s="9"/>
      <c r="J49" s="9"/>
      <c r="K49" s="9"/>
      <c r="L49" s="9"/>
    </row>
    <row r="50" spans="2:12" ht="12.7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2:12" ht="12.7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2:12" ht="12.7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2:12" ht="12.7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2:12" ht="12.7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2:12" ht="12.7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2:12" ht="12.7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2:12" ht="12.7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2:12" ht="12.7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2:12" ht="12.7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2:12" ht="12.7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2:12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2:12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2:12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2:12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2:12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2:12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2:12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2:12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2:12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2:12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2:12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2:12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2:12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2:12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2:12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2:12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2:12" ht="12.7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2:12" ht="12.7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2:12" ht="12.7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2:12" ht="12.7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2:12" ht="12.7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2:12" ht="12.7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2:12" ht="12.7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2:12" ht="12.7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2:12" ht="12.7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2:12" ht="12.7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2:12" ht="12.7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2:12" ht="12.7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2:12" ht="12.7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2:12" ht="12.7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2:12" ht="12.7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2:12" ht="12.7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2:12" ht="12.7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2:12" ht="12.7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2:12" ht="12.7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2:12" ht="12.7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2:12" ht="12.7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2:12" ht="12.7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2:12" ht="12.7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2:12" ht="12.7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2:12" ht="12.7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2:12" ht="12.7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2:12" ht="12.7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2:12" ht="12.7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2:12" ht="12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2:12" ht="12.7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2:12" ht="12.7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2:12" ht="12.7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2:12" ht="12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2:12" ht="12.7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2:12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2:12" ht="12.7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2:12" ht="12.7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</row>
    <row r="114" spans="2:12" ht="12.7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</row>
    <row r="115" spans="2:12" ht="12.7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</row>
    <row r="116" spans="2:12" ht="12.7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2:12" ht="12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</row>
    <row r="118" spans="2:12" ht="12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2:12" ht="12.7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2:12" ht="12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2:12" ht="12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</row>
    <row r="122" spans="2:12" ht="12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2:12" ht="12.7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</row>
    <row r="124" spans="2:12" ht="12.7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2:12" ht="12.7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</row>
    <row r="126" spans="2:12" ht="12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2:12" ht="12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8" spans="2:12" ht="12.7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</row>
    <row r="129" spans="2:12" ht="12.7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</row>
    <row r="130" spans="2:12" ht="12.7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2:12" ht="12.7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2:12" ht="12.7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2:12" ht="12.7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</row>
    <row r="134" spans="2:12" ht="12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</row>
    <row r="135" spans="2:12" ht="12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2:12" ht="12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2:12" ht="12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2:12" ht="12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</row>
    <row r="139" spans="2:12" ht="12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2:12" ht="12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2:12" ht="12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2:12" ht="12.7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2:12" ht="12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2:12" ht="12.7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</row>
    <row r="145" spans="2:12" ht="12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2:12" ht="12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2:12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2:12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2:12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2:12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2:12" ht="12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2:12" ht="12.7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</row>
    <row r="153" spans="2:12" ht="12.7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2:12" ht="12.7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2:12" ht="12.7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</row>
    <row r="156" spans="2:12" ht="12.7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</row>
    <row r="157" spans="2:12" ht="12.7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</row>
    <row r="158" spans="2:12" ht="12.7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2:12" ht="12.7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</row>
    <row r="160" spans="2:12" ht="12.7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</row>
    <row r="161" spans="2:12" ht="12.7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2:12" ht="12.7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</row>
    <row r="163" spans="2:12" ht="12.7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</row>
    <row r="164" spans="2:12" ht="12.7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2:12" ht="12.7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</row>
    <row r="166" spans="2:12" ht="12.7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</row>
    <row r="167" spans="2:12" ht="12.7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</row>
    <row r="168" spans="2:12" ht="12.7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2:12" ht="12.7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</row>
    <row r="170" spans="2:12" ht="12.7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2:12" ht="12.7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</row>
    <row r="172" spans="2:12" ht="12.7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2:12" ht="12.7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</row>
    <row r="174" spans="2:12" ht="12.7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</row>
    <row r="175" spans="2:12" ht="12.7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</row>
    <row r="176" spans="2:12" ht="12.7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</row>
    <row r="177" spans="2:12" ht="12.7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2:12" ht="12.7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</row>
    <row r="179" spans="2:12" ht="12.7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</row>
    <row r="180" spans="2:12" ht="12.7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</row>
    <row r="181" spans="2:12" ht="12.7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</row>
    <row r="182" spans="2:12" ht="12.7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2:12" ht="12.7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</row>
    <row r="184" spans="2:12" ht="12.7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</row>
    <row r="185" spans="2:12" ht="12.7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</row>
    <row r="186" spans="2:12" ht="12.7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</row>
    <row r="187" spans="2:12" ht="12.7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</row>
    <row r="188" spans="2:12" ht="12.7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2:12" ht="12.75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</row>
    <row r="190" spans="2:12" ht="12.7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</row>
    <row r="191" spans="2:12" ht="12.7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</row>
    <row r="192" spans="2:12" ht="12.7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2:12" ht="12.7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</row>
    <row r="194" spans="2:12" ht="12.75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2:12" ht="12.7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</row>
    <row r="196" spans="2:12" ht="12.7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</row>
    <row r="197" spans="2:12" ht="12.7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2:12" ht="12.7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</row>
    <row r="199" spans="2:12" ht="12.7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</row>
    <row r="200" spans="2:12" ht="12.7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</row>
    <row r="201" spans="2:12" ht="12.7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</row>
    <row r="202" spans="2:12" ht="12.7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</row>
    <row r="203" spans="2:12" ht="12.7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2:12" ht="12.7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</row>
    <row r="205" spans="2:12" ht="12.75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</row>
    <row r="206" spans="2:12" ht="12.75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2:12" ht="12.75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</row>
    <row r="208" spans="2:12" ht="12.75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2:12" ht="12.7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</row>
    <row r="210" spans="2:12" ht="12.7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</row>
    <row r="211" spans="2:12" ht="12.7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</row>
    <row r="212" spans="2:12" ht="12.75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</row>
    <row r="213" spans="2:12" ht="12.75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2:12" ht="12.7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</row>
    <row r="215" spans="2:12" ht="12.7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</row>
    <row r="216" spans="2:12" ht="12.75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2:12" ht="12.7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</row>
    <row r="218" spans="2:12" ht="12.75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</row>
    <row r="219" spans="2:12" ht="12.7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</row>
    <row r="220" spans="2:12" ht="12.75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</row>
    <row r="221" spans="2:12" ht="12.7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2:12" ht="12.7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</row>
    <row r="223" spans="2:12" ht="12.75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</row>
    <row r="224" spans="2:12" ht="12.75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</row>
    <row r="225" spans="2:12" ht="12.75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</row>
    <row r="226" spans="2:12" ht="12.75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</row>
    <row r="227" spans="2:12" ht="12.75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</row>
    <row r="228" spans="2:12" ht="12.75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</row>
    <row r="229" spans="2:12" ht="12.75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</row>
    <row r="230" spans="2:12" ht="12.75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</row>
    <row r="231" spans="2:12" ht="12.75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</row>
    <row r="232" spans="2:12" ht="12.75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</row>
    <row r="233" spans="2:12" ht="12.75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</row>
    <row r="234" spans="2:12" ht="12.75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</row>
    <row r="235" spans="2:12" ht="12.75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</row>
    <row r="236" spans="2:12" ht="12.75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</row>
    <row r="237" spans="2:12" ht="12.75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</row>
    <row r="238" spans="2:12" ht="12.75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</row>
    <row r="239" spans="2:12" ht="12.75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</row>
    <row r="240" spans="2:12" ht="12.75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</row>
    <row r="241" spans="2:12" ht="12.75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</row>
    <row r="242" spans="2:12" ht="12.75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</row>
    <row r="243" spans="2:12" ht="12.75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</row>
    <row r="244" spans="2:12" ht="12.75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</row>
    <row r="245" spans="2:12" ht="12.75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</row>
    <row r="246" spans="2:12" ht="12.75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</row>
    <row r="247" spans="2:12" ht="12.75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</row>
    <row r="248" spans="2:12" ht="12.75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</row>
    <row r="249" spans="2:12" ht="12.75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</row>
    <row r="250" spans="2:12" ht="12.75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</row>
    <row r="251" spans="2:12" ht="12.75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</row>
    <row r="252" spans="2:12" ht="12.75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</row>
    <row r="253" spans="2:12" ht="12.75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</row>
    <row r="254" spans="2:12" ht="12.75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</row>
    <row r="255" spans="2:12" ht="12.75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</row>
    <row r="256" spans="2:12" ht="12.75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</row>
    <row r="257" spans="2:12" ht="12.75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</row>
    <row r="258" spans="2:12" ht="12.75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</row>
    <row r="259" spans="2:12" ht="12.75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</row>
    <row r="260" spans="2:12" ht="12.75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</row>
    <row r="261" spans="2:12" ht="12.75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</row>
    <row r="262" spans="2:12" ht="12.75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</row>
    <row r="263" spans="2:12" ht="12.75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</row>
    <row r="264" spans="2:12" ht="12.75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</row>
    <row r="265" spans="2:12" ht="12.75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</row>
    <row r="266" spans="2:12" ht="12.75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</row>
    <row r="267" spans="2:12" ht="12.75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</row>
    <row r="268" spans="2:12" ht="12.75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</row>
    <row r="269" spans="2:12" ht="12.75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</row>
    <row r="270" spans="2:12" ht="12.75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</row>
    <row r="271" spans="2:12" ht="12.75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</row>
    <row r="272" spans="2:12" ht="12.75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</row>
    <row r="273" spans="2:12" ht="12.75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</row>
    <row r="274" spans="2:12" ht="12.75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</row>
    <row r="275" spans="2:12" ht="12.75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</row>
    <row r="276" spans="2:12" ht="12.75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</row>
    <row r="277" spans="2:12" ht="12.75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</row>
    <row r="278" spans="2:12" ht="12.75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</row>
    <row r="279" spans="2:12" ht="12.75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</row>
    <row r="280" spans="2:12" ht="12.75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</row>
    <row r="281" spans="2:12" ht="12.75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</row>
    <row r="282" spans="2:12" ht="12.75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</row>
    <row r="283" spans="2:12" ht="12.75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</row>
    <row r="284" spans="2:12" ht="12.75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</row>
    <row r="285" spans="2:12" ht="12.75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</row>
    <row r="286" spans="2:12" ht="12.75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</row>
    <row r="287" spans="2:12" ht="12.75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</row>
    <row r="288" spans="2:12" ht="12.75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</row>
    <row r="289" spans="2:12" ht="12.75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</row>
    <row r="290" spans="2:12" ht="12.75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</row>
    <row r="291" spans="2:12" ht="12.75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</row>
    <row r="292" spans="2:12" ht="12.75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</row>
    <row r="293" spans="2:12" ht="12.75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</row>
    <row r="294" spans="2:12" ht="12.75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</row>
    <row r="295" spans="2:12" ht="12.75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</row>
    <row r="296" spans="2:12" ht="12.75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</row>
    <row r="297" spans="2:12" ht="12.75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</row>
    <row r="298" spans="2:12" ht="12.75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</row>
    <row r="299" spans="2:12" ht="12.75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</row>
    <row r="300" spans="2:12" ht="12.75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</row>
    <row r="301" spans="2:12" ht="12.75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</row>
    <row r="302" spans="2:12" ht="12.75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</row>
    <row r="303" spans="2:12" ht="12.75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</row>
    <row r="304" spans="2:12" ht="12.75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</row>
    <row r="305" spans="2:12" ht="12.75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</row>
    <row r="306" spans="2:12" ht="12.75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</row>
    <row r="307" spans="2:12" ht="12.75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</row>
    <row r="308" spans="2:12" ht="12.75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</row>
    <row r="309" spans="2:12" ht="12.75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</row>
    <row r="310" spans="2:12" ht="12.75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</row>
    <row r="311" spans="2:12" ht="12.75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</row>
    <row r="312" spans="2:12" ht="12.75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</row>
    <row r="313" spans="2:12" ht="12.75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</row>
    <row r="314" spans="2:12" ht="12.75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</row>
    <row r="315" spans="2:12" ht="12.75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</row>
    <row r="316" spans="2:12" ht="12.75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</row>
    <row r="317" spans="2:12" ht="12.75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</row>
    <row r="318" spans="2:12" ht="12.75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</row>
    <row r="319" spans="2:12" ht="12.75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</row>
    <row r="320" spans="2:12" ht="12.75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</row>
    <row r="321" spans="2:12" ht="12.75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</row>
    <row r="322" spans="2:12" ht="12.75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</row>
    <row r="323" spans="2:12" ht="12.75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</row>
    <row r="324" spans="2:12" ht="12.75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</row>
    <row r="325" spans="2:12" ht="12.75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</row>
    <row r="326" spans="2:12" ht="12.75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</row>
    <row r="327" spans="2:12" ht="12.75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</row>
    <row r="328" spans="2:12" ht="12.75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</row>
    <row r="329" spans="2:12" ht="12.75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</row>
    <row r="330" spans="2:12" ht="12.75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</row>
    <row r="331" spans="2:12" ht="12.75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</row>
    <row r="332" spans="2:12" ht="12.75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</row>
    <row r="333" spans="2:12" ht="12.75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</row>
    <row r="334" spans="2:12" ht="12.75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</row>
    <row r="335" spans="2:12" ht="12.75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</row>
    <row r="336" spans="2:12" ht="12.75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</row>
    <row r="337" spans="2:12" ht="12.75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</row>
    <row r="338" spans="2:12" ht="12.75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</row>
    <row r="339" spans="2:12" ht="12.75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</row>
    <row r="340" spans="2:12" ht="12.75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</row>
    <row r="341" spans="2:12" ht="12.75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</row>
    <row r="342" spans="2:12" ht="12.75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</row>
    <row r="343" spans="2:12" ht="12.75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</row>
    <row r="344" spans="2:12" ht="12.75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</row>
    <row r="345" spans="2:12" ht="12.75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</row>
    <row r="346" spans="2:12" ht="12.75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</row>
    <row r="347" spans="2:12" ht="12.75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</row>
    <row r="348" spans="2:12" ht="12.75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</row>
    <row r="349" spans="2:12" ht="12.75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</row>
    <row r="350" spans="2:12" ht="12.75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</row>
    <row r="351" spans="2:12" ht="12.75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</row>
    <row r="352" spans="2:12" ht="12.75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</row>
    <row r="353" spans="2:12" ht="12.75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</row>
    <row r="354" spans="2:12" ht="12.75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</row>
    <row r="355" spans="2:12" ht="12.75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</row>
    <row r="356" spans="2:12" ht="12.75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</row>
    <row r="357" spans="2:12" ht="12.75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</row>
    <row r="358" spans="2:12" ht="12.75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</row>
    <row r="359" spans="2:12" ht="12.75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</row>
    <row r="360" spans="2:12" ht="12.75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</row>
    <row r="361" spans="2:12" ht="12.75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</row>
    <row r="362" spans="2:12" ht="12.75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</row>
    <row r="363" spans="2:12" ht="12.75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</row>
    <row r="364" spans="2:12" ht="12.75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</row>
    <row r="365" spans="2:12" ht="12.75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</row>
    <row r="366" spans="2:12" ht="12.75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</row>
    <row r="367" spans="2:12" ht="12.75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</row>
    <row r="368" spans="2:12" ht="12.75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</row>
    <row r="369" spans="2:12" ht="12.75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</row>
    <row r="370" spans="2:12" ht="12.75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</row>
    <row r="371" spans="2:12" ht="12.75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</row>
    <row r="372" spans="2:12" ht="12.75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</row>
    <row r="373" spans="2:12" ht="12.75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</row>
    <row r="374" spans="2:12" ht="12.75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</row>
    <row r="375" spans="2:12" ht="12.75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</row>
    <row r="376" spans="2:12" ht="12.75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</row>
    <row r="377" spans="2:12" ht="12.75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</row>
    <row r="378" spans="2:12" ht="12.75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</row>
    <row r="379" spans="2:12" ht="12.75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</row>
    <row r="380" spans="2:12" ht="12.75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</row>
    <row r="381" spans="2:12" ht="12.75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</row>
    <row r="382" spans="2:12" ht="12.75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</row>
    <row r="383" spans="2:12" ht="12.75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</row>
    <row r="384" spans="2:12" ht="12.75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</row>
    <row r="385" spans="2:12" ht="12.75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</row>
    <row r="386" spans="2:12" ht="12.75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</row>
    <row r="387" spans="2:12" ht="12.75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</row>
    <row r="388" spans="2:12" ht="12.75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</row>
    <row r="389" spans="2:12" ht="12.75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</row>
    <row r="390" spans="2:12" ht="12.75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</row>
    <row r="391" spans="2:12" ht="12.75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</row>
    <row r="392" spans="2:12" ht="12.75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</row>
    <row r="393" spans="2:12" ht="12.75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</row>
    <row r="394" spans="2:12" ht="12.75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</row>
    <row r="395" spans="2:12" ht="12.75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</row>
    <row r="396" spans="2:12" ht="12.75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</row>
    <row r="397" spans="2:12" ht="12.75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</row>
    <row r="398" spans="2:12" ht="12.75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</row>
    <row r="399" spans="2:12" ht="12.75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</row>
    <row r="400" spans="2:12" ht="12.75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</row>
    <row r="401" spans="2:12" ht="12.75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</row>
    <row r="402" spans="2:12" ht="12.75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</row>
    <row r="403" spans="2:12" ht="12.75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</row>
    <row r="404" spans="2:12" ht="12.75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</row>
    <row r="405" spans="2:12" ht="12.75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</row>
    <row r="406" spans="2:12" ht="12.75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</row>
    <row r="407" spans="2:12" ht="12.75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</row>
    <row r="408" spans="2:12" ht="12.75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</row>
    <row r="409" spans="2:12" ht="12.75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</row>
    <row r="410" spans="2:12" ht="12.75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</row>
    <row r="411" spans="2:12" ht="12.75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</row>
    <row r="412" spans="2:12" ht="12.75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</row>
    <row r="413" spans="2:12" ht="12.75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</row>
    <row r="414" spans="2:12" ht="12.75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</row>
    <row r="415" spans="2:12" ht="12.75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</row>
    <row r="416" spans="2:12" ht="12.75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</row>
    <row r="417" spans="2:12" ht="12.75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</row>
    <row r="418" spans="2:12" ht="12.75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</row>
    <row r="419" spans="2:12" ht="12.75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</row>
    <row r="420" spans="2:12" ht="12.75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</row>
    <row r="421" spans="2:12" ht="12.75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</row>
    <row r="422" spans="2:12" ht="12.75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</row>
    <row r="423" spans="2:12" ht="12.75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</row>
    <row r="424" spans="2:12" ht="12.75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</row>
    <row r="425" spans="2:12" ht="12.75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</row>
    <row r="426" spans="2:12" ht="12.75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</row>
    <row r="427" spans="2:12" ht="12.75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</row>
    <row r="428" spans="2:12" ht="12.75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</row>
    <row r="429" spans="2:12" ht="12.75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</row>
    <row r="430" spans="2:12" ht="12.75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</row>
    <row r="431" spans="2:12" ht="12.75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</row>
    <row r="432" spans="2:12" ht="12.75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</row>
    <row r="433" spans="2:12" ht="12.75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</row>
    <row r="434" spans="2:12" ht="12.75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</row>
    <row r="435" spans="2:12" ht="12.75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</row>
    <row r="436" spans="2:12" ht="12.75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</row>
    <row r="437" spans="2:12" ht="12.75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</row>
    <row r="438" spans="2:12" ht="12.75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</row>
    <row r="439" spans="2:12" ht="12.75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</row>
    <row r="440" spans="2:12" ht="12.75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</row>
    <row r="441" spans="2:12" ht="12.75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</row>
    <row r="442" spans="2:12" ht="12.75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</row>
    <row r="443" spans="2:12" ht="12.75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</row>
    <row r="444" spans="2:12" ht="12.75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</row>
    <row r="445" spans="2:12" ht="12.75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</row>
    <row r="446" spans="2:12" ht="12.75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</row>
    <row r="447" spans="2:12" ht="12.75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</row>
    <row r="448" spans="2:12" ht="12.75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</row>
    <row r="449" spans="2:12" ht="12.75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</row>
    <row r="450" spans="2:12" ht="12.75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D41"/>
  <sheetViews>
    <sheetView workbookViewId="0" topLeftCell="B1">
      <selection activeCell="C9" sqref="C9"/>
    </sheetView>
  </sheetViews>
  <sheetFormatPr defaultColWidth="9.140625" defaultRowHeight="12.75"/>
  <cols>
    <col min="1" max="1" width="1.8515625" style="0" hidden="1" customWidth="1"/>
    <col min="2" max="2" width="21.00390625" style="0" customWidth="1"/>
    <col min="3" max="3" width="67.00390625" style="0" customWidth="1"/>
  </cols>
  <sheetData>
    <row r="1" ht="12.75">
      <c r="B1" s="6" t="s">
        <v>80</v>
      </c>
    </row>
    <row r="2" ht="12.75">
      <c r="B2" s="6"/>
    </row>
    <row r="3" ht="12.75">
      <c r="B3" s="6" t="s">
        <v>101</v>
      </c>
    </row>
    <row r="5" spans="2:3" ht="38.25">
      <c r="B5" s="27" t="s">
        <v>81</v>
      </c>
      <c r="C5" s="36" t="s">
        <v>102</v>
      </c>
    </row>
    <row r="6" spans="2:3" ht="12.75">
      <c r="B6" s="9" t="s">
        <v>82</v>
      </c>
      <c r="C6" t="s">
        <v>67</v>
      </c>
    </row>
    <row r="7" spans="2:3" ht="12.75">
      <c r="B7" s="9" t="s">
        <v>83</v>
      </c>
      <c r="C7" t="s">
        <v>67</v>
      </c>
    </row>
    <row r="8" spans="2:4" ht="12.75">
      <c r="B8" s="9" t="s">
        <v>84</v>
      </c>
      <c r="C8" s="40" t="s">
        <v>110</v>
      </c>
      <c r="D8" s="9"/>
    </row>
    <row r="9" spans="2:4" ht="12.75">
      <c r="B9" s="9" t="s">
        <v>85</v>
      </c>
      <c r="C9" s="37">
        <v>32540</v>
      </c>
      <c r="D9" s="9"/>
    </row>
    <row r="10" spans="2:3" ht="12.75">
      <c r="B10" s="9" t="s">
        <v>86</v>
      </c>
      <c r="C10" t="s">
        <v>106</v>
      </c>
    </row>
    <row r="11" spans="2:3" ht="12.75">
      <c r="B11" s="9" t="s">
        <v>87</v>
      </c>
      <c r="C11" t="s">
        <v>105</v>
      </c>
    </row>
    <row r="13" ht="12.75">
      <c r="B13" s="6" t="s">
        <v>68</v>
      </c>
    </row>
    <row r="15" spans="2:3" ht="38.25">
      <c r="B15" s="27" t="s">
        <v>81</v>
      </c>
      <c r="C15" s="36" t="s">
        <v>102</v>
      </c>
    </row>
    <row r="16" spans="2:3" ht="12.75">
      <c r="B16" s="9" t="s">
        <v>82</v>
      </c>
      <c r="C16" t="s">
        <v>67</v>
      </c>
    </row>
    <row r="17" spans="2:3" ht="12.75">
      <c r="B17" s="9" t="s">
        <v>83</v>
      </c>
      <c r="C17" t="s">
        <v>67</v>
      </c>
    </row>
    <row r="18" spans="2:3" ht="12.75">
      <c r="B18" s="9" t="s">
        <v>84</v>
      </c>
      <c r="C18" s="40" t="s">
        <v>111</v>
      </c>
    </row>
    <row r="19" spans="2:3" ht="12.75">
      <c r="B19" s="9" t="s">
        <v>85</v>
      </c>
      <c r="C19" s="37">
        <v>32540</v>
      </c>
    </row>
    <row r="20" spans="2:3" ht="12.75">
      <c r="B20" s="9" t="s">
        <v>86</v>
      </c>
      <c r="C20" t="s">
        <v>107</v>
      </c>
    </row>
    <row r="21" spans="2:3" ht="12.75">
      <c r="B21" s="9" t="s">
        <v>87</v>
      </c>
      <c r="C21" t="s">
        <v>105</v>
      </c>
    </row>
    <row r="23" ht="12.75">
      <c r="B23" s="6" t="s">
        <v>103</v>
      </c>
    </row>
    <row r="25" spans="2:3" ht="38.25">
      <c r="B25" s="27" t="s">
        <v>81</v>
      </c>
      <c r="C25" s="36" t="s">
        <v>102</v>
      </c>
    </row>
    <row r="26" spans="2:3" ht="12.75">
      <c r="B26" s="9" t="s">
        <v>82</v>
      </c>
      <c r="C26" t="s">
        <v>67</v>
      </c>
    </row>
    <row r="27" spans="2:3" ht="12.75">
      <c r="B27" s="9" t="s">
        <v>83</v>
      </c>
      <c r="C27" t="s">
        <v>67</v>
      </c>
    </row>
    <row r="28" spans="2:3" ht="12.75">
      <c r="B28" s="9" t="s">
        <v>84</v>
      </c>
      <c r="C28" t="s">
        <v>112</v>
      </c>
    </row>
    <row r="29" spans="2:3" ht="12.75">
      <c r="B29" s="9" t="s">
        <v>85</v>
      </c>
      <c r="C29" s="37">
        <v>32540</v>
      </c>
    </row>
    <row r="30" spans="2:3" ht="12.75">
      <c r="B30" s="9" t="s">
        <v>86</v>
      </c>
      <c r="C30" t="s">
        <v>108</v>
      </c>
    </row>
    <row r="31" spans="2:3" ht="12.75">
      <c r="B31" s="9" t="s">
        <v>87</v>
      </c>
      <c r="C31" t="s">
        <v>105</v>
      </c>
    </row>
    <row r="33" ht="12.75">
      <c r="B33" s="6" t="s">
        <v>104</v>
      </c>
    </row>
    <row r="35" spans="2:3" ht="38.25">
      <c r="B35" s="27" t="s">
        <v>81</v>
      </c>
      <c r="C35" s="36" t="s">
        <v>102</v>
      </c>
    </row>
    <row r="36" spans="2:3" ht="12.75">
      <c r="B36" s="9" t="s">
        <v>82</v>
      </c>
      <c r="C36" t="s">
        <v>67</v>
      </c>
    </row>
    <row r="37" spans="2:3" ht="12.75">
      <c r="B37" s="9" t="s">
        <v>83</v>
      </c>
      <c r="C37" t="s">
        <v>67</v>
      </c>
    </row>
    <row r="38" spans="2:3" ht="12.75">
      <c r="B38" s="9" t="s">
        <v>84</v>
      </c>
      <c r="C38" t="s">
        <v>113</v>
      </c>
    </row>
    <row r="39" spans="2:3" ht="12.75">
      <c r="B39" s="9" t="s">
        <v>85</v>
      </c>
      <c r="C39" s="37">
        <v>32540</v>
      </c>
    </row>
    <row r="40" spans="2:3" ht="12.75">
      <c r="B40" s="9" t="s">
        <v>86</v>
      </c>
      <c r="C40" t="s">
        <v>109</v>
      </c>
    </row>
    <row r="41" spans="2:3" ht="12.75">
      <c r="B41" s="9" t="s">
        <v>87</v>
      </c>
      <c r="C41" t="s">
        <v>105</v>
      </c>
    </row>
  </sheetData>
  <printOptions headings="1" horizontalCentered="1"/>
  <pageMargins left="0.25" right="0.25" top="0.5" bottom="0.5" header="0.25" footer="0.25"/>
  <pageSetup horizontalDpi="1200" verticalDpi="12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29"/>
  <sheetViews>
    <sheetView tabSelected="1" workbookViewId="0" topLeftCell="B97">
      <selection activeCell="G110" sqref="G110"/>
    </sheetView>
  </sheetViews>
  <sheetFormatPr defaultColWidth="9.140625" defaultRowHeight="12.75"/>
  <cols>
    <col min="1" max="1" width="3.00390625" style="13" hidden="1" customWidth="1"/>
    <col min="2" max="2" width="21.140625" style="13" customWidth="1"/>
    <col min="3" max="3" width="7.140625" style="13" customWidth="1"/>
    <col min="4" max="4" width="8.8515625" style="7" customWidth="1"/>
    <col min="5" max="5" width="6.140625" style="7" customWidth="1"/>
    <col min="6" max="6" width="3.7109375" style="7" customWidth="1"/>
    <col min="7" max="7" width="11.28125" style="13" customWidth="1"/>
    <col min="8" max="8" width="3.421875" style="13" customWidth="1"/>
    <col min="9" max="9" width="11.00390625" style="14" customWidth="1"/>
    <col min="10" max="10" width="3.57421875" style="13" customWidth="1"/>
    <col min="11" max="11" width="10.8515625" style="13" customWidth="1"/>
    <col min="12" max="12" width="3.421875" style="13" customWidth="1"/>
    <col min="13" max="13" width="8.8515625" style="13" customWidth="1"/>
    <col min="14" max="14" width="2.140625" style="13" customWidth="1"/>
    <col min="15" max="16384" width="8.8515625" style="13" customWidth="1"/>
  </cols>
  <sheetData>
    <row r="1" spans="2:3" ht="12.75">
      <c r="B1" s="12" t="s">
        <v>28</v>
      </c>
      <c r="C1" s="12"/>
    </row>
    <row r="2" spans="2:12" ht="12.75">
      <c r="B2" s="15"/>
      <c r="C2" s="15"/>
      <c r="G2" s="15"/>
      <c r="H2" s="15"/>
      <c r="I2" s="16"/>
      <c r="J2" s="15"/>
      <c r="K2" s="15"/>
      <c r="L2" s="15"/>
    </row>
    <row r="3" spans="2:5" ht="12.75">
      <c r="B3" s="9"/>
      <c r="C3" s="9" t="s">
        <v>42</v>
      </c>
      <c r="D3" s="7" t="s">
        <v>12</v>
      </c>
      <c r="E3" s="7" t="s">
        <v>30</v>
      </c>
    </row>
    <row r="4" spans="2:12" ht="12.75">
      <c r="B4" s="9"/>
      <c r="C4" s="9"/>
      <c r="G4" s="15"/>
      <c r="H4" s="15"/>
      <c r="I4" s="16"/>
      <c r="J4" s="15"/>
      <c r="K4" s="15"/>
      <c r="L4" s="15"/>
    </row>
    <row r="5" spans="1:13" ht="12.75">
      <c r="A5" s="13">
        <v>10</v>
      </c>
      <c r="B5" s="17" t="s">
        <v>101</v>
      </c>
      <c r="C5" s="17"/>
      <c r="G5" s="15" t="s">
        <v>71</v>
      </c>
      <c r="H5" s="15"/>
      <c r="I5" s="16" t="s">
        <v>72</v>
      </c>
      <c r="J5" s="15"/>
      <c r="K5" s="15" t="s">
        <v>73</v>
      </c>
      <c r="L5" s="15"/>
      <c r="M5" s="13" t="s">
        <v>21</v>
      </c>
    </row>
    <row r="6" spans="2:12" ht="12.75">
      <c r="B6" s="7"/>
      <c r="C6" s="7"/>
      <c r="D6" s="9"/>
      <c r="E6" s="9"/>
      <c r="F6" s="9"/>
      <c r="G6" s="9"/>
      <c r="H6" s="9"/>
      <c r="I6" s="18"/>
      <c r="J6" s="9"/>
      <c r="K6" s="9"/>
      <c r="L6" s="9"/>
    </row>
    <row r="7" spans="2:13" ht="12.75">
      <c r="B7" s="7" t="s">
        <v>13</v>
      </c>
      <c r="C7" s="7" t="s">
        <v>88</v>
      </c>
      <c r="D7" s="9" t="s">
        <v>14</v>
      </c>
      <c r="E7" s="9" t="s">
        <v>15</v>
      </c>
      <c r="F7" s="9"/>
      <c r="G7" s="9">
        <v>0.072</v>
      </c>
      <c r="H7" s="9"/>
      <c r="I7" s="18">
        <v>0.078</v>
      </c>
      <c r="J7" s="9"/>
      <c r="K7" s="9">
        <v>0.0419</v>
      </c>
      <c r="L7" s="9"/>
      <c r="M7" s="42">
        <f>AVERAGE(I7,G7,K7)</f>
        <v>0.06396666666666666</v>
      </c>
    </row>
    <row r="8" spans="2:13" ht="12.75">
      <c r="B8" s="7" t="s">
        <v>96</v>
      </c>
      <c r="C8" s="7" t="s">
        <v>88</v>
      </c>
      <c r="D8" s="9" t="s">
        <v>16</v>
      </c>
      <c r="E8" s="9" t="s">
        <v>118</v>
      </c>
      <c r="F8" s="9"/>
      <c r="G8" s="26">
        <f>0.29</f>
        <v>0.29</v>
      </c>
      <c r="H8" s="9"/>
      <c r="I8" s="26">
        <f>0.22</f>
        <v>0.22</v>
      </c>
      <c r="J8" s="9"/>
      <c r="K8" s="26">
        <f>0.11</f>
        <v>0.11</v>
      </c>
      <c r="L8" s="9"/>
      <c r="M8" s="41"/>
    </row>
    <row r="9" spans="2:13" ht="12.75">
      <c r="B9" s="7" t="s">
        <v>96</v>
      </c>
      <c r="C9" s="7" t="s">
        <v>88</v>
      </c>
      <c r="D9" s="9" t="s">
        <v>16</v>
      </c>
      <c r="E9" s="9" t="s">
        <v>15</v>
      </c>
      <c r="F9" s="9"/>
      <c r="G9" s="26">
        <f>G8*(21-7)/(21-G26)</f>
        <v>0.4561797752808988</v>
      </c>
      <c r="H9" s="9"/>
      <c r="I9" s="26">
        <f>I8*(21-7)/(21-I26)</f>
        <v>0.29615384615384616</v>
      </c>
      <c r="J9" s="9"/>
      <c r="K9" s="26">
        <f>K8*(21-7)/(21-K26)</f>
        <v>0.154</v>
      </c>
      <c r="L9" s="9"/>
      <c r="M9" s="41">
        <f>AVERAGE(I9,G9,K9)</f>
        <v>0.30211120714491496</v>
      </c>
    </row>
    <row r="10" spans="2:13" ht="12.75">
      <c r="B10" s="7" t="s">
        <v>24</v>
      </c>
      <c r="C10" s="7" t="s">
        <v>88</v>
      </c>
      <c r="D10" s="9" t="s">
        <v>16</v>
      </c>
      <c r="E10" s="9" t="s">
        <v>118</v>
      </c>
      <c r="F10"/>
      <c r="G10">
        <f>676</f>
        <v>676</v>
      </c>
      <c r="H10"/>
      <c r="I10">
        <f>604</f>
        <v>604</v>
      </c>
      <c r="J10"/>
      <c r="K10">
        <f>605</f>
        <v>605</v>
      </c>
      <c r="L10"/>
      <c r="M10" s="34"/>
    </row>
    <row r="11" spans="2:13" ht="12.75">
      <c r="B11" s="7" t="s">
        <v>24</v>
      </c>
      <c r="C11" s="7" t="s">
        <v>88</v>
      </c>
      <c r="D11" s="9" t="s">
        <v>16</v>
      </c>
      <c r="E11" s="9" t="s">
        <v>15</v>
      </c>
      <c r="F11"/>
      <c r="G11" s="38">
        <f>G10*14/(21-G26)</f>
        <v>1063.370786516854</v>
      </c>
      <c r="H11"/>
      <c r="I11" s="38">
        <f>I10*14/(21-I26)</f>
        <v>813.0769230769231</v>
      </c>
      <c r="J11"/>
      <c r="K11" s="38">
        <f>K10*14/(21-K26)</f>
        <v>847</v>
      </c>
      <c r="L11"/>
      <c r="M11" s="34">
        <f>AVERAGE(I11,G11,K11)</f>
        <v>907.8159031979258</v>
      </c>
    </row>
    <row r="12" spans="2:13" ht="12.75">
      <c r="B12" s="7" t="s">
        <v>89</v>
      </c>
      <c r="C12" s="7" t="s">
        <v>88</v>
      </c>
      <c r="D12" s="9" t="s">
        <v>16</v>
      </c>
      <c r="E12" s="9" t="s">
        <v>15</v>
      </c>
      <c r="F12"/>
      <c r="G12" s="38">
        <f>G11</f>
        <v>1063.370786516854</v>
      </c>
      <c r="H12"/>
      <c r="I12" s="38">
        <f>I11</f>
        <v>813.0769230769231</v>
      </c>
      <c r="J12"/>
      <c r="K12" s="38">
        <f>K11</f>
        <v>847</v>
      </c>
      <c r="L12"/>
      <c r="M12" s="34">
        <f>AVERAGE(I12,G12,K12)</f>
        <v>907.8159031979258</v>
      </c>
    </row>
    <row r="13" spans="2:13" ht="12.75">
      <c r="B13" s="7"/>
      <c r="C13" s="7"/>
      <c r="F13"/>
      <c r="G13"/>
      <c r="H13"/>
      <c r="I13"/>
      <c r="J13"/>
      <c r="K13"/>
      <c r="L13"/>
      <c r="M13" s="5"/>
    </row>
    <row r="14" spans="2:13" ht="12.75">
      <c r="B14" s="13" t="s">
        <v>59</v>
      </c>
      <c r="C14" s="7" t="s">
        <v>115</v>
      </c>
      <c r="F14"/>
      <c r="G14"/>
      <c r="H14"/>
      <c r="I14"/>
      <c r="J14"/>
      <c r="K14"/>
      <c r="L14"/>
      <c r="M14" s="5"/>
    </row>
    <row r="15" spans="2:13" ht="12.75">
      <c r="B15" s="7" t="s">
        <v>60</v>
      </c>
      <c r="C15" s="7"/>
      <c r="D15" s="7" t="s">
        <v>25</v>
      </c>
      <c r="F15"/>
      <c r="G15">
        <v>3.4</v>
      </c>
      <c r="H15"/>
      <c r="I15">
        <v>3.2</v>
      </c>
      <c r="J15"/>
      <c r="K15">
        <v>3.2</v>
      </c>
      <c r="L15"/>
      <c r="M15" s="5"/>
    </row>
    <row r="16" spans="2:13" ht="12.75">
      <c r="B16" s="7" t="s">
        <v>61</v>
      </c>
      <c r="C16" s="7"/>
      <c r="D16" s="7" t="s">
        <v>25</v>
      </c>
      <c r="F16" t="s">
        <v>74</v>
      </c>
      <c r="G16" s="43">
        <v>0.0595</v>
      </c>
      <c r="H16" t="s">
        <v>74</v>
      </c>
      <c r="I16" s="43">
        <v>0.000113</v>
      </c>
      <c r="J16"/>
      <c r="K16" s="43">
        <v>2.07E-05</v>
      </c>
      <c r="L16"/>
      <c r="M16" s="5"/>
    </row>
    <row r="17" spans="2:13" ht="12.75">
      <c r="B17" s="7" t="s">
        <v>59</v>
      </c>
      <c r="C17" s="7"/>
      <c r="D17" s="7" t="s">
        <v>18</v>
      </c>
      <c r="F17" t="s">
        <v>62</v>
      </c>
      <c r="G17">
        <v>99.9982</v>
      </c>
      <c r="H17" t="s">
        <v>62</v>
      </c>
      <c r="I17">
        <v>99.9965</v>
      </c>
      <c r="J17"/>
      <c r="K17">
        <v>99.9993</v>
      </c>
      <c r="L17"/>
      <c r="M17" s="5"/>
    </row>
    <row r="18" spans="2:13" ht="12.75">
      <c r="B18" s="7"/>
      <c r="C18" s="7"/>
      <c r="F18"/>
      <c r="G18"/>
      <c r="H18"/>
      <c r="I18"/>
      <c r="J18"/>
      <c r="K18"/>
      <c r="L18"/>
      <c r="M18" s="5"/>
    </row>
    <row r="19" spans="2:13" ht="12.75">
      <c r="B19" s="7" t="s">
        <v>59</v>
      </c>
      <c r="C19" s="7" t="s">
        <v>116</v>
      </c>
      <c r="F19"/>
      <c r="G19"/>
      <c r="H19"/>
      <c r="I19"/>
      <c r="J19"/>
      <c r="K19"/>
      <c r="L19"/>
      <c r="M19" s="5"/>
    </row>
    <row r="20" spans="2:13" ht="12.75">
      <c r="B20" s="7" t="s">
        <v>60</v>
      </c>
      <c r="C20" s="7"/>
      <c r="D20" s="7" t="s">
        <v>25</v>
      </c>
      <c r="F20"/>
      <c r="G20">
        <v>5.8</v>
      </c>
      <c r="H20"/>
      <c r="I20">
        <v>4.6</v>
      </c>
      <c r="J20"/>
      <c r="K20">
        <v>4.5</v>
      </c>
      <c r="L20"/>
      <c r="M20" s="5"/>
    </row>
    <row r="21" spans="2:13" ht="12.75">
      <c r="B21" s="7" t="s">
        <v>61</v>
      </c>
      <c r="C21" s="7"/>
      <c r="D21" s="7" t="s">
        <v>25</v>
      </c>
      <c r="F21" t="s">
        <v>74</v>
      </c>
      <c r="G21" s="43">
        <v>8.14E-05</v>
      </c>
      <c r="H21" t="s">
        <v>74</v>
      </c>
      <c r="I21" s="43">
        <v>2.7E-05</v>
      </c>
      <c r="J21" t="s">
        <v>74</v>
      </c>
      <c r="K21" s="43">
        <v>5.23E-05</v>
      </c>
      <c r="L21"/>
      <c r="M21" s="5"/>
    </row>
    <row r="22" spans="2:13" ht="12.75">
      <c r="B22" s="7" t="s">
        <v>59</v>
      </c>
      <c r="C22" s="7"/>
      <c r="D22" s="7" t="s">
        <v>18</v>
      </c>
      <c r="F22" t="s">
        <v>62</v>
      </c>
      <c r="G22">
        <v>99.9985</v>
      </c>
      <c r="H22" t="s">
        <v>62</v>
      </c>
      <c r="I22">
        <v>99.9994</v>
      </c>
      <c r="J22" t="s">
        <v>62</v>
      </c>
      <c r="K22">
        <v>99.9988</v>
      </c>
      <c r="L22"/>
      <c r="M22" s="5"/>
    </row>
    <row r="23" spans="2:13" ht="12.75">
      <c r="B23" s="7"/>
      <c r="C23" s="7"/>
      <c r="F23"/>
      <c r="G23"/>
      <c r="H23"/>
      <c r="I23"/>
      <c r="J23"/>
      <c r="K23"/>
      <c r="L23"/>
      <c r="M23"/>
    </row>
    <row r="24" spans="2:13" ht="12.75">
      <c r="B24" s="7" t="s">
        <v>45</v>
      </c>
      <c r="C24" s="7" t="s">
        <v>117</v>
      </c>
      <c r="D24" s="7" t="s">
        <v>88</v>
      </c>
      <c r="F24"/>
      <c r="G24"/>
      <c r="H24"/>
      <c r="I24"/>
      <c r="J24"/>
      <c r="K24"/>
      <c r="L24"/>
      <c r="M24"/>
    </row>
    <row r="25" spans="2:13" ht="12.75">
      <c r="B25" s="7" t="s">
        <v>41</v>
      </c>
      <c r="C25" s="7"/>
      <c r="D25" s="7" t="s">
        <v>17</v>
      </c>
      <c r="F25"/>
      <c r="G25">
        <v>827</v>
      </c>
      <c r="H25"/>
      <c r="I25">
        <v>882</v>
      </c>
      <c r="J25"/>
      <c r="K25">
        <v>913</v>
      </c>
      <c r="L25"/>
      <c r="M25" s="5">
        <f>AVERAGE(G25,I25,K25)</f>
        <v>874</v>
      </c>
    </row>
    <row r="26" spans="2:13" ht="12.75">
      <c r="B26" s="7" t="s">
        <v>43</v>
      </c>
      <c r="C26" s="7"/>
      <c r="D26" s="7" t="s">
        <v>18</v>
      </c>
      <c r="F26"/>
      <c r="G26">
        <v>12.1</v>
      </c>
      <c r="H26"/>
      <c r="I26">
        <v>10.6</v>
      </c>
      <c r="J26"/>
      <c r="K26">
        <v>11</v>
      </c>
      <c r="L26"/>
      <c r="M26" s="5">
        <f>AVERAGE(G26,I26,K26)</f>
        <v>11.233333333333334</v>
      </c>
    </row>
    <row r="27" spans="2:13" ht="12.75">
      <c r="B27" s="7" t="s">
        <v>44</v>
      </c>
      <c r="C27" s="7"/>
      <c r="D27" s="7" t="s">
        <v>18</v>
      </c>
      <c r="F27"/>
      <c r="G27">
        <v>10.4</v>
      </c>
      <c r="H27"/>
      <c r="I27">
        <v>9.9</v>
      </c>
      <c r="J27"/>
      <c r="K27">
        <v>10.1</v>
      </c>
      <c r="L27"/>
      <c r="M27" s="5">
        <f>AVERAGE(G27,I27,K27)</f>
        <v>10.133333333333333</v>
      </c>
    </row>
    <row r="28" spans="2:13" ht="12.75">
      <c r="B28" s="7" t="s">
        <v>40</v>
      </c>
      <c r="C28" s="7"/>
      <c r="D28" s="7" t="s">
        <v>19</v>
      </c>
      <c r="F28"/>
      <c r="G28">
        <v>1776</v>
      </c>
      <c r="H28"/>
      <c r="I28">
        <v>1756</v>
      </c>
      <c r="J28"/>
      <c r="K28">
        <v>1804</v>
      </c>
      <c r="L28"/>
      <c r="M28" s="5">
        <f>AVERAGE(G28,I28,K28)</f>
        <v>1778.6666666666667</v>
      </c>
    </row>
    <row r="29" ht="12.75"/>
    <row r="30" spans="1:13" ht="12.75">
      <c r="A30" s="13">
        <v>11</v>
      </c>
      <c r="B30" s="17" t="s">
        <v>114</v>
      </c>
      <c r="C30" s="17"/>
      <c r="G30" s="15" t="s">
        <v>71</v>
      </c>
      <c r="H30" s="15"/>
      <c r="I30" s="16" t="s">
        <v>72</v>
      </c>
      <c r="J30" s="15"/>
      <c r="K30" s="15" t="s">
        <v>73</v>
      </c>
      <c r="L30" s="15"/>
      <c r="M30" s="13" t="s">
        <v>21</v>
      </c>
    </row>
    <row r="31" spans="2:13" ht="12.75">
      <c r="B31" s="7"/>
      <c r="C31" s="7"/>
      <c r="D31" s="9"/>
      <c r="E31" s="9"/>
      <c r="F31"/>
      <c r="G31"/>
      <c r="H31"/>
      <c r="I31"/>
      <c r="J31"/>
      <c r="K31"/>
      <c r="L31"/>
      <c r="M31"/>
    </row>
    <row r="32" spans="2:13" ht="12.75">
      <c r="B32" s="7" t="s">
        <v>13</v>
      </c>
      <c r="C32" s="7" t="s">
        <v>88</v>
      </c>
      <c r="D32" s="9" t="s">
        <v>14</v>
      </c>
      <c r="E32" s="9" t="s">
        <v>15</v>
      </c>
      <c r="F32" s="9"/>
      <c r="G32" s="9">
        <v>0.0751</v>
      </c>
      <c r="H32" s="9"/>
      <c r="I32" s="18">
        <v>0.0412</v>
      </c>
      <c r="J32" s="9"/>
      <c r="K32" s="9">
        <v>0.0715</v>
      </c>
      <c r="L32" s="9"/>
      <c r="M32" s="35">
        <f>AVERAGE(I32,G32,K32)</f>
        <v>0.0626</v>
      </c>
    </row>
    <row r="33" spans="2:13" ht="12.75">
      <c r="B33" s="7" t="s">
        <v>96</v>
      </c>
      <c r="C33" s="7" t="s">
        <v>88</v>
      </c>
      <c r="D33" s="9" t="s">
        <v>16</v>
      </c>
      <c r="E33" s="9" t="s">
        <v>118</v>
      </c>
      <c r="F33" s="9"/>
      <c r="G33" s="26">
        <f>0.11</f>
        <v>0.11</v>
      </c>
      <c r="H33" s="9"/>
      <c r="I33" s="26">
        <f>0.13</f>
        <v>0.13</v>
      </c>
      <c r="J33" s="9"/>
      <c r="K33" s="26">
        <f>0.11</f>
        <v>0.11</v>
      </c>
      <c r="L33" s="9"/>
      <c r="M33" s="41"/>
    </row>
    <row r="34" spans="2:13" ht="12.75">
      <c r="B34" s="7" t="s">
        <v>96</v>
      </c>
      <c r="C34" s="7" t="s">
        <v>88</v>
      </c>
      <c r="D34" s="9" t="s">
        <v>16</v>
      </c>
      <c r="E34" s="9" t="s">
        <v>15</v>
      </c>
      <c r="F34" s="9"/>
      <c r="G34" s="26">
        <f>G33*(21-7)/(21-G$51)</f>
        <v>0.18554216867469878</v>
      </c>
      <c r="H34" s="9"/>
      <c r="I34" s="26">
        <f>I33*(21-7)/(21-I$51)</f>
        <v>0.19157894736842107</v>
      </c>
      <c r="J34" s="9"/>
      <c r="K34" s="26">
        <f>K33*(21-7)/(21-K$51)</f>
        <v>0.18333333333333332</v>
      </c>
      <c r="L34" s="9"/>
      <c r="M34" s="41">
        <f>AVERAGE(I34,G34,K34)</f>
        <v>0.18681814979215106</v>
      </c>
    </row>
    <row r="35" spans="2:13" ht="12.75">
      <c r="B35" s="7" t="s">
        <v>24</v>
      </c>
      <c r="C35" s="7" t="s">
        <v>88</v>
      </c>
      <c r="D35" s="9" t="s">
        <v>16</v>
      </c>
      <c r="E35" s="9" t="s">
        <v>118</v>
      </c>
      <c r="F35"/>
      <c r="G35">
        <f>582</f>
        <v>582</v>
      </c>
      <c r="H35"/>
      <c r="I35">
        <f>557</f>
        <v>557</v>
      </c>
      <c r="J35"/>
      <c r="K35">
        <f>568</f>
        <v>568</v>
      </c>
      <c r="L35"/>
      <c r="M35" s="34"/>
    </row>
    <row r="36" spans="2:13" ht="12.75">
      <c r="B36" s="7" t="s">
        <v>24</v>
      </c>
      <c r="C36" s="7" t="s">
        <v>88</v>
      </c>
      <c r="D36" s="9" t="s">
        <v>16</v>
      </c>
      <c r="E36" s="9" t="s">
        <v>15</v>
      </c>
      <c r="F36"/>
      <c r="G36" s="26">
        <f>G35*(21-7)/(21-G$51)</f>
        <v>981.6867469879518</v>
      </c>
      <c r="H36"/>
      <c r="I36" s="26">
        <f>I35*(21-7)/(21-I$51)</f>
        <v>820.8421052631579</v>
      </c>
      <c r="J36"/>
      <c r="K36" s="26">
        <f>K35*(21-7)/(21-K$51)</f>
        <v>946.6666666666666</v>
      </c>
      <c r="L36"/>
      <c r="M36" s="41">
        <f>AVERAGE(I36,G36,K36)</f>
        <v>916.3985063059254</v>
      </c>
    </row>
    <row r="37" spans="2:13" ht="12.75">
      <c r="B37" s="7" t="s">
        <v>89</v>
      </c>
      <c r="C37" s="7" t="s">
        <v>88</v>
      </c>
      <c r="D37" s="9" t="s">
        <v>16</v>
      </c>
      <c r="E37" s="9" t="s">
        <v>15</v>
      </c>
      <c r="F37"/>
      <c r="G37" s="44">
        <f>G36</f>
        <v>981.6867469879518</v>
      </c>
      <c r="H37"/>
      <c r="I37" s="44">
        <f>I36</f>
        <v>820.8421052631579</v>
      </c>
      <c r="J37"/>
      <c r="K37" s="44">
        <f>K36</f>
        <v>946.6666666666666</v>
      </c>
      <c r="L37"/>
      <c r="M37" s="41">
        <f>AVERAGE(I37,G37,K37)</f>
        <v>916.3985063059254</v>
      </c>
    </row>
    <row r="38" spans="2:13" ht="12.75">
      <c r="B38" s="7"/>
      <c r="C38" s="7"/>
      <c r="F38"/>
      <c r="G38"/>
      <c r="H38"/>
      <c r="I38"/>
      <c r="J38"/>
      <c r="K38"/>
      <c r="L38"/>
      <c r="M38" s="5"/>
    </row>
    <row r="39" spans="2:13" ht="12.75">
      <c r="B39" s="13" t="s">
        <v>59</v>
      </c>
      <c r="C39" s="7" t="s">
        <v>115</v>
      </c>
      <c r="F39"/>
      <c r="G39"/>
      <c r="H39"/>
      <c r="I39"/>
      <c r="J39"/>
      <c r="K39"/>
      <c r="L39"/>
      <c r="M39" s="5"/>
    </row>
    <row r="40" spans="2:13" ht="12.75">
      <c r="B40" s="7" t="s">
        <v>60</v>
      </c>
      <c r="C40" s="7"/>
      <c r="D40" s="7" t="s">
        <v>25</v>
      </c>
      <c r="F40"/>
      <c r="G40">
        <v>3.3</v>
      </c>
      <c r="H40"/>
      <c r="I40">
        <v>3.1</v>
      </c>
      <c r="J40"/>
      <c r="K40">
        <v>3.2</v>
      </c>
      <c r="L40"/>
      <c r="M40" s="5"/>
    </row>
    <row r="41" spans="2:13" ht="12.75">
      <c r="B41" s="7" t="s">
        <v>61</v>
      </c>
      <c r="C41" s="7"/>
      <c r="D41" s="7" t="s">
        <v>25</v>
      </c>
      <c r="F41" t="s">
        <v>74</v>
      </c>
      <c r="G41" s="43">
        <v>1.03E-06</v>
      </c>
      <c r="H41" t="s">
        <v>74</v>
      </c>
      <c r="I41" s="43">
        <v>1.51E-06</v>
      </c>
      <c r="J41" t="s">
        <v>74</v>
      </c>
      <c r="K41" s="43">
        <v>2.83E-06</v>
      </c>
      <c r="L41"/>
      <c r="M41" s="5"/>
    </row>
    <row r="42" spans="2:13" ht="12.75">
      <c r="B42" s="7" t="s">
        <v>59</v>
      </c>
      <c r="C42" s="7"/>
      <c r="D42" s="7" t="s">
        <v>18</v>
      </c>
      <c r="F42" t="s">
        <v>62</v>
      </c>
      <c r="G42">
        <v>99.9999</v>
      </c>
      <c r="H42" t="s">
        <v>62</v>
      </c>
      <c r="I42">
        <v>99.9999</v>
      </c>
      <c r="J42" t="s">
        <v>62</v>
      </c>
      <c r="K42">
        <v>99.9999</v>
      </c>
      <c r="L42"/>
      <c r="M42" s="5"/>
    </row>
    <row r="43" spans="2:13" ht="12.75">
      <c r="B43" s="7"/>
      <c r="C43" s="7"/>
      <c r="F43"/>
      <c r="G43"/>
      <c r="H43"/>
      <c r="I43"/>
      <c r="J43"/>
      <c r="K43"/>
      <c r="L43"/>
      <c r="M43" s="5"/>
    </row>
    <row r="44" spans="2:13" ht="12.75">
      <c r="B44" s="7" t="s">
        <v>59</v>
      </c>
      <c r="C44" s="7" t="s">
        <v>116</v>
      </c>
      <c r="F44"/>
      <c r="G44"/>
      <c r="H44"/>
      <c r="I44"/>
      <c r="J44"/>
      <c r="K44"/>
      <c r="L44"/>
      <c r="M44" s="5"/>
    </row>
    <row r="45" spans="2:13" ht="12.75">
      <c r="B45" s="7" t="s">
        <v>60</v>
      </c>
      <c r="C45" s="7"/>
      <c r="D45" s="7" t="s">
        <v>25</v>
      </c>
      <c r="F45"/>
      <c r="G45">
        <v>4.5</v>
      </c>
      <c r="H45"/>
      <c r="I45">
        <v>4.6</v>
      </c>
      <c r="J45"/>
      <c r="K45">
        <v>4.9</v>
      </c>
      <c r="L45"/>
      <c r="M45" s="5"/>
    </row>
    <row r="46" spans="2:13" ht="12.75">
      <c r="B46" s="7" t="s">
        <v>61</v>
      </c>
      <c r="C46" s="7"/>
      <c r="D46" s="7" t="s">
        <v>25</v>
      </c>
      <c r="F46" t="s">
        <v>74</v>
      </c>
      <c r="G46" s="43">
        <v>4.82E-06</v>
      </c>
      <c r="H46" t="s">
        <v>74</v>
      </c>
      <c r="I46" s="43">
        <v>1.6E-05</v>
      </c>
      <c r="J46" t="s">
        <v>74</v>
      </c>
      <c r="K46" s="43">
        <v>3.54E-06</v>
      </c>
      <c r="L46"/>
      <c r="M46" s="5"/>
    </row>
    <row r="47" spans="2:13" ht="12.75">
      <c r="B47" s="7" t="s">
        <v>59</v>
      </c>
      <c r="C47" s="7"/>
      <c r="D47" s="7" t="s">
        <v>18</v>
      </c>
      <c r="F47" t="s">
        <v>62</v>
      </c>
      <c r="G47">
        <v>99.9998</v>
      </c>
      <c r="H47" t="s">
        <v>62</v>
      </c>
      <c r="I47">
        <v>99.9996</v>
      </c>
      <c r="J47" t="s">
        <v>62</v>
      </c>
      <c r="K47">
        <v>99.9999</v>
      </c>
      <c r="L47"/>
      <c r="M47" s="5"/>
    </row>
    <row r="48" spans="2:13" ht="12.75">
      <c r="B48" s="7"/>
      <c r="C48" s="7"/>
      <c r="F48"/>
      <c r="G48"/>
      <c r="H48"/>
      <c r="I48"/>
      <c r="J48"/>
      <c r="K48"/>
      <c r="L48"/>
      <c r="M48"/>
    </row>
    <row r="49" spans="2:13" ht="12.75">
      <c r="B49" s="7" t="s">
        <v>45</v>
      </c>
      <c r="C49" s="7" t="s">
        <v>117</v>
      </c>
      <c r="D49" s="7" t="s">
        <v>88</v>
      </c>
      <c r="F49"/>
      <c r="G49"/>
      <c r="H49"/>
      <c r="I49"/>
      <c r="J49"/>
      <c r="K49"/>
      <c r="L49"/>
      <c r="M49"/>
    </row>
    <row r="50" spans="2:13" ht="12.75">
      <c r="B50" s="7" t="s">
        <v>41</v>
      </c>
      <c r="C50" s="7"/>
      <c r="D50" s="7" t="s">
        <v>17</v>
      </c>
      <c r="F50"/>
      <c r="G50">
        <v>845</v>
      </c>
      <c r="H50"/>
      <c r="I50">
        <v>979</v>
      </c>
      <c r="J50"/>
      <c r="K50">
        <v>996</v>
      </c>
      <c r="L50"/>
      <c r="M50" s="5">
        <f>AVERAGE(G50,I50,K50)</f>
        <v>940</v>
      </c>
    </row>
    <row r="51" spans="2:13" ht="12.75">
      <c r="B51" s="7" t="s">
        <v>43</v>
      </c>
      <c r="C51" s="7"/>
      <c r="D51" s="7" t="s">
        <v>18</v>
      </c>
      <c r="F51"/>
      <c r="G51">
        <v>12.7</v>
      </c>
      <c r="H51"/>
      <c r="I51">
        <v>11.5</v>
      </c>
      <c r="J51"/>
      <c r="K51">
        <v>12.6</v>
      </c>
      <c r="L51"/>
      <c r="M51" s="5">
        <f>AVERAGE(G51,I51,K51)</f>
        <v>12.266666666666666</v>
      </c>
    </row>
    <row r="52" spans="2:13" ht="12.75">
      <c r="B52" s="7" t="s">
        <v>44</v>
      </c>
      <c r="C52" s="7"/>
      <c r="D52" s="7" t="s">
        <v>18</v>
      </c>
      <c r="F52"/>
      <c r="G52">
        <v>8.8</v>
      </c>
      <c r="H52"/>
      <c r="I52">
        <v>8.8</v>
      </c>
      <c r="J52"/>
      <c r="K52">
        <v>8.6</v>
      </c>
      <c r="L52"/>
      <c r="M52" s="5">
        <f>AVERAGE(G52,I52,K52)</f>
        <v>8.733333333333334</v>
      </c>
    </row>
    <row r="53" spans="2:13" ht="12.75">
      <c r="B53" s="7" t="s">
        <v>40</v>
      </c>
      <c r="C53" s="7"/>
      <c r="D53" s="7" t="s">
        <v>19</v>
      </c>
      <c r="F53"/>
      <c r="G53">
        <v>1694</v>
      </c>
      <c r="H53"/>
      <c r="I53">
        <v>1694</v>
      </c>
      <c r="J53"/>
      <c r="K53">
        <v>1676</v>
      </c>
      <c r="L53"/>
      <c r="M53" s="5">
        <f>AVERAGE(G53,I53,K53)</f>
        <v>1688</v>
      </c>
    </row>
    <row r="54" spans="2:12" ht="12.75">
      <c r="B54" s="7"/>
      <c r="C54" s="7"/>
      <c r="G54" s="19"/>
      <c r="H54" s="19"/>
      <c r="I54" s="20"/>
      <c r="J54" s="19"/>
      <c r="K54" s="19"/>
      <c r="L54" s="19"/>
    </row>
    <row r="55" spans="1:13" ht="12.75">
      <c r="A55" s="13">
        <v>11</v>
      </c>
      <c r="B55" s="17" t="s">
        <v>119</v>
      </c>
      <c r="C55" s="17"/>
      <c r="G55" s="15" t="s">
        <v>71</v>
      </c>
      <c r="H55" s="15"/>
      <c r="I55" s="16" t="s">
        <v>72</v>
      </c>
      <c r="J55" s="15"/>
      <c r="K55" s="15" t="s">
        <v>73</v>
      </c>
      <c r="L55" s="15"/>
      <c r="M55" s="13" t="s">
        <v>21</v>
      </c>
    </row>
    <row r="56" spans="2:13" ht="12.75">
      <c r="B56" s="7"/>
      <c r="C56" s="7"/>
      <c r="D56" s="9"/>
      <c r="E56" s="9"/>
      <c r="F56"/>
      <c r="G56"/>
      <c r="H56"/>
      <c r="I56"/>
      <c r="J56"/>
      <c r="K56"/>
      <c r="L56"/>
      <c r="M56"/>
    </row>
    <row r="57" spans="2:13" ht="12.75">
      <c r="B57" s="7" t="s">
        <v>13</v>
      </c>
      <c r="C57" s="7" t="s">
        <v>88</v>
      </c>
      <c r="D57" s="9" t="s">
        <v>14</v>
      </c>
      <c r="E57" s="9" t="s">
        <v>15</v>
      </c>
      <c r="F57" s="9"/>
      <c r="G57" s="9">
        <v>0.119</v>
      </c>
      <c r="H57" s="9"/>
      <c r="I57" s="18">
        <v>0.123</v>
      </c>
      <c r="J57" s="9"/>
      <c r="K57" s="9">
        <v>0.185</v>
      </c>
      <c r="L57" s="9"/>
      <c r="M57" s="35">
        <f>AVERAGE(I57,G57,K57)</f>
        <v>0.14233333333333334</v>
      </c>
    </row>
    <row r="58" spans="2:13" ht="12.75">
      <c r="B58" s="7" t="s">
        <v>96</v>
      </c>
      <c r="C58" s="7" t="s">
        <v>88</v>
      </c>
      <c r="D58" s="9" t="s">
        <v>16</v>
      </c>
      <c r="E58" s="9" t="s">
        <v>118</v>
      </c>
      <c r="F58" s="9"/>
      <c r="G58" s="26">
        <v>1</v>
      </c>
      <c r="H58" s="9"/>
      <c r="I58" s="46">
        <v>0.024</v>
      </c>
      <c r="J58" s="9"/>
      <c r="K58" s="26">
        <v>1</v>
      </c>
      <c r="L58" s="9"/>
      <c r="M58" s="41"/>
    </row>
    <row r="59" spans="2:13" ht="12.75">
      <c r="B59" s="7" t="s">
        <v>96</v>
      </c>
      <c r="C59" s="7" t="s">
        <v>88</v>
      </c>
      <c r="D59" s="9" t="s">
        <v>16</v>
      </c>
      <c r="E59" s="9" t="s">
        <v>15</v>
      </c>
      <c r="F59" s="9"/>
      <c r="G59" s="26">
        <f>G58*(21-7)/(21-G$81)</f>
        <v>1.5555555555555556</v>
      </c>
      <c r="H59" s="9"/>
      <c r="I59" s="26">
        <f>I58*(21-7)/(21-I$81)</f>
        <v>0.03775280898876405</v>
      </c>
      <c r="J59" s="9"/>
      <c r="K59" s="26">
        <f>K58*(21-7)/(21-K$81)</f>
        <v>1.5217391304347827</v>
      </c>
      <c r="L59" s="9"/>
      <c r="M59" s="41">
        <f>AVERAGE(I59,G59,K59)</f>
        <v>1.038349164993034</v>
      </c>
    </row>
    <row r="60" spans="2:13" ht="12.75">
      <c r="B60" s="7" t="s">
        <v>24</v>
      </c>
      <c r="C60" s="7" t="s">
        <v>88</v>
      </c>
      <c r="D60" s="9" t="s">
        <v>16</v>
      </c>
      <c r="E60" s="9" t="s">
        <v>118</v>
      </c>
      <c r="F60"/>
      <c r="G60">
        <v>477</v>
      </c>
      <c r="H60"/>
      <c r="I60">
        <v>536</v>
      </c>
      <c r="J60"/>
      <c r="K60">
        <v>495</v>
      </c>
      <c r="L60"/>
      <c r="M60" s="34"/>
    </row>
    <row r="61" spans="2:13" ht="12.75">
      <c r="B61" s="7" t="s">
        <v>24</v>
      </c>
      <c r="C61" s="7" t="s">
        <v>88</v>
      </c>
      <c r="D61" s="9" t="s">
        <v>16</v>
      </c>
      <c r="E61" s="9" t="s">
        <v>15</v>
      </c>
      <c r="F61"/>
      <c r="G61" s="45">
        <f>G60*(21-7)/(21-G$81)</f>
        <v>742</v>
      </c>
      <c r="H61" s="5"/>
      <c r="I61" s="45">
        <f>I60*(21-7)/(21-I$81)</f>
        <v>843.1460674157303</v>
      </c>
      <c r="J61" s="5"/>
      <c r="K61" s="45">
        <f>K60*(21-7)/(21-K$81)</f>
        <v>753.2608695652175</v>
      </c>
      <c r="L61"/>
      <c r="M61" s="34">
        <f>AVERAGE(I61,G61,K61)</f>
        <v>779.4689789936492</v>
      </c>
    </row>
    <row r="62" spans="2:13" ht="12.75">
      <c r="B62" s="7" t="s">
        <v>89</v>
      </c>
      <c r="C62" s="7" t="s">
        <v>88</v>
      </c>
      <c r="D62" s="9" t="s">
        <v>16</v>
      </c>
      <c r="E62" s="9" t="s">
        <v>15</v>
      </c>
      <c r="F62"/>
      <c r="G62" s="5">
        <f>G61</f>
        <v>742</v>
      </c>
      <c r="H62" s="5"/>
      <c r="I62" s="5">
        <f>I61</f>
        <v>843.1460674157303</v>
      </c>
      <c r="J62" s="5"/>
      <c r="K62" s="5">
        <f>K61</f>
        <v>753.2608695652175</v>
      </c>
      <c r="L62"/>
      <c r="M62" s="34">
        <f>AVERAGE(I62,G62,K62)</f>
        <v>779.4689789936492</v>
      </c>
    </row>
    <row r="63" spans="2:13" ht="12.75">
      <c r="B63" s="7"/>
      <c r="C63" s="7"/>
      <c r="F63"/>
      <c r="G63"/>
      <c r="H63"/>
      <c r="I63"/>
      <c r="J63"/>
      <c r="K63"/>
      <c r="L63"/>
      <c r="M63" s="5"/>
    </row>
    <row r="64" spans="2:13" ht="12.75">
      <c r="B64" s="13" t="s">
        <v>59</v>
      </c>
      <c r="C64" s="7" t="s">
        <v>120</v>
      </c>
      <c r="F64"/>
      <c r="G64"/>
      <c r="H64"/>
      <c r="I64"/>
      <c r="J64"/>
      <c r="K64"/>
      <c r="L64"/>
      <c r="M64" s="5"/>
    </row>
    <row r="65" spans="2:13" ht="12.75">
      <c r="B65" s="7" t="s">
        <v>60</v>
      </c>
      <c r="C65" s="7"/>
      <c r="D65" s="7" t="s">
        <v>25</v>
      </c>
      <c r="F65"/>
      <c r="G65">
        <v>2.9</v>
      </c>
      <c r="H65"/>
      <c r="I65">
        <v>2.9</v>
      </c>
      <c r="J65"/>
      <c r="K65">
        <v>2.9</v>
      </c>
      <c r="L65"/>
      <c r="M65" s="5"/>
    </row>
    <row r="66" spans="2:13" ht="12.75">
      <c r="B66" s="7" t="s">
        <v>61</v>
      </c>
      <c r="C66" s="7"/>
      <c r="D66" s="7" t="s">
        <v>25</v>
      </c>
      <c r="F66" t="s">
        <v>74</v>
      </c>
      <c r="G66" s="43">
        <v>6.87E-06</v>
      </c>
      <c r="H66" t="s">
        <v>74</v>
      </c>
      <c r="I66" s="43">
        <v>5.43E-06</v>
      </c>
      <c r="J66" t="s">
        <v>74</v>
      </c>
      <c r="K66" s="43">
        <v>1.44E-06</v>
      </c>
      <c r="L66"/>
      <c r="M66" s="5"/>
    </row>
    <row r="67" spans="2:13" ht="12.75">
      <c r="B67" s="7" t="s">
        <v>59</v>
      </c>
      <c r="C67" s="7"/>
      <c r="D67" s="7" t="s">
        <v>18</v>
      </c>
      <c r="F67" t="s">
        <v>62</v>
      </c>
      <c r="G67">
        <v>99.9997</v>
      </c>
      <c r="H67" t="s">
        <v>62</v>
      </c>
      <c r="I67">
        <v>99.9998</v>
      </c>
      <c r="J67" t="s">
        <v>62</v>
      </c>
      <c r="K67">
        <v>99.9999</v>
      </c>
      <c r="L67"/>
      <c r="M67" s="5"/>
    </row>
    <row r="68" spans="2:13" ht="12.75">
      <c r="B68" s="7"/>
      <c r="C68" s="7"/>
      <c r="F68"/>
      <c r="G68"/>
      <c r="H68"/>
      <c r="I68"/>
      <c r="J68"/>
      <c r="K68"/>
      <c r="L68"/>
      <c r="M68" s="5"/>
    </row>
    <row r="69" spans="2:13" ht="12.75">
      <c r="B69" s="13" t="s">
        <v>59</v>
      </c>
      <c r="C69" s="7" t="s">
        <v>115</v>
      </c>
      <c r="F69"/>
      <c r="G69"/>
      <c r="H69"/>
      <c r="I69"/>
      <c r="J69"/>
      <c r="K69"/>
      <c r="L69"/>
      <c r="M69" s="5"/>
    </row>
    <row r="70" spans="2:13" ht="12.75">
      <c r="B70" s="7" t="s">
        <v>60</v>
      </c>
      <c r="C70" s="7"/>
      <c r="D70" s="7" t="s">
        <v>25</v>
      </c>
      <c r="F70"/>
      <c r="G70">
        <v>2.5</v>
      </c>
      <c r="H70"/>
      <c r="I70">
        <v>2.4</v>
      </c>
      <c r="J70"/>
      <c r="K70">
        <v>2.4</v>
      </c>
      <c r="L70"/>
      <c r="M70" s="5"/>
    </row>
    <row r="71" spans="2:13" ht="12.75">
      <c r="B71" s="7" t="s">
        <v>61</v>
      </c>
      <c r="C71" s="7"/>
      <c r="D71" s="7" t="s">
        <v>25</v>
      </c>
      <c r="F71" t="s">
        <v>74</v>
      </c>
      <c r="G71" s="43">
        <v>6.24E-06</v>
      </c>
      <c r="H71" t="s">
        <v>74</v>
      </c>
      <c r="I71" s="43">
        <v>8.79E-06</v>
      </c>
      <c r="J71" t="s">
        <v>74</v>
      </c>
      <c r="K71" s="43">
        <v>0.000364</v>
      </c>
      <c r="L71"/>
      <c r="M71" s="5"/>
    </row>
    <row r="72" spans="2:13" ht="12.75">
      <c r="B72" s="7" t="s">
        <v>59</v>
      </c>
      <c r="C72" s="7"/>
      <c r="D72" s="7" t="s">
        <v>18</v>
      </c>
      <c r="F72" t="s">
        <v>62</v>
      </c>
      <c r="G72">
        <v>99.9997</v>
      </c>
      <c r="H72" t="s">
        <v>62</v>
      </c>
      <c r="I72">
        <v>99.99964</v>
      </c>
      <c r="J72" t="s">
        <v>62</v>
      </c>
      <c r="K72">
        <v>99.9845</v>
      </c>
      <c r="L72"/>
      <c r="M72" s="5"/>
    </row>
    <row r="73" spans="2:13" ht="12.75">
      <c r="B73" s="7"/>
      <c r="C73" s="7"/>
      <c r="F73"/>
      <c r="G73"/>
      <c r="H73"/>
      <c r="I73"/>
      <c r="J73"/>
      <c r="K73"/>
      <c r="L73"/>
      <c r="M73" s="5"/>
    </row>
    <row r="74" spans="2:13" ht="12.75">
      <c r="B74" s="7" t="s">
        <v>59</v>
      </c>
      <c r="C74" s="7" t="s">
        <v>116</v>
      </c>
      <c r="F74"/>
      <c r="G74"/>
      <c r="H74"/>
      <c r="I74"/>
      <c r="J74"/>
      <c r="K74"/>
      <c r="L74"/>
      <c r="M74" s="5"/>
    </row>
    <row r="75" spans="2:13" ht="12.75">
      <c r="B75" s="7" t="s">
        <v>60</v>
      </c>
      <c r="C75" s="7"/>
      <c r="D75" s="7" t="s">
        <v>25</v>
      </c>
      <c r="F75"/>
      <c r="G75">
        <v>28.5</v>
      </c>
      <c r="H75"/>
      <c r="I75">
        <v>28.7</v>
      </c>
      <c r="J75"/>
      <c r="K75">
        <v>28.5</v>
      </c>
      <c r="L75"/>
      <c r="M75" s="5"/>
    </row>
    <row r="76" spans="2:13" ht="12.75">
      <c r="B76" s="7" t="s">
        <v>61</v>
      </c>
      <c r="C76" s="7"/>
      <c r="D76" s="7" t="s">
        <v>25</v>
      </c>
      <c r="F76"/>
      <c r="G76" s="43">
        <v>8.17E-05</v>
      </c>
      <c r="H76" t="s">
        <v>74</v>
      </c>
      <c r="I76" s="43">
        <v>8.12E-06</v>
      </c>
      <c r="J76"/>
      <c r="K76" s="43">
        <v>4.77E-05</v>
      </c>
      <c r="L76"/>
      <c r="M76" s="5"/>
    </row>
    <row r="77" spans="2:13" ht="12.75">
      <c r="B77" s="7" t="s">
        <v>59</v>
      </c>
      <c r="C77" s="7"/>
      <c r="D77" s="7" t="s">
        <v>18</v>
      </c>
      <c r="F77"/>
      <c r="G77">
        <v>99.9997</v>
      </c>
      <c r="H77" t="s">
        <v>62</v>
      </c>
      <c r="I77">
        <v>99.9999</v>
      </c>
      <c r="J77"/>
      <c r="K77">
        <v>99.9998</v>
      </c>
      <c r="L77"/>
      <c r="M77" s="5"/>
    </row>
    <row r="78" spans="2:13" ht="12.75">
      <c r="B78" s="7"/>
      <c r="C78" s="7"/>
      <c r="F78"/>
      <c r="G78"/>
      <c r="H78"/>
      <c r="I78"/>
      <c r="J78"/>
      <c r="K78"/>
      <c r="L78"/>
      <c r="M78"/>
    </row>
    <row r="79" spans="2:13" ht="12.75">
      <c r="B79" s="7" t="s">
        <v>45</v>
      </c>
      <c r="C79" s="7" t="s">
        <v>117</v>
      </c>
      <c r="D79" s="7" t="s">
        <v>88</v>
      </c>
      <c r="F79"/>
      <c r="G79"/>
      <c r="H79"/>
      <c r="I79"/>
      <c r="J79"/>
      <c r="K79"/>
      <c r="L79"/>
      <c r="M79"/>
    </row>
    <row r="80" spans="2:13" ht="12.75">
      <c r="B80" s="7" t="s">
        <v>41</v>
      </c>
      <c r="C80" s="7"/>
      <c r="D80" s="7" t="s">
        <v>17</v>
      </c>
      <c r="F80"/>
      <c r="G80">
        <v>1171</v>
      </c>
      <c r="H80"/>
      <c r="I80">
        <v>1013</v>
      </c>
      <c r="J80"/>
      <c r="K80">
        <v>1032</v>
      </c>
      <c r="L80"/>
      <c r="M80" s="5"/>
    </row>
    <row r="81" spans="2:13" ht="12.75">
      <c r="B81" s="7" t="s">
        <v>43</v>
      </c>
      <c r="C81" s="7"/>
      <c r="D81" s="7" t="s">
        <v>18</v>
      </c>
      <c r="F81"/>
      <c r="G81">
        <v>12</v>
      </c>
      <c r="H81"/>
      <c r="I81">
        <v>12.1</v>
      </c>
      <c r="J81"/>
      <c r="K81">
        <v>11.8</v>
      </c>
      <c r="L81"/>
      <c r="M81" s="5"/>
    </row>
    <row r="82" spans="2:13" ht="12.75">
      <c r="B82" s="7" t="s">
        <v>44</v>
      </c>
      <c r="C82" s="7"/>
      <c r="D82" s="7" t="s">
        <v>18</v>
      </c>
      <c r="F82"/>
      <c r="G82">
        <v>9.2</v>
      </c>
      <c r="H82"/>
      <c r="I82">
        <v>10.2</v>
      </c>
      <c r="J82"/>
      <c r="K82">
        <v>10.3</v>
      </c>
      <c r="L82"/>
      <c r="M82" s="5"/>
    </row>
    <row r="83" spans="2:13" ht="12.75">
      <c r="B83" s="7" t="s">
        <v>40</v>
      </c>
      <c r="C83" s="7"/>
      <c r="D83" s="7" t="s">
        <v>19</v>
      </c>
      <c r="F83"/>
      <c r="G83">
        <v>1790</v>
      </c>
      <c r="H83"/>
      <c r="I83">
        <v>1801</v>
      </c>
      <c r="J83"/>
      <c r="K83">
        <v>1798</v>
      </c>
      <c r="L83"/>
      <c r="M83" s="5"/>
    </row>
    <row r="84" spans="2:12" ht="12.75">
      <c r="B84" s="12"/>
      <c r="C84" s="12"/>
      <c r="G84" s="15"/>
      <c r="H84" s="15"/>
      <c r="I84" s="16"/>
      <c r="J84" s="15"/>
      <c r="K84" s="15"/>
      <c r="L84" s="15"/>
    </row>
    <row r="86" spans="1:13" ht="12.75">
      <c r="A86" s="13">
        <v>11</v>
      </c>
      <c r="B86" s="17" t="s">
        <v>121</v>
      </c>
      <c r="C86" s="17"/>
      <c r="G86" s="15" t="s">
        <v>71</v>
      </c>
      <c r="H86" s="15"/>
      <c r="I86" s="16" t="s">
        <v>72</v>
      </c>
      <c r="J86" s="15"/>
      <c r="K86" s="15" t="s">
        <v>73</v>
      </c>
      <c r="L86" s="15"/>
      <c r="M86" s="13" t="s">
        <v>21</v>
      </c>
    </row>
    <row r="87" spans="2:13" ht="12.75">
      <c r="B87" s="7"/>
      <c r="C87" s="7"/>
      <c r="D87" s="9"/>
      <c r="E87" s="9"/>
      <c r="F87"/>
      <c r="G87"/>
      <c r="H87"/>
      <c r="I87"/>
      <c r="J87"/>
      <c r="K87"/>
      <c r="L87"/>
      <c r="M87"/>
    </row>
    <row r="88" spans="2:13" ht="12.75">
      <c r="B88" s="7" t="s">
        <v>13</v>
      </c>
      <c r="C88" s="7" t="s">
        <v>88</v>
      </c>
      <c r="D88" s="9" t="s">
        <v>14</v>
      </c>
      <c r="E88" s="9" t="s">
        <v>15</v>
      </c>
      <c r="F88" s="9"/>
      <c r="G88" s="9">
        <v>0.106</v>
      </c>
      <c r="H88" s="9"/>
      <c r="I88" s="18">
        <v>0.162</v>
      </c>
      <c r="J88" s="9"/>
      <c r="K88" s="9">
        <v>0.0731</v>
      </c>
      <c r="L88" s="9"/>
      <c r="M88" s="35">
        <f>AVERAGE(I88,G88,K88)</f>
        <v>0.11370000000000001</v>
      </c>
    </row>
    <row r="89" spans="2:13" ht="12.75">
      <c r="B89" s="7" t="s">
        <v>96</v>
      </c>
      <c r="C89" s="7" t="s">
        <v>88</v>
      </c>
      <c r="D89" s="9" t="s">
        <v>16</v>
      </c>
      <c r="E89" s="9" t="s">
        <v>118</v>
      </c>
      <c r="F89" s="9"/>
      <c r="G89" s="45">
        <v>1</v>
      </c>
      <c r="H89" s="45"/>
      <c r="I89" s="45">
        <v>5.7</v>
      </c>
      <c r="J89" s="45"/>
      <c r="K89" s="45">
        <v>0.7</v>
      </c>
      <c r="L89" s="9"/>
      <c r="M89" s="41"/>
    </row>
    <row r="90" spans="2:13" ht="12.75">
      <c r="B90" s="7" t="s">
        <v>96</v>
      </c>
      <c r="C90" s="7" t="s">
        <v>88</v>
      </c>
      <c r="D90" s="9" t="s">
        <v>16</v>
      </c>
      <c r="E90" s="9" t="s">
        <v>15</v>
      </c>
      <c r="F90" s="9"/>
      <c r="G90" s="45">
        <f>G89*(21-7)/(21-G$112)</f>
        <v>1.6470588235294117</v>
      </c>
      <c r="H90" s="45"/>
      <c r="I90" s="45">
        <f>I89*(21-7)/(21-I$112)</f>
        <v>8.673913043478262</v>
      </c>
      <c r="J90" s="45"/>
      <c r="K90" s="45">
        <f>K89*(21-7)/(21-K$112)</f>
        <v>1.2098765432098764</v>
      </c>
      <c r="L90" s="9"/>
      <c r="M90" s="34">
        <f>AVERAGE(I90,G90,K90)</f>
        <v>3.843616136739183</v>
      </c>
    </row>
    <row r="91" spans="2:13" ht="12.75">
      <c r="B91" s="7" t="s">
        <v>24</v>
      </c>
      <c r="C91" s="7" t="s">
        <v>88</v>
      </c>
      <c r="D91" s="9" t="s">
        <v>16</v>
      </c>
      <c r="E91" s="9" t="s">
        <v>118</v>
      </c>
      <c r="F91"/>
      <c r="G91">
        <v>495</v>
      </c>
      <c r="H91"/>
      <c r="I91">
        <v>465</v>
      </c>
      <c r="J91"/>
      <c r="K91">
        <v>527</v>
      </c>
      <c r="L91"/>
      <c r="M91" s="34"/>
    </row>
    <row r="92" spans="2:13" ht="12.75">
      <c r="B92" s="7" t="s">
        <v>24</v>
      </c>
      <c r="C92" s="7" t="s">
        <v>88</v>
      </c>
      <c r="D92" s="9" t="s">
        <v>16</v>
      </c>
      <c r="E92" s="9" t="s">
        <v>15</v>
      </c>
      <c r="F92"/>
      <c r="G92" s="45">
        <f>G91*(21-7)/(21-G$112)</f>
        <v>815.2941176470588</v>
      </c>
      <c r="H92" s="5"/>
      <c r="I92" s="45">
        <f>I91*(21-7)/(21-I$112)</f>
        <v>707.608695652174</v>
      </c>
      <c r="J92" s="5"/>
      <c r="K92" s="45">
        <f>K91*(21-7)/(21-K$112)</f>
        <v>910.8641975308642</v>
      </c>
      <c r="L92"/>
      <c r="M92" s="34">
        <f>AVERAGE(I92,G92,K92)</f>
        <v>811.2556702766991</v>
      </c>
    </row>
    <row r="93" spans="2:13" ht="12.75">
      <c r="B93" s="7" t="s">
        <v>89</v>
      </c>
      <c r="C93" s="7" t="s">
        <v>88</v>
      </c>
      <c r="D93" s="9" t="s">
        <v>16</v>
      </c>
      <c r="E93" s="9" t="s">
        <v>15</v>
      </c>
      <c r="F93"/>
      <c r="G93" s="5">
        <f>G92</f>
        <v>815.2941176470588</v>
      </c>
      <c r="H93" s="5"/>
      <c r="I93" s="5">
        <f>I92</f>
        <v>707.608695652174</v>
      </c>
      <c r="J93" s="5"/>
      <c r="K93" s="5">
        <f>K92</f>
        <v>910.8641975308642</v>
      </c>
      <c r="L93"/>
      <c r="M93" s="34">
        <f>AVERAGE(I93,G93,K93)</f>
        <v>811.2556702766991</v>
      </c>
    </row>
    <row r="94" spans="2:13" ht="12.75">
      <c r="B94" s="7"/>
      <c r="C94" s="7"/>
      <c r="F94"/>
      <c r="G94"/>
      <c r="H94"/>
      <c r="I94"/>
      <c r="J94"/>
      <c r="K94"/>
      <c r="L94"/>
      <c r="M94" s="5"/>
    </row>
    <row r="95" spans="2:13" ht="12.75">
      <c r="B95" s="13" t="s">
        <v>59</v>
      </c>
      <c r="C95" s="7" t="s">
        <v>120</v>
      </c>
      <c r="F95"/>
      <c r="G95"/>
      <c r="H95"/>
      <c r="I95"/>
      <c r="J95"/>
      <c r="K95"/>
      <c r="L95"/>
      <c r="M95" s="5"/>
    </row>
    <row r="96" spans="2:13" ht="12.75">
      <c r="B96" s="7" t="s">
        <v>60</v>
      </c>
      <c r="C96" s="7"/>
      <c r="D96" s="7" t="s">
        <v>25</v>
      </c>
      <c r="F96"/>
      <c r="G96">
        <v>2.8</v>
      </c>
      <c r="H96"/>
      <c r="I96">
        <v>2.8</v>
      </c>
      <c r="J96"/>
      <c r="K96">
        <v>2.9</v>
      </c>
      <c r="L96"/>
      <c r="M96" s="5"/>
    </row>
    <row r="97" spans="2:13" ht="12.75">
      <c r="B97" s="7" t="s">
        <v>61</v>
      </c>
      <c r="C97" s="7"/>
      <c r="D97" s="7" t="s">
        <v>25</v>
      </c>
      <c r="F97" t="s">
        <v>74</v>
      </c>
      <c r="G97" s="43">
        <v>2.39E-07</v>
      </c>
      <c r="H97" t="s">
        <v>74</v>
      </c>
      <c r="I97" s="43">
        <v>4.04E-07</v>
      </c>
      <c r="J97" t="s">
        <v>74</v>
      </c>
      <c r="K97" s="43">
        <v>3.84E-07</v>
      </c>
      <c r="L97"/>
      <c r="M97" s="5"/>
    </row>
    <row r="98" spans="2:13" ht="12.75">
      <c r="B98" s="7" t="s">
        <v>59</v>
      </c>
      <c r="C98" s="7"/>
      <c r="D98" s="7" t="s">
        <v>18</v>
      </c>
      <c r="F98" t="s">
        <v>62</v>
      </c>
      <c r="G98">
        <v>99.9999</v>
      </c>
      <c r="H98" t="s">
        <v>62</v>
      </c>
      <c r="I98">
        <v>99.9999</v>
      </c>
      <c r="J98" t="s">
        <v>62</v>
      </c>
      <c r="K98">
        <v>99.9999</v>
      </c>
      <c r="L98"/>
      <c r="M98" s="5"/>
    </row>
    <row r="99" spans="2:13" ht="12.75">
      <c r="B99" s="7"/>
      <c r="C99" s="7"/>
      <c r="F99"/>
      <c r="G99"/>
      <c r="H99"/>
      <c r="I99"/>
      <c r="J99"/>
      <c r="K99"/>
      <c r="L99"/>
      <c r="M99" s="5"/>
    </row>
    <row r="100" spans="2:13" ht="12.75">
      <c r="B100" s="13" t="s">
        <v>59</v>
      </c>
      <c r="C100" s="7" t="s">
        <v>115</v>
      </c>
      <c r="F100"/>
      <c r="G100"/>
      <c r="H100"/>
      <c r="I100"/>
      <c r="J100"/>
      <c r="K100"/>
      <c r="L100"/>
      <c r="M100" s="5"/>
    </row>
    <row r="101" spans="2:13" ht="12.75">
      <c r="B101" s="7" t="s">
        <v>60</v>
      </c>
      <c r="C101" s="7"/>
      <c r="D101" s="7" t="s">
        <v>25</v>
      </c>
      <c r="F101"/>
      <c r="G101">
        <v>2.6</v>
      </c>
      <c r="H101"/>
      <c r="I101">
        <v>2.6</v>
      </c>
      <c r="J101"/>
      <c r="K101">
        <v>2.4</v>
      </c>
      <c r="L101"/>
      <c r="M101" s="5"/>
    </row>
    <row r="102" spans="2:13" ht="12.75">
      <c r="B102" s="7" t="s">
        <v>61</v>
      </c>
      <c r="C102" s="7"/>
      <c r="D102" s="7" t="s">
        <v>25</v>
      </c>
      <c r="F102"/>
      <c r="G102" s="43">
        <v>6.76E-05</v>
      </c>
      <c r="H102"/>
      <c r="I102" s="43">
        <v>0.000198</v>
      </c>
      <c r="J102"/>
      <c r="K102" s="43">
        <v>2.93E-05</v>
      </c>
      <c r="L102"/>
      <c r="M102" s="5"/>
    </row>
    <row r="103" spans="2:13" ht="12.75">
      <c r="B103" s="7" t="s">
        <v>59</v>
      </c>
      <c r="C103" s="7"/>
      <c r="D103" s="7" t="s">
        <v>18</v>
      </c>
      <c r="F103"/>
      <c r="G103">
        <v>99.9973</v>
      </c>
      <c r="H103"/>
      <c r="I103">
        <v>99.9923</v>
      </c>
      <c r="J103"/>
      <c r="K103">
        <v>99.9987</v>
      </c>
      <c r="L103"/>
      <c r="M103" s="5"/>
    </row>
    <row r="104" spans="2:13" ht="12.75">
      <c r="B104" s="7"/>
      <c r="C104" s="7"/>
      <c r="F104"/>
      <c r="G104"/>
      <c r="H104"/>
      <c r="I104"/>
      <c r="J104"/>
      <c r="K104"/>
      <c r="L104"/>
      <c r="M104" s="5"/>
    </row>
    <row r="105" spans="2:13" ht="12.75">
      <c r="B105" s="7" t="s">
        <v>59</v>
      </c>
      <c r="C105" s="7" t="s">
        <v>116</v>
      </c>
      <c r="F105"/>
      <c r="G105"/>
      <c r="H105"/>
      <c r="I105"/>
      <c r="J105"/>
      <c r="K105"/>
      <c r="L105"/>
      <c r="M105" s="5"/>
    </row>
    <row r="106" spans="2:13" ht="12.75">
      <c r="B106" s="7" t="s">
        <v>60</v>
      </c>
      <c r="C106" s="7"/>
      <c r="D106" s="7" t="s">
        <v>25</v>
      </c>
      <c r="F106"/>
      <c r="G106">
        <v>27.7</v>
      </c>
      <c r="H106"/>
      <c r="I106">
        <v>27.8</v>
      </c>
      <c r="J106"/>
      <c r="K106">
        <v>28.5</v>
      </c>
      <c r="L106"/>
      <c r="M106" s="5"/>
    </row>
    <row r="107" spans="2:13" ht="12.75">
      <c r="B107" s="7" t="s">
        <v>61</v>
      </c>
      <c r="C107" s="7"/>
      <c r="D107" s="7" t="s">
        <v>25</v>
      </c>
      <c r="F107"/>
      <c r="G107" s="43">
        <v>1.31E-05</v>
      </c>
      <c r="H107"/>
      <c r="I107" s="43">
        <v>4.89E-05</v>
      </c>
      <c r="J107"/>
      <c r="K107" s="43">
        <v>1.63E-05</v>
      </c>
      <c r="L107"/>
      <c r="M107" s="5"/>
    </row>
    <row r="108" spans="2:13" ht="12.75">
      <c r="B108" s="7" t="s">
        <v>59</v>
      </c>
      <c r="C108" s="7"/>
      <c r="D108" s="7" t="s">
        <v>18</v>
      </c>
      <c r="F108"/>
      <c r="G108">
        <v>99.9999</v>
      </c>
      <c r="H108"/>
      <c r="I108">
        <v>99.9998</v>
      </c>
      <c r="J108"/>
      <c r="K108">
        <v>99.9999</v>
      </c>
      <c r="L108"/>
      <c r="M108" s="5"/>
    </row>
    <row r="109" spans="2:13" ht="12.75">
      <c r="B109" s="7"/>
      <c r="C109" s="7"/>
      <c r="F109"/>
      <c r="G109"/>
      <c r="H109"/>
      <c r="I109"/>
      <c r="J109"/>
      <c r="K109"/>
      <c r="L109"/>
      <c r="M109"/>
    </row>
    <row r="110" spans="2:13" ht="12.75">
      <c r="B110" s="7" t="s">
        <v>45</v>
      </c>
      <c r="C110" s="7" t="s">
        <v>117</v>
      </c>
      <c r="D110" s="7" t="s">
        <v>88</v>
      </c>
      <c r="F110"/>
      <c r="G110"/>
      <c r="H110"/>
      <c r="I110"/>
      <c r="J110"/>
      <c r="K110"/>
      <c r="L110"/>
      <c r="M110"/>
    </row>
    <row r="111" spans="2:13" ht="12.75">
      <c r="B111" s="7" t="s">
        <v>41</v>
      </c>
      <c r="C111" s="7"/>
      <c r="D111" s="7" t="s">
        <v>17</v>
      </c>
      <c r="F111"/>
      <c r="G111">
        <v>1253</v>
      </c>
      <c r="H111"/>
      <c r="I111">
        <v>1296</v>
      </c>
      <c r="J111"/>
      <c r="K111">
        <v>1218</v>
      </c>
      <c r="L111"/>
      <c r="M111" s="5"/>
    </row>
    <row r="112" spans="2:13" ht="12.75">
      <c r="B112" s="7" t="s">
        <v>43</v>
      </c>
      <c r="C112" s="7"/>
      <c r="D112" s="7" t="s">
        <v>18</v>
      </c>
      <c r="F112"/>
      <c r="G112">
        <v>12.5</v>
      </c>
      <c r="H112"/>
      <c r="I112">
        <v>11.8</v>
      </c>
      <c r="J112"/>
      <c r="K112">
        <v>12.9</v>
      </c>
      <c r="L112"/>
      <c r="M112" s="5"/>
    </row>
    <row r="113" spans="2:13" ht="12.75">
      <c r="B113" s="7" t="s">
        <v>44</v>
      </c>
      <c r="C113" s="7"/>
      <c r="D113" s="7" t="s">
        <v>18</v>
      </c>
      <c r="F113"/>
      <c r="G113">
        <v>9.2</v>
      </c>
      <c r="H113"/>
      <c r="I113">
        <v>9.4</v>
      </c>
      <c r="J113"/>
      <c r="K113">
        <v>9.4</v>
      </c>
      <c r="L113"/>
      <c r="M113" s="5"/>
    </row>
    <row r="114" spans="2:13" ht="12.75">
      <c r="B114" s="7" t="s">
        <v>40</v>
      </c>
      <c r="C114" s="7"/>
      <c r="D114" s="7" t="s">
        <v>19</v>
      </c>
      <c r="F114"/>
      <c r="G114">
        <v>1716</v>
      </c>
      <c r="H114"/>
      <c r="I114">
        <v>1702</v>
      </c>
      <c r="J114"/>
      <c r="K114">
        <v>1713</v>
      </c>
      <c r="L114"/>
      <c r="M114" s="5"/>
    </row>
    <row r="116" spans="7:12" ht="12.75">
      <c r="G116" s="21"/>
      <c r="K116" s="21"/>
      <c r="L116" s="21"/>
    </row>
    <row r="117" spans="7:12" ht="12.75">
      <c r="G117" s="21"/>
      <c r="K117" s="21"/>
      <c r="L117" s="21"/>
    </row>
    <row r="118" spans="7:12" ht="12.75">
      <c r="G118" s="21"/>
      <c r="K118" s="21"/>
      <c r="L118" s="21"/>
    </row>
    <row r="119" spans="7:12" ht="12.75">
      <c r="G119" s="21"/>
      <c r="K119" s="21"/>
      <c r="L119" s="21"/>
    </row>
    <row r="120" spans="7:12" ht="12.75">
      <c r="G120" s="21"/>
      <c r="K120" s="21"/>
      <c r="L120" s="21"/>
    </row>
    <row r="121" spans="7:12" ht="12.75">
      <c r="G121" s="21"/>
      <c r="K121" s="21"/>
      <c r="L121" s="21"/>
    </row>
    <row r="122" spans="7:12" ht="12.75">
      <c r="G122" s="21"/>
      <c r="K122" s="21"/>
      <c r="L122" s="21"/>
    </row>
    <row r="123" spans="7:12" ht="12.75">
      <c r="G123" s="21"/>
      <c r="K123" s="21"/>
      <c r="L123" s="21"/>
    </row>
    <row r="124" spans="7:12" ht="12.75">
      <c r="G124" s="21"/>
      <c r="K124" s="21"/>
      <c r="L124" s="21"/>
    </row>
    <row r="125" spans="7:12" ht="12.75">
      <c r="G125" s="21"/>
      <c r="K125" s="21"/>
      <c r="L125" s="21"/>
    </row>
    <row r="126" spans="7:12" ht="12.75">
      <c r="G126" s="21"/>
      <c r="K126" s="21"/>
      <c r="L126" s="21"/>
    </row>
    <row r="127" spans="7:12" ht="12.75">
      <c r="G127" s="21"/>
      <c r="K127" s="21"/>
      <c r="L127" s="21"/>
    </row>
    <row r="129" spans="7:12" ht="12.75">
      <c r="G129" s="21"/>
      <c r="K129" s="21"/>
      <c r="L129" s="21"/>
    </row>
  </sheetData>
  <printOptions headings="1" horizontalCentered="1"/>
  <pageMargins left="0.25" right="0.25" top="0.5" bottom="0.5" header="0.25" footer="0.25"/>
  <pageSetup horizontalDpi="200" verticalDpi="2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162"/>
  <sheetViews>
    <sheetView workbookViewId="0" topLeftCell="B1">
      <selection activeCell="O18" sqref="O18"/>
    </sheetView>
  </sheetViews>
  <sheetFormatPr defaultColWidth="9.140625" defaultRowHeight="12.75"/>
  <cols>
    <col min="1" max="1" width="2.57421875" style="3" hidden="1" customWidth="1"/>
    <col min="2" max="2" width="25.28125" style="2" customWidth="1"/>
    <col min="3" max="3" width="6.421875" style="2" customWidth="1"/>
    <col min="4" max="4" width="9.28125" style="2" customWidth="1"/>
    <col min="5" max="6" width="2.8515625" style="3" customWidth="1"/>
    <col min="7" max="7" width="10.7109375" style="4" customWidth="1"/>
    <col min="8" max="8" width="3.28125" style="4" customWidth="1"/>
    <col min="9" max="9" width="11.8515625" style="3" customWidth="1"/>
    <col min="10" max="10" width="2.7109375" style="3" customWidth="1"/>
    <col min="11" max="11" width="10.7109375" style="3" customWidth="1"/>
    <col min="12" max="12" width="2.7109375" style="3" customWidth="1"/>
    <col min="13" max="13" width="11.7109375" style="3" customWidth="1"/>
    <col min="14" max="14" width="2.8515625" style="3" customWidth="1"/>
    <col min="15" max="15" width="11.140625" style="3" customWidth="1"/>
    <col min="16" max="16" width="3.00390625" style="3" customWidth="1"/>
    <col min="17" max="17" width="13.421875" style="3" customWidth="1"/>
    <col min="18" max="18" width="2.7109375" style="3" customWidth="1"/>
    <col min="19" max="19" width="10.140625" style="3" customWidth="1"/>
    <col min="20" max="20" width="3.00390625" style="3" customWidth="1"/>
    <col min="21" max="21" width="10.8515625" style="3" customWidth="1"/>
    <col min="22" max="16384" width="8.8515625" style="3" customWidth="1"/>
  </cols>
  <sheetData>
    <row r="1" spans="2:14" ht="12.75">
      <c r="B1" s="22" t="s">
        <v>70</v>
      </c>
      <c r="C1" s="22"/>
      <c r="D1" s="8"/>
      <c r="E1" s="23"/>
      <c r="F1" s="23"/>
      <c r="G1" s="24"/>
      <c r="H1" s="24"/>
      <c r="I1" s="23"/>
      <c r="J1" s="23"/>
      <c r="K1" s="23"/>
      <c r="L1" s="23"/>
      <c r="M1" s="23"/>
      <c r="N1" s="23"/>
    </row>
    <row r="2" spans="2:14" ht="12.75">
      <c r="B2" s="8"/>
      <c r="C2" s="8"/>
      <c r="D2" s="8"/>
      <c r="E2" s="23"/>
      <c r="F2" s="23"/>
      <c r="G2" s="24"/>
      <c r="H2" s="24"/>
      <c r="I2" s="23"/>
      <c r="J2" s="23"/>
      <c r="K2" s="23"/>
      <c r="L2" s="23"/>
      <c r="M2" s="23"/>
      <c r="N2" s="23"/>
    </row>
    <row r="3" spans="2:14" ht="12.75">
      <c r="B3" s="8"/>
      <c r="C3" s="8"/>
      <c r="D3" s="8"/>
      <c r="E3" s="23"/>
      <c r="F3" s="23"/>
      <c r="G3" s="24"/>
      <c r="H3" s="24"/>
      <c r="I3" s="23"/>
      <c r="J3" s="23"/>
      <c r="K3" s="23"/>
      <c r="L3" s="23"/>
      <c r="M3" s="23"/>
      <c r="N3" s="23"/>
    </row>
    <row r="4" spans="1:21" ht="12.75">
      <c r="A4" s="3" t="s">
        <v>46</v>
      </c>
      <c r="B4" s="22" t="s">
        <v>101</v>
      </c>
      <c r="C4" s="22"/>
      <c r="D4" s="8"/>
      <c r="E4" s="23"/>
      <c r="F4" s="23"/>
      <c r="G4" s="25" t="s">
        <v>71</v>
      </c>
      <c r="H4" s="25"/>
      <c r="I4" s="25" t="s">
        <v>72</v>
      </c>
      <c r="J4" s="25"/>
      <c r="K4" s="25" t="s">
        <v>73</v>
      </c>
      <c r="L4" s="25"/>
      <c r="M4" s="25" t="s">
        <v>21</v>
      </c>
      <c r="N4" s="25"/>
      <c r="O4" s="25" t="s">
        <v>71</v>
      </c>
      <c r="P4" s="25"/>
      <c r="Q4" s="25" t="s">
        <v>72</v>
      </c>
      <c r="R4" s="25"/>
      <c r="S4" s="25" t="s">
        <v>73</v>
      </c>
      <c r="T4" s="25"/>
      <c r="U4" s="25" t="s">
        <v>21</v>
      </c>
    </row>
    <row r="5" spans="2:6" ht="12.75">
      <c r="B5" s="8"/>
      <c r="C5" s="8"/>
      <c r="D5" s="8"/>
      <c r="E5" s="23"/>
      <c r="F5" s="23"/>
    </row>
    <row r="6" spans="2:21" s="33" customFormat="1" ht="12.75">
      <c r="B6" s="33" t="s">
        <v>22</v>
      </c>
      <c r="E6" s="27"/>
      <c r="F6" s="27"/>
      <c r="G6" s="36" t="s">
        <v>122</v>
      </c>
      <c r="H6" s="36"/>
      <c r="I6" s="36" t="s">
        <v>122</v>
      </c>
      <c r="J6" s="36"/>
      <c r="K6" s="36" t="s">
        <v>122</v>
      </c>
      <c r="L6" s="36"/>
      <c r="M6" s="36" t="s">
        <v>122</v>
      </c>
      <c r="N6" s="36"/>
      <c r="O6" s="33" t="s">
        <v>20</v>
      </c>
      <c r="Q6" s="33" t="s">
        <v>20</v>
      </c>
      <c r="S6" s="33" t="s">
        <v>20</v>
      </c>
      <c r="U6" s="33" t="s">
        <v>20</v>
      </c>
    </row>
    <row r="7" spans="2:21" s="33" customFormat="1" ht="12.75">
      <c r="B7" s="33" t="s">
        <v>90</v>
      </c>
      <c r="E7" s="27"/>
      <c r="F7" s="27"/>
      <c r="G7" s="36"/>
      <c r="H7" s="36"/>
      <c r="I7" s="36"/>
      <c r="J7" s="36"/>
      <c r="K7" s="36"/>
      <c r="L7" s="36"/>
      <c r="M7" s="36"/>
      <c r="N7" s="36"/>
      <c r="O7" s="33" t="s">
        <v>20</v>
      </c>
      <c r="Q7" s="33" t="s">
        <v>20</v>
      </c>
      <c r="S7" s="33" t="s">
        <v>20</v>
      </c>
      <c r="U7" s="33" t="s">
        <v>20</v>
      </c>
    </row>
    <row r="8" spans="2:14" ht="12.75">
      <c r="B8" s="8" t="s">
        <v>47</v>
      </c>
      <c r="C8" s="8"/>
      <c r="D8" s="8" t="s">
        <v>25</v>
      </c>
      <c r="E8"/>
      <c r="F8"/>
      <c r="G8">
        <v>299.94</v>
      </c>
      <c r="H8"/>
      <c r="I8">
        <v>299.88</v>
      </c>
      <c r="J8"/>
      <c r="K8">
        <v>299.88</v>
      </c>
      <c r="L8"/>
      <c r="M8" s="5">
        <f>AVERAGE(G8,I8,K8)</f>
        <v>299.9</v>
      </c>
      <c r="N8"/>
    </row>
    <row r="9" spans="2:13" ht="12.75">
      <c r="B9" s="8" t="s">
        <v>54</v>
      </c>
      <c r="C9" s="8"/>
      <c r="D9" s="8" t="s">
        <v>55</v>
      </c>
      <c r="E9"/>
      <c r="F9"/>
      <c r="G9">
        <v>7365</v>
      </c>
      <c r="H9"/>
      <c r="I9">
        <v>7243</v>
      </c>
      <c r="J9"/>
      <c r="K9">
        <v>7305</v>
      </c>
      <c r="L9"/>
      <c r="M9" s="5"/>
    </row>
    <row r="10" spans="2:13" ht="12.75">
      <c r="B10" s="8" t="s">
        <v>53</v>
      </c>
      <c r="C10" s="8"/>
      <c r="D10" s="8" t="s">
        <v>69</v>
      </c>
      <c r="E10"/>
      <c r="F10"/>
      <c r="G10">
        <v>0.671</v>
      </c>
      <c r="H10"/>
      <c r="I10">
        <v>0.634</v>
      </c>
      <c r="J10"/>
      <c r="K10">
        <v>0.687</v>
      </c>
      <c r="L10"/>
      <c r="M10" s="5"/>
    </row>
    <row r="11" spans="2:14" ht="12.75">
      <c r="B11" s="8" t="s">
        <v>23</v>
      </c>
      <c r="C11" s="8"/>
      <c r="D11" s="8" t="s">
        <v>69</v>
      </c>
      <c r="E11"/>
      <c r="F11"/>
      <c r="G11">
        <v>0.02</v>
      </c>
      <c r="H11"/>
      <c r="I11">
        <v>0.01</v>
      </c>
      <c r="J11"/>
      <c r="K11">
        <v>0.03</v>
      </c>
      <c r="L11"/>
      <c r="M11" s="5"/>
      <c r="N11"/>
    </row>
    <row r="12" spans="2:14" ht="12.75">
      <c r="B12" s="8" t="s">
        <v>123</v>
      </c>
      <c r="C12" s="8"/>
      <c r="D12" s="8" t="s">
        <v>133</v>
      </c>
      <c r="F12" t="s">
        <v>134</v>
      </c>
      <c r="G12">
        <v>0.005</v>
      </c>
      <c r="H12" t="s">
        <v>134</v>
      </c>
      <c r="I12">
        <v>0.005</v>
      </c>
      <c r="J12" t="s">
        <v>134</v>
      </c>
      <c r="K12">
        <v>0.005</v>
      </c>
      <c r="L12"/>
      <c r="M12" s="5"/>
      <c r="N12"/>
    </row>
    <row r="13" spans="2:14" ht="12.75">
      <c r="B13" s="8" t="s">
        <v>124</v>
      </c>
      <c r="C13" s="8"/>
      <c r="D13" s="8" t="s">
        <v>133</v>
      </c>
      <c r="F13" t="s">
        <v>134</v>
      </c>
      <c r="G13">
        <v>0.005</v>
      </c>
      <c r="H13" t="s">
        <v>134</v>
      </c>
      <c r="I13">
        <v>0.005</v>
      </c>
      <c r="J13" t="s">
        <v>134</v>
      </c>
      <c r="K13">
        <v>0.005</v>
      </c>
      <c r="L13"/>
      <c r="M13" s="5"/>
      <c r="N13"/>
    </row>
    <row r="14" spans="2:14" ht="12.75">
      <c r="B14" s="8" t="s">
        <v>125</v>
      </c>
      <c r="C14" s="8"/>
      <c r="D14" s="8" t="s">
        <v>133</v>
      </c>
      <c r="F14" t="s">
        <v>134</v>
      </c>
      <c r="G14">
        <v>0.1</v>
      </c>
      <c r="H14" t="s">
        <v>134</v>
      </c>
      <c r="I14">
        <v>0.1</v>
      </c>
      <c r="J14" t="s">
        <v>134</v>
      </c>
      <c r="K14">
        <v>0.1</v>
      </c>
      <c r="L14"/>
      <c r="M14" s="5"/>
      <c r="N14"/>
    </row>
    <row r="15" spans="2:14" ht="12.75">
      <c r="B15" s="8" t="s">
        <v>126</v>
      </c>
      <c r="C15" s="8"/>
      <c r="D15" s="8" t="s">
        <v>133</v>
      </c>
      <c r="F15" t="s">
        <v>134</v>
      </c>
      <c r="G15">
        <v>0.025</v>
      </c>
      <c r="H15" t="s">
        <v>134</v>
      </c>
      <c r="I15">
        <v>0.025</v>
      </c>
      <c r="J15" t="s">
        <v>134</v>
      </c>
      <c r="K15">
        <v>0.025</v>
      </c>
      <c r="L15"/>
      <c r="M15" s="5"/>
      <c r="N15"/>
    </row>
    <row r="16" spans="2:14" ht="12.75">
      <c r="B16" s="8" t="s">
        <v>127</v>
      </c>
      <c r="C16" s="8"/>
      <c r="D16" s="8" t="s">
        <v>133</v>
      </c>
      <c r="F16" t="s">
        <v>134</v>
      </c>
      <c r="G16">
        <v>0.025</v>
      </c>
      <c r="H16" t="s">
        <v>134</v>
      </c>
      <c r="I16">
        <v>0.025</v>
      </c>
      <c r="J16" t="s">
        <v>134</v>
      </c>
      <c r="K16">
        <v>0.025</v>
      </c>
      <c r="L16"/>
      <c r="M16" s="5"/>
      <c r="N16"/>
    </row>
    <row r="17" spans="2:14" ht="12.75">
      <c r="B17" s="8" t="s">
        <v>128</v>
      </c>
      <c r="C17" s="8"/>
      <c r="D17" s="8" t="s">
        <v>133</v>
      </c>
      <c r="F17"/>
      <c r="G17">
        <v>33</v>
      </c>
      <c r="H17"/>
      <c r="I17">
        <v>3.08</v>
      </c>
      <c r="J17"/>
      <c r="K17">
        <v>2.4</v>
      </c>
      <c r="L17"/>
      <c r="M17" s="5"/>
      <c r="N17"/>
    </row>
    <row r="18" spans="2:14" ht="12.75">
      <c r="B18" s="8" t="s">
        <v>129</v>
      </c>
      <c r="C18" s="8"/>
      <c r="D18" s="8" t="s">
        <v>133</v>
      </c>
      <c r="F18" t="s">
        <v>134</v>
      </c>
      <c r="G18">
        <v>0.05</v>
      </c>
      <c r="H18" t="s">
        <v>134</v>
      </c>
      <c r="I18">
        <v>0.05</v>
      </c>
      <c r="J18" t="s">
        <v>134</v>
      </c>
      <c r="K18">
        <v>0.05</v>
      </c>
      <c r="L18"/>
      <c r="M18" s="5"/>
      <c r="N18"/>
    </row>
    <row r="19" spans="2:14" ht="12.75">
      <c r="B19" s="8" t="s">
        <v>130</v>
      </c>
      <c r="C19" s="8"/>
      <c r="D19" s="8" t="s">
        <v>133</v>
      </c>
      <c r="F19"/>
      <c r="G19">
        <v>0.022</v>
      </c>
      <c r="H19" t="s">
        <v>134</v>
      </c>
      <c r="I19">
        <v>0.005</v>
      </c>
      <c r="J19" t="s">
        <v>134</v>
      </c>
      <c r="K19">
        <v>0.005</v>
      </c>
      <c r="L19"/>
      <c r="M19" s="5"/>
      <c r="N19"/>
    </row>
    <row r="20" spans="2:14" ht="12.75">
      <c r="B20" s="8" t="s">
        <v>131</v>
      </c>
      <c r="C20" s="8"/>
      <c r="D20" s="8" t="s">
        <v>133</v>
      </c>
      <c r="F20" t="s">
        <v>134</v>
      </c>
      <c r="G20">
        <v>0.025</v>
      </c>
      <c r="H20" t="s">
        <v>134</v>
      </c>
      <c r="I20">
        <v>0.025</v>
      </c>
      <c r="J20" t="s">
        <v>134</v>
      </c>
      <c r="K20">
        <v>0.025</v>
      </c>
      <c r="L20"/>
      <c r="M20" s="5"/>
      <c r="N20"/>
    </row>
    <row r="21" spans="2:14" ht="12.75">
      <c r="B21" s="8" t="s">
        <v>132</v>
      </c>
      <c r="C21" s="8"/>
      <c r="D21" s="8" t="s">
        <v>133</v>
      </c>
      <c r="F21" t="s">
        <v>134</v>
      </c>
      <c r="G21">
        <v>0.1</v>
      </c>
      <c r="H21" t="s">
        <v>134</v>
      </c>
      <c r="I21">
        <v>0.1</v>
      </c>
      <c r="J21" t="s">
        <v>134</v>
      </c>
      <c r="K21">
        <v>0.1</v>
      </c>
      <c r="L21"/>
      <c r="M21" s="5"/>
      <c r="N21"/>
    </row>
    <row r="22" spans="2:14" ht="12.75">
      <c r="B22" s="8"/>
      <c r="C22" s="8"/>
      <c r="D22" s="8"/>
      <c r="E22" s="23"/>
      <c r="F22" s="23"/>
      <c r="G22"/>
      <c r="H22"/>
      <c r="I22"/>
      <c r="J22"/>
      <c r="K22"/>
      <c r="L22"/>
      <c r="M22"/>
      <c r="N22"/>
    </row>
    <row r="23" spans="2:14" ht="12.75">
      <c r="B23" s="8" t="s">
        <v>50</v>
      </c>
      <c r="D23" s="8" t="s">
        <v>17</v>
      </c>
      <c r="E23" s="25"/>
      <c r="F23" s="25"/>
      <c r="G23">
        <f>emiss!$G$25</f>
        <v>827</v>
      </c>
      <c r="H23"/>
      <c r="I23">
        <f>emiss!$I$25</f>
        <v>882</v>
      </c>
      <c r="J23"/>
      <c r="K23">
        <f>emiss!$K$25</f>
        <v>913</v>
      </c>
      <c r="L23"/>
      <c r="M23" s="5">
        <f>emiss!$M$25</f>
        <v>874</v>
      </c>
      <c r="N23"/>
    </row>
    <row r="24" spans="2:14" ht="12.75">
      <c r="B24" s="8" t="s">
        <v>51</v>
      </c>
      <c r="D24" s="8" t="s">
        <v>18</v>
      </c>
      <c r="E24" s="25"/>
      <c r="F24" s="25"/>
      <c r="G24">
        <f>emiss!$G$26</f>
        <v>12.1</v>
      </c>
      <c r="H24"/>
      <c r="I24">
        <f>emiss!$I$26</f>
        <v>10.6</v>
      </c>
      <c r="J24"/>
      <c r="K24">
        <f>emiss!$K$26</f>
        <v>11</v>
      </c>
      <c r="L24"/>
      <c r="M24" s="5">
        <f>emiss!$M$26</f>
        <v>11.233333333333334</v>
      </c>
      <c r="N24"/>
    </row>
    <row r="25" spans="2:14" ht="12.75">
      <c r="B25" s="8"/>
      <c r="D25" s="8"/>
      <c r="E25" s="25"/>
      <c r="F25" s="25"/>
      <c r="G25"/>
      <c r="H25"/>
      <c r="I25"/>
      <c r="J25"/>
      <c r="K25"/>
      <c r="L25"/>
      <c r="M25"/>
      <c r="N25"/>
    </row>
    <row r="26" spans="2:14" ht="12.75">
      <c r="B26" s="8" t="s">
        <v>56</v>
      </c>
      <c r="D26" s="8" t="s">
        <v>57</v>
      </c>
      <c r="E26" s="25"/>
      <c r="F26" s="25"/>
      <c r="G26" s="5">
        <f>G9*G8/1000000</f>
        <v>2.2090581</v>
      </c>
      <c r="H26"/>
      <c r="I26" s="5">
        <f>I9*I8/1000000</f>
        <v>2.1720308399999997</v>
      </c>
      <c r="J26"/>
      <c r="K26" s="5">
        <f>K9*K8/1000000</f>
        <v>2.1906233999999998</v>
      </c>
      <c r="L26"/>
      <c r="M26" s="5">
        <f>AVERAGE(G26,I26,K26)</f>
        <v>2.19057078</v>
      </c>
      <c r="N26"/>
    </row>
    <row r="27" spans="2:14" ht="12.75">
      <c r="B27" s="8" t="s">
        <v>58</v>
      </c>
      <c r="D27" s="8" t="s">
        <v>57</v>
      </c>
      <c r="E27" s="25"/>
      <c r="F27" s="25"/>
      <c r="G27" s="5">
        <f>G23*(21-G24)/(21)/9000*60</f>
        <v>2.336603174603175</v>
      </c>
      <c r="H27"/>
      <c r="I27" s="5">
        <f>I23*(21-I24)/(21)/9000*60</f>
        <v>2.9120000000000004</v>
      </c>
      <c r="J27"/>
      <c r="K27" s="5">
        <f>K23*(21-K24)/(21)/9000*60</f>
        <v>2.8984126984126983</v>
      </c>
      <c r="L27"/>
      <c r="M27" s="5">
        <f>AVERAGE(G27,I27,K27)</f>
        <v>2.715671957671958</v>
      </c>
      <c r="N27"/>
    </row>
    <row r="28" spans="2:14" ht="12.75">
      <c r="B28" s="8"/>
      <c r="C28" s="8"/>
      <c r="D28" s="8"/>
      <c r="E28" s="25"/>
      <c r="F28" s="25"/>
      <c r="G28"/>
      <c r="H28"/>
      <c r="I28"/>
      <c r="J28"/>
      <c r="K28"/>
      <c r="L28"/>
      <c r="M28"/>
      <c r="N28"/>
    </row>
    <row r="29" spans="2:14" ht="12.75">
      <c r="B29" s="30" t="s">
        <v>52</v>
      </c>
      <c r="C29" s="8"/>
      <c r="D29" s="8"/>
      <c r="E29" s="23"/>
      <c r="F29" s="23"/>
      <c r="G29"/>
      <c r="H29"/>
      <c r="I29"/>
      <c r="J29"/>
      <c r="K29"/>
      <c r="L29"/>
      <c r="M29"/>
      <c r="N29"/>
    </row>
    <row r="30" spans="2:21" ht="12.75">
      <c r="B30" s="8" t="s">
        <v>53</v>
      </c>
      <c r="C30" s="8"/>
      <c r="D30" s="8" t="s">
        <v>26</v>
      </c>
      <c r="E30" s="23" t="s">
        <v>15</v>
      </c>
      <c r="F30" s="23"/>
      <c r="G30" s="38">
        <f>G8*G10/100*454/60/G23/0.0283*14/(21-G24)*1000000</f>
        <v>1023546.5381101716</v>
      </c>
      <c r="H30"/>
      <c r="I30" s="38">
        <f>I8*I10/100*454/60/I23/0.0283*14/(21-I24)*1000000</f>
        <v>775855.8485095587</v>
      </c>
      <c r="J30"/>
      <c r="K30" s="38">
        <f>K8*K10/100*454/60/K23/0.0283*14/(21-K24)*1000000</f>
        <v>844655.5972428101</v>
      </c>
      <c r="L30"/>
      <c r="M30" s="38">
        <f>AVERAGE(G30,I30,K30)</f>
        <v>881352.6612875136</v>
      </c>
      <c r="N30"/>
      <c r="O30" s="39"/>
      <c r="Q30" s="39"/>
      <c r="S30" s="39"/>
      <c r="U30" s="39"/>
    </row>
    <row r="31" spans="2:21" ht="12.75">
      <c r="B31" s="8" t="s">
        <v>23</v>
      </c>
      <c r="C31" s="8"/>
      <c r="D31" s="8" t="s">
        <v>27</v>
      </c>
      <c r="E31" s="23" t="s">
        <v>15</v>
      </c>
      <c r="F31" s="23"/>
      <c r="G31" s="38">
        <f>G8*G11/100*454/60/G23/0.0283*14/(21-G24)*1000</f>
        <v>30.508093535325536</v>
      </c>
      <c r="H31"/>
      <c r="I31" s="38">
        <f>I8*I11/100*454/60/I23/0.0283*14/(21-I24)*1000</f>
        <v>12.237473951254872</v>
      </c>
      <c r="J31"/>
      <c r="K31" s="38">
        <f>K8*K11/100*454/60/K23/0.0283*14/(21-K24)*1000</f>
        <v>36.88452389706593</v>
      </c>
      <c r="L31"/>
      <c r="M31" s="38">
        <f>AVERAGE(G31,I31,K31)</f>
        <v>26.54336379454878</v>
      </c>
      <c r="N31"/>
      <c r="O31" s="39"/>
      <c r="Q31" s="39"/>
      <c r="S31" s="39"/>
      <c r="U31" s="39"/>
    </row>
    <row r="32" spans="2:21" ht="12.75">
      <c r="B32" s="8" t="s">
        <v>123</v>
      </c>
      <c r="C32" s="8"/>
      <c r="D32" s="8" t="s">
        <v>26</v>
      </c>
      <c r="E32" s="23" t="s">
        <v>15</v>
      </c>
      <c r="F32" s="23"/>
      <c r="G32" s="44">
        <f>G$8*G12/1000000*454/60/G$23/0.0283*14/(21-G$24)*1000000</f>
        <v>0.7627023383831384</v>
      </c>
      <c r="H32"/>
      <c r="I32" s="44">
        <f>I$8*I12/1000000*454/60/I$23/0.0283*14/(21-I$24)*1000000</f>
        <v>0.6118736975627435</v>
      </c>
      <c r="J32"/>
      <c r="K32" s="44">
        <f aca="true" t="shared" si="0" ref="K32:K41">K$8*K12/1000000*454/60/K$23/0.0283*14/(21-K$24)*1000000</f>
        <v>0.6147420649510992</v>
      </c>
      <c r="L32"/>
      <c r="M32" s="38">
        <f aca="true" t="shared" si="1" ref="M32:M41">AVERAGE(G32,I32,K32)</f>
        <v>0.663106033632327</v>
      </c>
      <c r="N32"/>
      <c r="O32" s="39"/>
      <c r="Q32" s="39"/>
      <c r="S32" s="39"/>
      <c r="U32" s="39"/>
    </row>
    <row r="33" spans="2:21" ht="12.75">
      <c r="B33" s="8" t="s">
        <v>124</v>
      </c>
      <c r="C33" s="8"/>
      <c r="D33" s="8" t="s">
        <v>26</v>
      </c>
      <c r="E33" s="23" t="s">
        <v>15</v>
      </c>
      <c r="F33" s="23"/>
      <c r="G33" s="44">
        <f aca="true" t="shared" si="2" ref="G33:I41">G$8*G13/1000000*454/60/G$23/0.0283*14/(21-G$24)*1000000</f>
        <v>0.7627023383831384</v>
      </c>
      <c r="H33"/>
      <c r="I33" s="44">
        <f t="shared" si="2"/>
        <v>0.6118736975627435</v>
      </c>
      <c r="J33"/>
      <c r="K33" s="44">
        <f t="shared" si="0"/>
        <v>0.6147420649510992</v>
      </c>
      <c r="L33"/>
      <c r="M33" s="38">
        <f t="shared" si="1"/>
        <v>0.663106033632327</v>
      </c>
      <c r="N33"/>
      <c r="O33" s="39"/>
      <c r="Q33" s="39"/>
      <c r="S33" s="39"/>
      <c r="U33" s="39"/>
    </row>
    <row r="34" spans="2:21" ht="12.75">
      <c r="B34" s="8" t="s">
        <v>125</v>
      </c>
      <c r="C34" s="8"/>
      <c r="D34" s="8" t="s">
        <v>26</v>
      </c>
      <c r="E34" s="23" t="s">
        <v>15</v>
      </c>
      <c r="F34" s="23"/>
      <c r="G34" s="44">
        <f t="shared" si="2"/>
        <v>15.254046767662768</v>
      </c>
      <c r="H34"/>
      <c r="I34" s="44">
        <f t="shared" si="2"/>
        <v>12.237473951254868</v>
      </c>
      <c r="J34"/>
      <c r="K34" s="44">
        <f t="shared" si="0"/>
        <v>12.29484129902198</v>
      </c>
      <c r="L34"/>
      <c r="M34" s="38">
        <f t="shared" si="1"/>
        <v>13.262120672646539</v>
      </c>
      <c r="N34"/>
      <c r="O34" s="39"/>
      <c r="Q34" s="39"/>
      <c r="S34" s="39"/>
      <c r="U34" s="39"/>
    </row>
    <row r="35" spans="2:21" ht="12.75">
      <c r="B35" s="8" t="s">
        <v>126</v>
      </c>
      <c r="C35" s="8"/>
      <c r="D35" s="8" t="s">
        <v>26</v>
      </c>
      <c r="E35" s="23" t="s">
        <v>15</v>
      </c>
      <c r="F35" s="23"/>
      <c r="G35" s="44">
        <f t="shared" si="2"/>
        <v>3.813511691915692</v>
      </c>
      <c r="H35"/>
      <c r="I35" s="44">
        <f t="shared" si="2"/>
        <v>3.059368487813717</v>
      </c>
      <c r="J35"/>
      <c r="K35" s="44">
        <f t="shared" si="0"/>
        <v>3.073710324755495</v>
      </c>
      <c r="L35"/>
      <c r="M35" s="38">
        <f t="shared" si="1"/>
        <v>3.3155301681616347</v>
      </c>
      <c r="N35"/>
      <c r="O35" s="39"/>
      <c r="Q35" s="39"/>
      <c r="S35" s="39"/>
      <c r="U35" s="39"/>
    </row>
    <row r="36" spans="2:21" ht="12.75">
      <c r="B36" s="8" t="s">
        <v>127</v>
      </c>
      <c r="C36" s="8"/>
      <c r="D36" s="8" t="s">
        <v>26</v>
      </c>
      <c r="E36" s="23" t="s">
        <v>15</v>
      </c>
      <c r="F36" s="23"/>
      <c r="G36" s="44">
        <f t="shared" si="2"/>
        <v>3.813511691915692</v>
      </c>
      <c r="H36"/>
      <c r="I36" s="44">
        <f t="shared" si="2"/>
        <v>3.059368487813717</v>
      </c>
      <c r="J36"/>
      <c r="K36" s="44">
        <f t="shared" si="0"/>
        <v>3.073710324755495</v>
      </c>
      <c r="L36"/>
      <c r="M36" s="38">
        <f t="shared" si="1"/>
        <v>3.3155301681616347</v>
      </c>
      <c r="N36"/>
      <c r="O36" s="39"/>
      <c r="Q36" s="39"/>
      <c r="S36" s="39"/>
      <c r="U36" s="39"/>
    </row>
    <row r="37" spans="2:21" ht="12.75">
      <c r="B37" s="8" t="s">
        <v>128</v>
      </c>
      <c r="C37" s="8"/>
      <c r="D37" s="8" t="s">
        <v>26</v>
      </c>
      <c r="E37" s="23" t="s">
        <v>15</v>
      </c>
      <c r="F37" s="23"/>
      <c r="G37" s="44">
        <f t="shared" si="2"/>
        <v>5033.835433328713</v>
      </c>
      <c r="H37"/>
      <c r="I37" s="44">
        <f t="shared" si="2"/>
        <v>376.91419769865007</v>
      </c>
      <c r="J37"/>
      <c r="K37" s="44">
        <f t="shared" si="0"/>
        <v>295.07619117652746</v>
      </c>
      <c r="L37"/>
      <c r="M37" s="38">
        <f t="shared" si="1"/>
        <v>1901.9419407346304</v>
      </c>
      <c r="N37"/>
      <c r="O37" s="39"/>
      <c r="Q37" s="39"/>
      <c r="S37" s="39"/>
      <c r="U37" s="39"/>
    </row>
    <row r="38" spans="2:21" ht="12.75">
      <c r="B38" s="8" t="s">
        <v>129</v>
      </c>
      <c r="C38" s="8"/>
      <c r="D38" s="8" t="s">
        <v>26</v>
      </c>
      <c r="E38" s="23" t="s">
        <v>15</v>
      </c>
      <c r="F38" s="23"/>
      <c r="G38" s="44">
        <f t="shared" si="2"/>
        <v>7.627023383831384</v>
      </c>
      <c r="H38"/>
      <c r="I38" s="44">
        <f t="shared" si="2"/>
        <v>6.118736975627434</v>
      </c>
      <c r="J38"/>
      <c r="K38" s="44">
        <f t="shared" si="0"/>
        <v>6.14742064951099</v>
      </c>
      <c r="L38"/>
      <c r="M38" s="38">
        <f t="shared" si="1"/>
        <v>6.631060336323269</v>
      </c>
      <c r="N38"/>
      <c r="O38" s="39"/>
      <c r="Q38" s="39"/>
      <c r="S38" s="39"/>
      <c r="U38" s="39"/>
    </row>
    <row r="39" spans="2:21" ht="12.75">
      <c r="B39" s="8" t="s">
        <v>130</v>
      </c>
      <c r="C39" s="8"/>
      <c r="D39" s="8" t="s">
        <v>26</v>
      </c>
      <c r="E39" s="23" t="s">
        <v>15</v>
      </c>
      <c r="F39" s="23"/>
      <c r="G39" s="44">
        <f t="shared" si="2"/>
        <v>3.355890288885808</v>
      </c>
      <c r="H39"/>
      <c r="I39" s="44">
        <f t="shared" si="2"/>
        <v>0.6118736975627435</v>
      </c>
      <c r="J39"/>
      <c r="K39" s="44">
        <f t="shared" si="0"/>
        <v>0.6147420649510992</v>
      </c>
      <c r="L39"/>
      <c r="M39" s="38">
        <f t="shared" si="1"/>
        <v>1.527502017133217</v>
      </c>
      <c r="N39"/>
      <c r="O39" s="39"/>
      <c r="Q39" s="39"/>
      <c r="S39" s="39"/>
      <c r="U39" s="39"/>
    </row>
    <row r="40" spans="2:21" ht="12.75">
      <c r="B40" s="8" t="s">
        <v>131</v>
      </c>
      <c r="C40" s="8"/>
      <c r="D40" s="8" t="s">
        <v>26</v>
      </c>
      <c r="E40" s="23" t="s">
        <v>15</v>
      </c>
      <c r="F40" s="23"/>
      <c r="G40" s="44">
        <f t="shared" si="2"/>
        <v>3.813511691915692</v>
      </c>
      <c r="H40"/>
      <c r="I40" s="44">
        <f t="shared" si="2"/>
        <v>3.059368487813717</v>
      </c>
      <c r="J40"/>
      <c r="K40" s="44">
        <f t="shared" si="0"/>
        <v>3.073710324755495</v>
      </c>
      <c r="L40"/>
      <c r="M40" s="38">
        <f t="shared" si="1"/>
        <v>3.3155301681616347</v>
      </c>
      <c r="N40"/>
      <c r="O40" s="39"/>
      <c r="Q40" s="39"/>
      <c r="S40" s="39"/>
      <c r="U40" s="39"/>
    </row>
    <row r="41" spans="2:21" ht="12.75">
      <c r="B41" s="8" t="s">
        <v>132</v>
      </c>
      <c r="C41" s="8"/>
      <c r="D41" s="8" t="s">
        <v>26</v>
      </c>
      <c r="E41" s="23" t="s">
        <v>15</v>
      </c>
      <c r="F41" s="23"/>
      <c r="G41" s="44">
        <f t="shared" si="2"/>
        <v>15.254046767662768</v>
      </c>
      <c r="H41"/>
      <c r="I41" s="44">
        <f t="shared" si="2"/>
        <v>12.237473951254868</v>
      </c>
      <c r="J41"/>
      <c r="K41" s="44">
        <f t="shared" si="0"/>
        <v>12.29484129902198</v>
      </c>
      <c r="L41"/>
      <c r="M41" s="38">
        <f t="shared" si="1"/>
        <v>13.262120672646539</v>
      </c>
      <c r="N41"/>
      <c r="O41" s="39"/>
      <c r="Q41" s="39"/>
      <c r="S41" s="39"/>
      <c r="U41" s="39"/>
    </row>
    <row r="42" spans="7:14" ht="12.75">
      <c r="G42"/>
      <c r="H42"/>
      <c r="I42"/>
      <c r="J42"/>
      <c r="K42"/>
      <c r="L42"/>
      <c r="M42"/>
      <c r="N42"/>
    </row>
    <row r="43" spans="7:14" ht="12.75">
      <c r="G43"/>
      <c r="H43"/>
      <c r="I43"/>
      <c r="J43"/>
      <c r="K43"/>
      <c r="L43"/>
      <c r="M43"/>
      <c r="N43"/>
    </row>
    <row r="44" spans="1:21" ht="12.75">
      <c r="A44" s="3" t="s">
        <v>46</v>
      </c>
      <c r="B44" s="22" t="s">
        <v>114</v>
      </c>
      <c r="C44" s="22"/>
      <c r="D44" s="8"/>
      <c r="E44" s="23"/>
      <c r="F44" s="23"/>
      <c r="G44" s="25" t="s">
        <v>71</v>
      </c>
      <c r="H44" s="25"/>
      <c r="I44" s="25" t="s">
        <v>72</v>
      </c>
      <c r="J44" s="25"/>
      <c r="K44" s="25" t="s">
        <v>73</v>
      </c>
      <c r="L44" s="25"/>
      <c r="M44" s="25" t="s">
        <v>21</v>
      </c>
      <c r="N44" s="25"/>
      <c r="O44" s="25" t="s">
        <v>71</v>
      </c>
      <c r="P44" s="25"/>
      <c r="Q44" s="25" t="s">
        <v>72</v>
      </c>
      <c r="R44" s="25"/>
      <c r="S44" s="25" t="s">
        <v>73</v>
      </c>
      <c r="T44" s="25"/>
      <c r="U44" s="25" t="s">
        <v>21</v>
      </c>
    </row>
    <row r="45" spans="2:6" ht="12.75">
      <c r="B45" s="8"/>
      <c r="C45" s="8"/>
      <c r="D45" s="8"/>
      <c r="E45" s="23"/>
      <c r="F45" s="23"/>
    </row>
    <row r="46" spans="2:21" s="33" customFormat="1" ht="12.75">
      <c r="B46" s="33" t="s">
        <v>22</v>
      </c>
      <c r="E46" s="27"/>
      <c r="F46" s="27"/>
      <c r="G46" s="36" t="s">
        <v>122</v>
      </c>
      <c r="H46" s="36"/>
      <c r="I46" s="36" t="s">
        <v>122</v>
      </c>
      <c r="J46" s="36"/>
      <c r="K46" s="36" t="s">
        <v>122</v>
      </c>
      <c r="L46" s="36"/>
      <c r="M46" s="36" t="s">
        <v>122</v>
      </c>
      <c r="N46" s="36"/>
      <c r="O46" s="33" t="s">
        <v>20</v>
      </c>
      <c r="Q46" s="33" t="s">
        <v>20</v>
      </c>
      <c r="S46" s="33" t="s">
        <v>20</v>
      </c>
      <c r="U46" s="33" t="s">
        <v>20</v>
      </c>
    </row>
    <row r="47" spans="2:21" s="33" customFormat="1" ht="12.75">
      <c r="B47" s="33" t="s">
        <v>90</v>
      </c>
      <c r="E47" s="27"/>
      <c r="F47" s="27"/>
      <c r="G47" s="36"/>
      <c r="H47" s="36"/>
      <c r="I47" s="36"/>
      <c r="J47" s="36"/>
      <c r="K47" s="36"/>
      <c r="L47" s="36"/>
      <c r="M47" s="36"/>
      <c r="N47" s="36"/>
      <c r="O47" s="33" t="s">
        <v>20</v>
      </c>
      <c r="Q47" s="33" t="s">
        <v>20</v>
      </c>
      <c r="S47" s="33" t="s">
        <v>20</v>
      </c>
      <c r="U47" s="33" t="s">
        <v>20</v>
      </c>
    </row>
    <row r="48" spans="2:14" ht="12.75">
      <c r="B48" s="8" t="s">
        <v>47</v>
      </c>
      <c r="C48" s="8"/>
      <c r="D48" s="8" t="s">
        <v>25</v>
      </c>
      <c r="E48"/>
      <c r="F48"/>
      <c r="G48">
        <v>299.87</v>
      </c>
      <c r="H48"/>
      <c r="I48">
        <v>299.89</v>
      </c>
      <c r="J48"/>
      <c r="K48">
        <v>299.88</v>
      </c>
      <c r="L48"/>
      <c r="M48" s="5">
        <f>AVERAGE(G48,I48,K48)</f>
        <v>299.88</v>
      </c>
      <c r="N48"/>
    </row>
    <row r="49" spans="2:13" ht="12.75">
      <c r="B49" s="8" t="s">
        <v>54</v>
      </c>
      <c r="C49" s="8"/>
      <c r="D49" s="8" t="s">
        <v>55</v>
      </c>
      <c r="E49"/>
      <c r="F49"/>
      <c r="G49">
        <v>7286</v>
      </c>
      <c r="H49"/>
      <c r="I49">
        <v>7133</v>
      </c>
      <c r="J49"/>
      <c r="K49">
        <v>7181</v>
      </c>
      <c r="L49"/>
      <c r="M49" s="5"/>
    </row>
    <row r="50" spans="2:13" ht="12.75">
      <c r="B50" s="8" t="s">
        <v>53</v>
      </c>
      <c r="C50" s="8"/>
      <c r="D50" s="8" t="s">
        <v>69</v>
      </c>
      <c r="E50"/>
      <c r="F50"/>
      <c r="G50">
        <v>0.754</v>
      </c>
      <c r="H50"/>
      <c r="I50">
        <v>0.667</v>
      </c>
      <c r="J50"/>
      <c r="K50">
        <v>0.643</v>
      </c>
      <c r="L50"/>
      <c r="M50" s="5"/>
    </row>
    <row r="51" spans="2:14" ht="12.75">
      <c r="B51" s="8" t="s">
        <v>23</v>
      </c>
      <c r="C51" s="8"/>
      <c r="D51" s="8" t="s">
        <v>69</v>
      </c>
      <c r="E51"/>
      <c r="F51"/>
      <c r="G51">
        <v>0.01</v>
      </c>
      <c r="H51"/>
      <c r="I51">
        <v>0.01</v>
      </c>
      <c r="J51"/>
      <c r="K51">
        <v>0.01</v>
      </c>
      <c r="L51"/>
      <c r="M51" s="5"/>
      <c r="N51"/>
    </row>
    <row r="52" spans="2:14" ht="12.75">
      <c r="B52" s="8" t="s">
        <v>123</v>
      </c>
      <c r="C52" s="8"/>
      <c r="D52" s="8" t="s">
        <v>133</v>
      </c>
      <c r="F52" t="s">
        <v>134</v>
      </c>
      <c r="G52">
        <v>0.005</v>
      </c>
      <c r="H52" t="s">
        <v>134</v>
      </c>
      <c r="I52">
        <v>0.005</v>
      </c>
      <c r="J52" t="s">
        <v>134</v>
      </c>
      <c r="K52">
        <v>0.005</v>
      </c>
      <c r="L52"/>
      <c r="M52" s="5"/>
      <c r="N52"/>
    </row>
    <row r="53" spans="2:14" ht="12.75">
      <c r="B53" s="8" t="s">
        <v>124</v>
      </c>
      <c r="C53" s="8"/>
      <c r="D53" s="8" t="s">
        <v>133</v>
      </c>
      <c r="F53" t="s">
        <v>134</v>
      </c>
      <c r="G53">
        <v>0.005</v>
      </c>
      <c r="H53" t="s">
        <v>134</v>
      </c>
      <c r="I53">
        <v>0.005</v>
      </c>
      <c r="J53" t="s">
        <v>134</v>
      </c>
      <c r="K53">
        <v>0.005</v>
      </c>
      <c r="L53"/>
      <c r="M53" s="5"/>
      <c r="N53"/>
    </row>
    <row r="54" spans="2:14" ht="12.75">
      <c r="B54" s="8" t="s">
        <v>125</v>
      </c>
      <c r="C54" s="8"/>
      <c r="D54" s="8" t="s">
        <v>133</v>
      </c>
      <c r="F54" t="s">
        <v>134</v>
      </c>
      <c r="G54">
        <v>0.1</v>
      </c>
      <c r="H54" t="s">
        <v>134</v>
      </c>
      <c r="I54">
        <v>0.1</v>
      </c>
      <c r="J54" t="s">
        <v>134</v>
      </c>
      <c r="K54">
        <v>0.1</v>
      </c>
      <c r="L54"/>
      <c r="M54" s="5"/>
      <c r="N54"/>
    </row>
    <row r="55" spans="2:14" ht="12.75">
      <c r="B55" s="8" t="s">
        <v>126</v>
      </c>
      <c r="C55" s="8"/>
      <c r="D55" s="8" t="s">
        <v>133</v>
      </c>
      <c r="F55" t="s">
        <v>134</v>
      </c>
      <c r="G55">
        <v>0.025</v>
      </c>
      <c r="H55" t="s">
        <v>134</v>
      </c>
      <c r="I55">
        <v>0.025</v>
      </c>
      <c r="J55" t="s">
        <v>134</v>
      </c>
      <c r="K55">
        <v>0.025</v>
      </c>
      <c r="L55"/>
      <c r="M55" s="5"/>
      <c r="N55"/>
    </row>
    <row r="56" spans="2:14" ht="12.75">
      <c r="B56" s="8" t="s">
        <v>127</v>
      </c>
      <c r="C56" s="8"/>
      <c r="D56" s="8" t="s">
        <v>133</v>
      </c>
      <c r="F56" t="s">
        <v>134</v>
      </c>
      <c r="G56">
        <v>0.025</v>
      </c>
      <c r="H56" t="s">
        <v>134</v>
      </c>
      <c r="I56">
        <v>0.025</v>
      </c>
      <c r="J56" t="s">
        <v>134</v>
      </c>
      <c r="K56">
        <v>0.025</v>
      </c>
      <c r="L56"/>
      <c r="M56" s="5"/>
      <c r="N56"/>
    </row>
    <row r="57" spans="2:14" ht="12.75">
      <c r="B57" s="8" t="s">
        <v>128</v>
      </c>
      <c r="C57" s="8"/>
      <c r="D57" s="8" t="s">
        <v>133</v>
      </c>
      <c r="F57"/>
      <c r="G57">
        <v>2.2</v>
      </c>
      <c r="H57"/>
      <c r="I57">
        <v>2</v>
      </c>
      <c r="J57"/>
      <c r="K57">
        <v>2.45</v>
      </c>
      <c r="L57"/>
      <c r="M57" s="5"/>
      <c r="N57"/>
    </row>
    <row r="58" spans="2:14" ht="12.75">
      <c r="B58" s="8" t="s">
        <v>129</v>
      </c>
      <c r="C58" s="8"/>
      <c r="D58" s="8" t="s">
        <v>133</v>
      </c>
      <c r="F58" t="s">
        <v>134</v>
      </c>
      <c r="G58">
        <v>0.05</v>
      </c>
      <c r="H58" t="s">
        <v>134</v>
      </c>
      <c r="I58">
        <v>0.05</v>
      </c>
      <c r="J58" t="s">
        <v>134</v>
      </c>
      <c r="K58">
        <v>0.05</v>
      </c>
      <c r="L58"/>
      <c r="M58" s="5"/>
      <c r="N58"/>
    </row>
    <row r="59" spans="2:14" ht="12.75">
      <c r="B59" s="8" t="s">
        <v>130</v>
      </c>
      <c r="C59" s="8"/>
      <c r="D59" s="8" t="s">
        <v>133</v>
      </c>
      <c r="F59" t="s">
        <v>134</v>
      </c>
      <c r="G59">
        <v>0.005</v>
      </c>
      <c r="H59" t="s">
        <v>134</v>
      </c>
      <c r="I59">
        <v>0.005</v>
      </c>
      <c r="J59" t="s">
        <v>134</v>
      </c>
      <c r="K59">
        <v>0.005</v>
      </c>
      <c r="L59"/>
      <c r="M59" s="5"/>
      <c r="N59"/>
    </row>
    <row r="60" spans="2:14" ht="12.75">
      <c r="B60" s="8" t="s">
        <v>131</v>
      </c>
      <c r="C60" s="8"/>
      <c r="D60" s="8" t="s">
        <v>133</v>
      </c>
      <c r="F60" t="s">
        <v>134</v>
      </c>
      <c r="G60">
        <v>0.025</v>
      </c>
      <c r="H60" t="s">
        <v>134</v>
      </c>
      <c r="I60">
        <v>0.025</v>
      </c>
      <c r="J60" t="s">
        <v>134</v>
      </c>
      <c r="K60">
        <v>0.025</v>
      </c>
      <c r="L60"/>
      <c r="M60" s="5"/>
      <c r="N60"/>
    </row>
    <row r="61" spans="2:14" ht="12.75">
      <c r="B61" s="8" t="s">
        <v>132</v>
      </c>
      <c r="C61" s="8"/>
      <c r="D61" s="8" t="s">
        <v>133</v>
      </c>
      <c r="F61" t="s">
        <v>134</v>
      </c>
      <c r="G61">
        <v>0.1</v>
      </c>
      <c r="H61" t="s">
        <v>134</v>
      </c>
      <c r="I61">
        <v>0.1</v>
      </c>
      <c r="J61" t="s">
        <v>134</v>
      </c>
      <c r="K61">
        <v>0.1</v>
      </c>
      <c r="L61"/>
      <c r="M61" s="5"/>
      <c r="N61"/>
    </row>
    <row r="62" spans="2:14" ht="12.75">
      <c r="B62" s="8"/>
      <c r="C62" s="8"/>
      <c r="D62" s="8"/>
      <c r="E62" s="23"/>
      <c r="F62" s="23"/>
      <c r="G62"/>
      <c r="H62"/>
      <c r="I62"/>
      <c r="J62"/>
      <c r="K62"/>
      <c r="L62"/>
      <c r="M62"/>
      <c r="N62"/>
    </row>
    <row r="63" spans="2:14" ht="12.75">
      <c r="B63" s="8" t="s">
        <v>50</v>
      </c>
      <c r="D63" s="8" t="s">
        <v>17</v>
      </c>
      <c r="E63" s="25"/>
      <c r="F63" s="25"/>
      <c r="G63">
        <f>emiss!$G$50</f>
        <v>845</v>
      </c>
      <c r="H63"/>
      <c r="I63">
        <f>emiss!$I$50</f>
        <v>979</v>
      </c>
      <c r="J63"/>
      <c r="K63">
        <f>emiss!$K$50</f>
        <v>996</v>
      </c>
      <c r="L63"/>
      <c r="M63" s="5">
        <f>AVERAGE(G63:K63)</f>
        <v>940</v>
      </c>
      <c r="N63"/>
    </row>
    <row r="64" spans="2:14" ht="12.75">
      <c r="B64" s="8" t="s">
        <v>51</v>
      </c>
      <c r="D64" s="8" t="s">
        <v>18</v>
      </c>
      <c r="E64" s="25"/>
      <c r="F64" s="25"/>
      <c r="G64">
        <f>emiss!$G$51</f>
        <v>12.7</v>
      </c>
      <c r="H64"/>
      <c r="I64">
        <f>emiss!$I$51</f>
        <v>11.5</v>
      </c>
      <c r="J64"/>
      <c r="K64">
        <f>emiss!$K$51</f>
        <v>12.6</v>
      </c>
      <c r="L64"/>
      <c r="M64" s="5">
        <f>AVERAGE(G64:K64)</f>
        <v>12.266666666666666</v>
      </c>
      <c r="N64"/>
    </row>
    <row r="65" spans="2:14" ht="12.75">
      <c r="B65" s="8"/>
      <c r="D65" s="8"/>
      <c r="E65" s="25"/>
      <c r="F65" s="25"/>
      <c r="G65"/>
      <c r="H65"/>
      <c r="I65"/>
      <c r="J65"/>
      <c r="K65"/>
      <c r="L65"/>
      <c r="M65"/>
      <c r="N65"/>
    </row>
    <row r="66" spans="2:14" ht="12.75">
      <c r="B66" s="8" t="s">
        <v>56</v>
      </c>
      <c r="D66" s="8" t="s">
        <v>57</v>
      </c>
      <c r="E66" s="25"/>
      <c r="F66" s="25"/>
      <c r="G66" s="5">
        <f>G49*G48/1000000</f>
        <v>2.1848528199999997</v>
      </c>
      <c r="H66"/>
      <c r="I66" s="5">
        <f>I49*I48/1000000</f>
        <v>2.1391153700000003</v>
      </c>
      <c r="J66"/>
      <c r="K66" s="5">
        <f>K49*K48/1000000</f>
        <v>2.1534382799999996</v>
      </c>
      <c r="L66"/>
      <c r="M66" s="5">
        <f>AVERAGE(G66,I66,K66)</f>
        <v>2.15913549</v>
      </c>
      <c r="N66"/>
    </row>
    <row r="67" spans="2:14" ht="12.75">
      <c r="B67" s="8" t="s">
        <v>58</v>
      </c>
      <c r="D67" s="8" t="s">
        <v>57</v>
      </c>
      <c r="E67" s="25"/>
      <c r="F67" s="25"/>
      <c r="G67" s="5">
        <f>G63*(21-G64)/(21)/9000*60</f>
        <v>2.226507936507937</v>
      </c>
      <c r="H67"/>
      <c r="I67" s="5">
        <f>I63*(21-I64)/(21)/9000*60</f>
        <v>2.9525396825396824</v>
      </c>
      <c r="J67"/>
      <c r="K67" s="5">
        <f>K63*(21-K64)/(21)/9000*60</f>
        <v>2.6559999999999997</v>
      </c>
      <c r="L67"/>
      <c r="M67" s="5">
        <f>AVERAGE(G67,I67,K67)</f>
        <v>2.6116825396825396</v>
      </c>
      <c r="N67"/>
    </row>
    <row r="68" spans="2:14" ht="12.75">
      <c r="B68" s="8"/>
      <c r="C68" s="8"/>
      <c r="D68" s="8"/>
      <c r="E68" s="25"/>
      <c r="F68" s="25"/>
      <c r="G68"/>
      <c r="H68"/>
      <c r="I68"/>
      <c r="J68"/>
      <c r="K68"/>
      <c r="L68"/>
      <c r="M68"/>
      <c r="N68"/>
    </row>
    <row r="69" spans="2:14" ht="12.75">
      <c r="B69" s="30" t="s">
        <v>52</v>
      </c>
      <c r="C69" s="8"/>
      <c r="D69" s="8"/>
      <c r="E69" s="23"/>
      <c r="F69" s="23"/>
      <c r="G69"/>
      <c r="H69"/>
      <c r="I69"/>
      <c r="J69"/>
      <c r="K69"/>
      <c r="L69"/>
      <c r="M69"/>
      <c r="N69"/>
    </row>
    <row r="70" spans="2:21" ht="12.75">
      <c r="B70" s="8" t="s">
        <v>53</v>
      </c>
      <c r="C70" s="8"/>
      <c r="D70" s="8" t="s">
        <v>26</v>
      </c>
      <c r="E70" s="23" t="s">
        <v>15</v>
      </c>
      <c r="F70" s="23"/>
      <c r="G70" s="38">
        <f>G48*G50/100*454/60/G63/0.0283*14/(21-G64)*1000000</f>
        <v>1206745.719054527</v>
      </c>
      <c r="H70"/>
      <c r="I70" s="38">
        <f>I48*I50/100*454/60/I63/0.0283*14/(21-I64)*1000000</f>
        <v>805059.0262856167</v>
      </c>
      <c r="J70"/>
      <c r="K70" s="38">
        <f>K48*K50/100*454/60/K63/0.0283*14/(21-K64)*1000000</f>
        <v>862712.425674429</v>
      </c>
      <c r="L70"/>
      <c r="M70" s="38">
        <f>AVERAGE(G70,I70,K70)</f>
        <v>958172.390338191</v>
      </c>
      <c r="N70"/>
      <c r="O70" s="39"/>
      <c r="Q70" s="39"/>
      <c r="S70" s="39"/>
      <c r="U70" s="39"/>
    </row>
    <row r="71" spans="2:21" ht="12.75">
      <c r="B71" s="8" t="s">
        <v>23</v>
      </c>
      <c r="C71" s="8"/>
      <c r="D71" s="8" t="s">
        <v>27</v>
      </c>
      <c r="E71" s="23" t="s">
        <v>15</v>
      </c>
      <c r="F71" s="23"/>
      <c r="G71" s="38">
        <f>G48*G51/100*454/60/G63/0.0283*14/(21-G64)*1000</f>
        <v>16.004585133349167</v>
      </c>
      <c r="H71"/>
      <c r="I71" s="38">
        <f>I48*I51/100*454/60/I63/0.0283*14/(21-I64)*1000</f>
        <v>12.069850469049722</v>
      </c>
      <c r="J71"/>
      <c r="K71" s="38">
        <f>K48*K51/100*454/60/K63/0.0283*14/(21-K64)*1000</f>
        <v>13.416989512821601</v>
      </c>
      <c r="L71"/>
      <c r="M71" s="38">
        <f>AVERAGE(G71,I71,K71)</f>
        <v>13.830475038406831</v>
      </c>
      <c r="N71"/>
      <c r="O71" s="39"/>
      <c r="Q71" s="39"/>
      <c r="S71" s="39"/>
      <c r="U71" s="39"/>
    </row>
    <row r="72" spans="2:21" ht="12.75">
      <c r="B72" s="8" t="s">
        <v>123</v>
      </c>
      <c r="C72" s="8"/>
      <c r="D72" s="8" t="s">
        <v>26</v>
      </c>
      <c r="E72" s="23" t="s">
        <v>15</v>
      </c>
      <c r="F72" t="s">
        <v>134</v>
      </c>
      <c r="G72" s="5">
        <f>G$48*G52/1000000*454/60/G$23/0.0283*14/(21-G$24)*1000000</f>
        <v>0.7625243389042864</v>
      </c>
      <c r="H72" t="s">
        <v>134</v>
      </c>
      <c r="I72" s="5">
        <f>I$48*I52/1000000*454/60/I$23/0.0283*14/(21-I$24)*1000000</f>
        <v>0.611894101514243</v>
      </c>
      <c r="J72" t="s">
        <v>134</v>
      </c>
      <c r="K72" s="5">
        <f aca="true" t="shared" si="3" ref="K72:K81">K$48*K52/1000000*454/60/K$23/0.0283*14/(21-K$24)*1000000</f>
        <v>0.6147420649510992</v>
      </c>
      <c r="L72"/>
      <c r="M72" s="5">
        <f aca="true" t="shared" si="4" ref="M72:M81">AVERAGE(G72,I72,K72)</f>
        <v>0.6630535017898761</v>
      </c>
      <c r="N72"/>
      <c r="O72" s="39"/>
      <c r="Q72" s="39"/>
      <c r="S72" s="39"/>
      <c r="U72" s="39"/>
    </row>
    <row r="73" spans="2:21" ht="12.75">
      <c r="B73" s="8" t="s">
        <v>124</v>
      </c>
      <c r="C73" s="8"/>
      <c r="D73" s="8" t="s">
        <v>26</v>
      </c>
      <c r="E73" s="23" t="s">
        <v>15</v>
      </c>
      <c r="F73" t="s">
        <v>134</v>
      </c>
      <c r="G73" s="5">
        <f aca="true" t="shared" si="5" ref="G73:I81">G$48*G53/1000000*454/60/G$23/0.0283*14/(21-G$24)*1000000</f>
        <v>0.7625243389042864</v>
      </c>
      <c r="H73" t="s">
        <v>134</v>
      </c>
      <c r="I73" s="5">
        <f t="shared" si="5"/>
        <v>0.611894101514243</v>
      </c>
      <c r="J73" t="s">
        <v>134</v>
      </c>
      <c r="K73" s="5">
        <f t="shared" si="3"/>
        <v>0.6147420649510992</v>
      </c>
      <c r="L73"/>
      <c r="M73" s="5">
        <f t="shared" si="4"/>
        <v>0.6630535017898761</v>
      </c>
      <c r="N73"/>
      <c r="O73" s="39"/>
      <c r="Q73" s="39"/>
      <c r="S73" s="39"/>
      <c r="U73" s="39"/>
    </row>
    <row r="74" spans="2:21" ht="12.75">
      <c r="B74" s="8" t="s">
        <v>125</v>
      </c>
      <c r="C74" s="8"/>
      <c r="D74" s="8" t="s">
        <v>26</v>
      </c>
      <c r="E74" s="23" t="s">
        <v>15</v>
      </c>
      <c r="F74" t="s">
        <v>134</v>
      </c>
      <c r="G74" s="5">
        <f t="shared" si="5"/>
        <v>15.250486778085733</v>
      </c>
      <c r="H74" t="s">
        <v>134</v>
      </c>
      <c r="I74" s="5">
        <f t="shared" si="5"/>
        <v>12.237882030284856</v>
      </c>
      <c r="J74" t="s">
        <v>134</v>
      </c>
      <c r="K74" s="5">
        <f t="shared" si="3"/>
        <v>12.29484129902198</v>
      </c>
      <c r="L74"/>
      <c r="M74" s="5">
        <f t="shared" si="4"/>
        <v>13.261070035797523</v>
      </c>
      <c r="N74"/>
      <c r="O74" s="39"/>
      <c r="Q74" s="39"/>
      <c r="S74" s="39"/>
      <c r="U74" s="39"/>
    </row>
    <row r="75" spans="2:21" ht="12.75">
      <c r="B75" s="8" t="s">
        <v>126</v>
      </c>
      <c r="C75" s="8"/>
      <c r="D75" s="8" t="s">
        <v>26</v>
      </c>
      <c r="E75" s="23" t="s">
        <v>15</v>
      </c>
      <c r="F75" t="s">
        <v>134</v>
      </c>
      <c r="G75" s="5">
        <f t="shared" si="5"/>
        <v>3.8126216945214333</v>
      </c>
      <c r="H75" t="s">
        <v>134</v>
      </c>
      <c r="I75" s="5">
        <f t="shared" si="5"/>
        <v>3.059470507571214</v>
      </c>
      <c r="J75" t="s">
        <v>134</v>
      </c>
      <c r="K75" s="5">
        <f t="shared" si="3"/>
        <v>3.073710324755495</v>
      </c>
      <c r="L75"/>
      <c r="M75" s="5">
        <f t="shared" si="4"/>
        <v>3.315267508949381</v>
      </c>
      <c r="N75"/>
      <c r="O75" s="39"/>
      <c r="Q75" s="39"/>
      <c r="S75" s="39"/>
      <c r="U75" s="39"/>
    </row>
    <row r="76" spans="2:21" ht="12.75">
      <c r="B76" s="8" t="s">
        <v>127</v>
      </c>
      <c r="C76" s="8"/>
      <c r="D76" s="8" t="s">
        <v>26</v>
      </c>
      <c r="E76" s="23" t="s">
        <v>15</v>
      </c>
      <c r="F76" t="s">
        <v>134</v>
      </c>
      <c r="G76" s="5">
        <f t="shared" si="5"/>
        <v>3.8126216945214333</v>
      </c>
      <c r="H76" t="s">
        <v>134</v>
      </c>
      <c r="I76" s="5">
        <f t="shared" si="5"/>
        <v>3.059470507571214</v>
      </c>
      <c r="J76" t="s">
        <v>134</v>
      </c>
      <c r="K76" s="5">
        <f t="shared" si="3"/>
        <v>3.073710324755495</v>
      </c>
      <c r="L76"/>
      <c r="M76" s="5">
        <f t="shared" si="4"/>
        <v>3.315267508949381</v>
      </c>
      <c r="N76"/>
      <c r="O76" s="39"/>
      <c r="Q76" s="39"/>
      <c r="S76" s="39"/>
      <c r="U76" s="39"/>
    </row>
    <row r="77" spans="2:21" ht="12.75">
      <c r="B77" s="8" t="s">
        <v>128</v>
      </c>
      <c r="C77" s="8"/>
      <c r="D77" s="8" t="s">
        <v>26</v>
      </c>
      <c r="E77" s="23" t="s">
        <v>15</v>
      </c>
      <c r="F77"/>
      <c r="G77" s="5">
        <f t="shared" si="5"/>
        <v>335.5107091178861</v>
      </c>
      <c r="H77"/>
      <c r="I77" s="5">
        <f t="shared" si="5"/>
        <v>244.75764060569713</v>
      </c>
      <c r="J77"/>
      <c r="K77" s="5">
        <f t="shared" si="3"/>
        <v>301.2236118260385</v>
      </c>
      <c r="L77"/>
      <c r="M77" s="5">
        <f t="shared" si="4"/>
        <v>293.8306538498739</v>
      </c>
      <c r="N77"/>
      <c r="O77" s="39"/>
      <c r="Q77" s="39"/>
      <c r="S77" s="39"/>
      <c r="U77" s="39"/>
    </row>
    <row r="78" spans="2:21" ht="12.75">
      <c r="B78" s="8" t="s">
        <v>129</v>
      </c>
      <c r="C78" s="8"/>
      <c r="D78" s="8" t="s">
        <v>26</v>
      </c>
      <c r="E78" s="23" t="s">
        <v>15</v>
      </c>
      <c r="F78" t="s">
        <v>134</v>
      </c>
      <c r="G78" s="5">
        <f t="shared" si="5"/>
        <v>7.625243389042867</v>
      </c>
      <c r="H78" t="s">
        <v>134</v>
      </c>
      <c r="I78" s="5">
        <f t="shared" si="5"/>
        <v>6.118941015142428</v>
      </c>
      <c r="J78" t="s">
        <v>134</v>
      </c>
      <c r="K78" s="5">
        <f t="shared" si="3"/>
        <v>6.14742064951099</v>
      </c>
      <c r="L78"/>
      <c r="M78" s="5">
        <f t="shared" si="4"/>
        <v>6.630535017898762</v>
      </c>
      <c r="N78"/>
      <c r="O78" s="39"/>
      <c r="Q78" s="39"/>
      <c r="S78" s="39"/>
      <c r="U78" s="39"/>
    </row>
    <row r="79" spans="2:21" ht="12.75">
      <c r="B79" s="8" t="s">
        <v>130</v>
      </c>
      <c r="C79" s="8"/>
      <c r="D79" s="8" t="s">
        <v>26</v>
      </c>
      <c r="E79" s="23" t="s">
        <v>15</v>
      </c>
      <c r="F79" t="s">
        <v>134</v>
      </c>
      <c r="G79" s="5">
        <f t="shared" si="5"/>
        <v>0.7625243389042864</v>
      </c>
      <c r="H79" t="s">
        <v>134</v>
      </c>
      <c r="I79" s="5">
        <f t="shared" si="5"/>
        <v>0.611894101514243</v>
      </c>
      <c r="J79" t="s">
        <v>134</v>
      </c>
      <c r="K79" s="5">
        <f t="shared" si="3"/>
        <v>0.6147420649510992</v>
      </c>
      <c r="L79"/>
      <c r="M79" s="5">
        <f t="shared" si="4"/>
        <v>0.6630535017898761</v>
      </c>
      <c r="N79"/>
      <c r="O79" s="39"/>
      <c r="Q79" s="39"/>
      <c r="S79" s="39"/>
      <c r="U79" s="39"/>
    </row>
    <row r="80" spans="2:21" ht="12.75">
      <c r="B80" s="8" t="s">
        <v>131</v>
      </c>
      <c r="C80" s="8"/>
      <c r="D80" s="8" t="s">
        <v>26</v>
      </c>
      <c r="E80" s="23" t="s">
        <v>15</v>
      </c>
      <c r="F80" t="s">
        <v>134</v>
      </c>
      <c r="G80" s="5">
        <f t="shared" si="5"/>
        <v>3.8126216945214333</v>
      </c>
      <c r="H80" t="s">
        <v>134</v>
      </c>
      <c r="I80" s="5">
        <f t="shared" si="5"/>
        <v>3.059470507571214</v>
      </c>
      <c r="J80" t="s">
        <v>134</v>
      </c>
      <c r="K80" s="5">
        <f t="shared" si="3"/>
        <v>3.073710324755495</v>
      </c>
      <c r="L80"/>
      <c r="M80" s="5">
        <f t="shared" si="4"/>
        <v>3.315267508949381</v>
      </c>
      <c r="N80"/>
      <c r="O80" s="39"/>
      <c r="Q80" s="39"/>
      <c r="S80" s="39"/>
      <c r="U80" s="39"/>
    </row>
    <row r="81" spans="2:21" ht="12.75">
      <c r="B81" s="8" t="s">
        <v>132</v>
      </c>
      <c r="C81" s="8"/>
      <c r="D81" s="8" t="s">
        <v>26</v>
      </c>
      <c r="E81" s="23" t="s">
        <v>15</v>
      </c>
      <c r="F81" t="s">
        <v>134</v>
      </c>
      <c r="G81" s="5">
        <f t="shared" si="5"/>
        <v>15.250486778085733</v>
      </c>
      <c r="H81" t="s">
        <v>134</v>
      </c>
      <c r="I81" s="5">
        <f t="shared" si="5"/>
        <v>12.237882030284856</v>
      </c>
      <c r="J81" t="s">
        <v>134</v>
      </c>
      <c r="K81" s="5">
        <f t="shared" si="3"/>
        <v>12.29484129902198</v>
      </c>
      <c r="L81"/>
      <c r="M81" s="5">
        <f t="shared" si="4"/>
        <v>13.261070035797523</v>
      </c>
      <c r="N81"/>
      <c r="O81" s="39"/>
      <c r="Q81" s="39"/>
      <c r="S81" s="39"/>
      <c r="U81" s="39"/>
    </row>
    <row r="84" spans="1:21" ht="12.75">
      <c r="A84" s="3" t="s">
        <v>46</v>
      </c>
      <c r="B84" s="22" t="s">
        <v>119</v>
      </c>
      <c r="C84" s="22"/>
      <c r="D84" s="8"/>
      <c r="E84" s="23"/>
      <c r="F84" s="23"/>
      <c r="G84" s="25" t="s">
        <v>71</v>
      </c>
      <c r="H84" s="25"/>
      <c r="I84" s="25" t="s">
        <v>72</v>
      </c>
      <c r="J84" s="25"/>
      <c r="K84" s="25" t="s">
        <v>73</v>
      </c>
      <c r="L84" s="25"/>
      <c r="M84" s="25" t="s">
        <v>21</v>
      </c>
      <c r="N84" s="25"/>
      <c r="O84" s="25" t="s">
        <v>71</v>
      </c>
      <c r="P84" s="25"/>
      <c r="Q84" s="25" t="s">
        <v>72</v>
      </c>
      <c r="R84" s="25"/>
      <c r="S84" s="25" t="s">
        <v>73</v>
      </c>
      <c r="T84" s="25"/>
      <c r="U84" s="25" t="s">
        <v>21</v>
      </c>
    </row>
    <row r="85" spans="2:6" ht="12.75">
      <c r="B85" s="8"/>
      <c r="C85" s="8"/>
      <c r="D85" s="8"/>
      <c r="E85" s="23"/>
      <c r="F85" s="23"/>
    </row>
    <row r="86" spans="2:21" s="33" customFormat="1" ht="12.75">
      <c r="B86" s="33" t="s">
        <v>22</v>
      </c>
      <c r="E86" s="27"/>
      <c r="F86" s="27"/>
      <c r="G86" s="36" t="s">
        <v>122</v>
      </c>
      <c r="H86" s="36"/>
      <c r="I86" s="36" t="s">
        <v>122</v>
      </c>
      <c r="J86" s="36"/>
      <c r="K86" s="36" t="s">
        <v>122</v>
      </c>
      <c r="L86" s="36"/>
      <c r="M86" s="36" t="s">
        <v>122</v>
      </c>
      <c r="N86" s="36"/>
      <c r="O86" s="33" t="s">
        <v>20</v>
      </c>
      <c r="Q86" s="33" t="s">
        <v>20</v>
      </c>
      <c r="S86" s="33" t="s">
        <v>20</v>
      </c>
      <c r="U86" s="33" t="s">
        <v>20</v>
      </c>
    </row>
    <row r="87" spans="2:21" s="33" customFormat="1" ht="12.75">
      <c r="B87" s="33" t="s">
        <v>90</v>
      </c>
      <c r="E87" s="27"/>
      <c r="F87" s="27"/>
      <c r="G87" s="36"/>
      <c r="H87" s="36"/>
      <c r="I87" s="36"/>
      <c r="J87" s="36"/>
      <c r="K87" s="36"/>
      <c r="L87" s="36"/>
      <c r="M87" s="36"/>
      <c r="N87" s="36"/>
      <c r="O87" s="33" t="s">
        <v>20</v>
      </c>
      <c r="Q87" s="33" t="s">
        <v>20</v>
      </c>
      <c r="S87" s="33" t="s">
        <v>20</v>
      </c>
      <c r="U87" s="33" t="s">
        <v>20</v>
      </c>
    </row>
    <row r="88" spans="2:14" ht="12.75">
      <c r="B88" s="8" t="s">
        <v>47</v>
      </c>
      <c r="C88" s="8"/>
      <c r="D88" s="8" t="s">
        <v>25</v>
      </c>
      <c r="E88"/>
      <c r="F88"/>
      <c r="G88">
        <v>298.65</v>
      </c>
      <c r="H88"/>
      <c r="I88">
        <v>300</v>
      </c>
      <c r="J88"/>
      <c r="K88">
        <v>300.12</v>
      </c>
      <c r="L88"/>
      <c r="M88" s="5">
        <f>AVERAGE(G88,I88,K88)</f>
        <v>299.59</v>
      </c>
      <c r="N88"/>
    </row>
    <row r="89" spans="2:13" ht="12.75">
      <c r="B89" s="8" t="s">
        <v>54</v>
      </c>
      <c r="C89" s="8"/>
      <c r="D89" s="8" t="s">
        <v>55</v>
      </c>
      <c r="E89"/>
      <c r="F89"/>
      <c r="G89">
        <v>9776</v>
      </c>
      <c r="H89"/>
      <c r="I89">
        <v>9883</v>
      </c>
      <c r="J89"/>
      <c r="K89">
        <v>9872</v>
      </c>
      <c r="L89"/>
      <c r="M89" s="5"/>
    </row>
    <row r="90" spans="2:13" ht="12.75">
      <c r="B90" s="8" t="s">
        <v>53</v>
      </c>
      <c r="C90" s="8"/>
      <c r="D90" s="8" t="s">
        <v>69</v>
      </c>
      <c r="E90"/>
      <c r="F90"/>
      <c r="G90">
        <v>0.712</v>
      </c>
      <c r="H90"/>
      <c r="I90">
        <v>0.768</v>
      </c>
      <c r="J90"/>
      <c r="K90">
        <v>0.775</v>
      </c>
      <c r="L90"/>
      <c r="M90" s="5"/>
    </row>
    <row r="91" spans="2:14" ht="12.75">
      <c r="B91" s="8" t="s">
        <v>23</v>
      </c>
      <c r="C91" s="8"/>
      <c r="D91" s="8" t="s">
        <v>69</v>
      </c>
      <c r="E91"/>
      <c r="F91"/>
      <c r="G91">
        <v>0.03</v>
      </c>
      <c r="H91"/>
      <c r="I91">
        <v>0.21</v>
      </c>
      <c r="J91"/>
      <c r="K91">
        <v>0.12</v>
      </c>
      <c r="L91"/>
      <c r="M91" s="5"/>
      <c r="N91"/>
    </row>
    <row r="92" spans="2:14" ht="12.75">
      <c r="B92" s="8" t="s">
        <v>123</v>
      </c>
      <c r="C92" s="8"/>
      <c r="D92" s="8" t="s">
        <v>133</v>
      </c>
      <c r="F92" t="s">
        <v>134</v>
      </c>
      <c r="G92">
        <v>0.005</v>
      </c>
      <c r="H92" t="s">
        <v>134</v>
      </c>
      <c r="I92">
        <v>0.005</v>
      </c>
      <c r="J92" t="s">
        <v>134</v>
      </c>
      <c r="K92">
        <v>0.005</v>
      </c>
      <c r="L92"/>
      <c r="M92" s="5"/>
      <c r="N92"/>
    </row>
    <row r="93" spans="2:14" ht="12.75">
      <c r="B93" s="8" t="s">
        <v>124</v>
      </c>
      <c r="C93" s="8"/>
      <c r="D93" s="8" t="s">
        <v>133</v>
      </c>
      <c r="F93" t="s">
        <v>134</v>
      </c>
      <c r="G93">
        <v>0.005</v>
      </c>
      <c r="H93" t="s">
        <v>134</v>
      </c>
      <c r="I93">
        <v>0.005</v>
      </c>
      <c r="J93" t="s">
        <v>134</v>
      </c>
      <c r="K93">
        <v>0.005</v>
      </c>
      <c r="L93"/>
      <c r="M93" s="5"/>
      <c r="N93"/>
    </row>
    <row r="94" spans="2:14" ht="12.75">
      <c r="B94" s="8" t="s">
        <v>125</v>
      </c>
      <c r="C94" s="8"/>
      <c r="D94" s="8" t="s">
        <v>133</v>
      </c>
      <c r="F94" t="s">
        <v>134</v>
      </c>
      <c r="G94">
        <v>0.1</v>
      </c>
      <c r="H94" t="s">
        <v>134</v>
      </c>
      <c r="I94">
        <v>0.1</v>
      </c>
      <c r="J94" t="s">
        <v>134</v>
      </c>
      <c r="K94">
        <v>0.1</v>
      </c>
      <c r="L94"/>
      <c r="M94" s="5"/>
      <c r="N94"/>
    </row>
    <row r="95" spans="2:14" ht="12.75">
      <c r="B95" s="8" t="s">
        <v>126</v>
      </c>
      <c r="C95" s="8"/>
      <c r="D95" s="8" t="s">
        <v>133</v>
      </c>
      <c r="F95" t="s">
        <v>134</v>
      </c>
      <c r="G95">
        <v>0.025</v>
      </c>
      <c r="H95" t="s">
        <v>134</v>
      </c>
      <c r="I95">
        <v>0.025</v>
      </c>
      <c r="J95" t="s">
        <v>134</v>
      </c>
      <c r="K95">
        <v>0.025</v>
      </c>
      <c r="L95"/>
      <c r="M95" s="5"/>
      <c r="N95"/>
    </row>
    <row r="96" spans="2:14" ht="12.75">
      <c r="B96" s="8" t="s">
        <v>127</v>
      </c>
      <c r="C96" s="8"/>
      <c r="D96" s="8" t="s">
        <v>133</v>
      </c>
      <c r="F96" t="s">
        <v>134</v>
      </c>
      <c r="G96">
        <v>0.025</v>
      </c>
      <c r="H96" t="s">
        <v>134</v>
      </c>
      <c r="I96">
        <v>0.025</v>
      </c>
      <c r="J96" t="s">
        <v>134</v>
      </c>
      <c r="K96">
        <v>0.025</v>
      </c>
      <c r="L96"/>
      <c r="M96" s="5"/>
      <c r="N96"/>
    </row>
    <row r="97" spans="2:14" ht="12.75">
      <c r="B97" s="8" t="s">
        <v>128</v>
      </c>
      <c r="C97" s="8"/>
      <c r="D97" s="8" t="s">
        <v>133</v>
      </c>
      <c r="F97" t="s">
        <v>134</v>
      </c>
      <c r="G97">
        <v>0.23</v>
      </c>
      <c r="H97" t="s">
        <v>134</v>
      </c>
      <c r="I97">
        <v>0.12</v>
      </c>
      <c r="J97" t="s">
        <v>134</v>
      </c>
      <c r="K97">
        <v>0.09</v>
      </c>
      <c r="L97"/>
      <c r="M97" s="5"/>
      <c r="N97"/>
    </row>
    <row r="98" spans="2:14" ht="12.75">
      <c r="B98" s="8" t="s">
        <v>129</v>
      </c>
      <c r="C98" s="8"/>
      <c r="D98" s="8" t="s">
        <v>133</v>
      </c>
      <c r="F98" t="s">
        <v>134</v>
      </c>
      <c r="G98">
        <v>0.05</v>
      </c>
      <c r="H98" t="s">
        <v>134</v>
      </c>
      <c r="I98">
        <v>0.05</v>
      </c>
      <c r="J98" t="s">
        <v>134</v>
      </c>
      <c r="K98">
        <v>0.05</v>
      </c>
      <c r="L98"/>
      <c r="M98" s="5"/>
      <c r="N98"/>
    </row>
    <row r="99" spans="2:14" ht="12.75">
      <c r="B99" s="8" t="s">
        <v>130</v>
      </c>
      <c r="C99" s="8"/>
      <c r="D99" s="8" t="s">
        <v>133</v>
      </c>
      <c r="F99" t="s">
        <v>134</v>
      </c>
      <c r="G99">
        <v>0.005</v>
      </c>
      <c r="H99" t="s">
        <v>134</v>
      </c>
      <c r="I99">
        <v>0.005</v>
      </c>
      <c r="J99" t="s">
        <v>134</v>
      </c>
      <c r="K99">
        <v>0.005</v>
      </c>
      <c r="L99"/>
      <c r="M99" s="5"/>
      <c r="N99"/>
    </row>
    <row r="100" spans="2:14" ht="12.75">
      <c r="B100" s="8" t="s">
        <v>131</v>
      </c>
      <c r="C100" s="8"/>
      <c r="D100" s="8" t="s">
        <v>133</v>
      </c>
      <c r="F100" t="s">
        <v>134</v>
      </c>
      <c r="G100">
        <v>0.025</v>
      </c>
      <c r="H100" t="s">
        <v>134</v>
      </c>
      <c r="I100">
        <v>0.025</v>
      </c>
      <c r="J100" t="s">
        <v>134</v>
      </c>
      <c r="K100">
        <v>0.025</v>
      </c>
      <c r="L100"/>
      <c r="M100" s="5"/>
      <c r="N100"/>
    </row>
    <row r="101" spans="2:14" ht="12.75">
      <c r="B101" s="8" t="s">
        <v>132</v>
      </c>
      <c r="C101" s="8"/>
      <c r="D101" s="8" t="s">
        <v>133</v>
      </c>
      <c r="F101" t="s">
        <v>134</v>
      </c>
      <c r="G101">
        <v>0.1</v>
      </c>
      <c r="H101" t="s">
        <v>134</v>
      </c>
      <c r="I101">
        <v>0.1</v>
      </c>
      <c r="J101" t="s">
        <v>134</v>
      </c>
      <c r="K101">
        <v>0.1</v>
      </c>
      <c r="L101"/>
      <c r="M101" s="5"/>
      <c r="N101"/>
    </row>
    <row r="102" spans="2:14" ht="12.75">
      <c r="B102" s="8"/>
      <c r="C102" s="8"/>
      <c r="D102" s="8"/>
      <c r="E102" s="23"/>
      <c r="F102" s="23"/>
      <c r="G102"/>
      <c r="H102"/>
      <c r="I102"/>
      <c r="J102"/>
      <c r="K102"/>
      <c r="L102"/>
      <c r="M102"/>
      <c r="N102"/>
    </row>
    <row r="103" spans="2:14" ht="12.75">
      <c r="B103" s="8" t="s">
        <v>50</v>
      </c>
      <c r="D103" s="8" t="s">
        <v>17</v>
      </c>
      <c r="E103" s="25"/>
      <c r="F103" s="25"/>
      <c r="G103">
        <f>emiss!$G$80</f>
        <v>1171</v>
      </c>
      <c r="H103"/>
      <c r="I103">
        <f>emiss!$I$80</f>
        <v>1013</v>
      </c>
      <c r="J103"/>
      <c r="K103">
        <f>emiss!$K$80</f>
        <v>1032</v>
      </c>
      <c r="L103"/>
      <c r="M103" s="5">
        <f>AVERAGE(G103:K103)</f>
        <v>1072</v>
      </c>
      <c r="N103"/>
    </row>
    <row r="104" spans="2:14" ht="12.75">
      <c r="B104" s="8" t="s">
        <v>51</v>
      </c>
      <c r="D104" s="8" t="s">
        <v>18</v>
      </c>
      <c r="E104" s="25"/>
      <c r="F104" s="25"/>
      <c r="G104">
        <f>emiss!$G$81</f>
        <v>12</v>
      </c>
      <c r="H104"/>
      <c r="I104">
        <f>emiss!$I$81</f>
        <v>12.1</v>
      </c>
      <c r="J104"/>
      <c r="K104">
        <f>emiss!$K$81</f>
        <v>11.8</v>
      </c>
      <c r="L104"/>
      <c r="M104" s="5">
        <f>AVERAGE(G104:K104)</f>
        <v>11.966666666666669</v>
      </c>
      <c r="N104"/>
    </row>
    <row r="105" spans="2:14" ht="12.75">
      <c r="B105" s="8"/>
      <c r="D105" s="8"/>
      <c r="E105" s="25"/>
      <c r="F105" s="25"/>
      <c r="G105"/>
      <c r="H105"/>
      <c r="I105"/>
      <c r="J105"/>
      <c r="K105"/>
      <c r="L105"/>
      <c r="M105"/>
      <c r="N105"/>
    </row>
    <row r="106" spans="2:14" ht="12.75">
      <c r="B106" s="8" t="s">
        <v>56</v>
      </c>
      <c r="D106" s="8" t="s">
        <v>57</v>
      </c>
      <c r="E106" s="25"/>
      <c r="F106" s="25"/>
      <c r="G106" s="5">
        <f>G89*G88/1000000</f>
        <v>2.9196024</v>
      </c>
      <c r="H106"/>
      <c r="I106" s="5">
        <f>I89*I88/1000000</f>
        <v>2.9649</v>
      </c>
      <c r="J106"/>
      <c r="K106" s="5">
        <f>K89*K88/1000000</f>
        <v>2.96278464</v>
      </c>
      <c r="L106"/>
      <c r="M106" s="5">
        <f>AVERAGE(G106,I106,K106)</f>
        <v>2.9490956800000006</v>
      </c>
      <c r="N106"/>
    </row>
    <row r="107" spans="2:14" ht="12.75">
      <c r="B107" s="8" t="s">
        <v>58</v>
      </c>
      <c r="D107" s="8" t="s">
        <v>57</v>
      </c>
      <c r="E107" s="25"/>
      <c r="F107" s="25"/>
      <c r="G107" s="5">
        <f>G103*(21-G104)/(21)/9000*60</f>
        <v>3.3457142857142856</v>
      </c>
      <c r="H107"/>
      <c r="I107" s="5">
        <f>I103*(21-I104)/(21)/9000*60</f>
        <v>2.8621269841269843</v>
      </c>
      <c r="J107"/>
      <c r="K107" s="5">
        <f>K103*(21-K104)/(21)/9000*60</f>
        <v>3.014095238095238</v>
      </c>
      <c r="L107"/>
      <c r="M107" s="5">
        <f>AVERAGE(G107,I107,K107)</f>
        <v>3.0739788359788363</v>
      </c>
      <c r="N107"/>
    </row>
    <row r="108" spans="2:14" ht="12.75">
      <c r="B108" s="8"/>
      <c r="C108" s="8"/>
      <c r="D108" s="8"/>
      <c r="E108" s="25"/>
      <c r="F108" s="25"/>
      <c r="G108"/>
      <c r="H108"/>
      <c r="I108"/>
      <c r="J108"/>
      <c r="K108"/>
      <c r="L108"/>
      <c r="M108"/>
      <c r="N108"/>
    </row>
    <row r="109" spans="2:14" ht="12.75">
      <c r="B109" s="30" t="s">
        <v>52</v>
      </c>
      <c r="C109" s="8"/>
      <c r="D109" s="8"/>
      <c r="E109" s="23"/>
      <c r="F109" s="23"/>
      <c r="G109"/>
      <c r="H109"/>
      <c r="I109"/>
      <c r="J109"/>
      <c r="K109"/>
      <c r="L109"/>
      <c r="M109"/>
      <c r="N109"/>
    </row>
    <row r="110" spans="2:21" ht="12.75">
      <c r="B110" s="8" t="s">
        <v>53</v>
      </c>
      <c r="C110" s="8"/>
      <c r="D110" s="8" t="s">
        <v>26</v>
      </c>
      <c r="E110" s="23" t="s">
        <v>15</v>
      </c>
      <c r="F110" s="23"/>
      <c r="G110" s="38">
        <f>G88*G90/100*454/60/G103/0.0283*14/(21-G104)*1000000</f>
        <v>755247.5251773908</v>
      </c>
      <c r="H110"/>
      <c r="I110" s="38">
        <f>I88*I90/100*454/60/I103/0.0283*14/(21-I104)*1000000</f>
        <v>956597.4643918182</v>
      </c>
      <c r="J110"/>
      <c r="K110" s="38">
        <f>K88*K90/100*454/60/K103/0.0283*14/(21-K104)*1000000</f>
        <v>917012.6321813208</v>
      </c>
      <c r="L110"/>
      <c r="M110" s="38">
        <f>AVERAGE(G110,I110,K110)</f>
        <v>876285.8739168433</v>
      </c>
      <c r="N110"/>
      <c r="O110" s="39"/>
      <c r="Q110" s="39"/>
      <c r="S110" s="39"/>
      <c r="U110" s="39"/>
    </row>
    <row r="111" spans="2:21" ht="12.75">
      <c r="B111" s="8" t="s">
        <v>23</v>
      </c>
      <c r="C111" s="8"/>
      <c r="D111" s="8" t="s">
        <v>27</v>
      </c>
      <c r="E111" s="23" t="s">
        <v>15</v>
      </c>
      <c r="F111" s="23"/>
      <c r="G111" s="38">
        <f>G88*G91/100*454/60/G103/0.0283*14/(21-G104)*1000</f>
        <v>31.822227184440624</v>
      </c>
      <c r="H111"/>
      <c r="I111" s="38">
        <f>I88*I91/100*454/60/I103/0.0283*14/(21-I104)*1000</f>
        <v>261.56961916963775</v>
      </c>
      <c r="J111"/>
      <c r="K111" s="38">
        <f>K88*K91/100*454/60/K103/0.0283*14/(21-K104)*1000</f>
        <v>141.98905272484967</v>
      </c>
      <c r="L111"/>
      <c r="M111" s="38">
        <f>AVERAGE(G111,I111,K111)</f>
        <v>145.1269663596427</v>
      </c>
      <c r="N111"/>
      <c r="O111" s="39"/>
      <c r="Q111" s="39"/>
      <c r="S111" s="39"/>
      <c r="U111" s="39"/>
    </row>
    <row r="112" spans="2:21" ht="12.75">
      <c r="B112" s="8" t="s">
        <v>123</v>
      </c>
      <c r="C112" s="8"/>
      <c r="D112" s="8" t="s">
        <v>26</v>
      </c>
      <c r="E112" s="23" t="s">
        <v>15</v>
      </c>
      <c r="F112" t="s">
        <v>134</v>
      </c>
      <c r="G112" s="5">
        <f aca="true" t="shared" si="6" ref="G112:G121">G$48*G92/1000000*454/60/G$23/0.0283*14/(21-G$24)*1000000</f>
        <v>0.7625243389042864</v>
      </c>
      <c r="H112" t="s">
        <v>134</v>
      </c>
      <c r="I112" s="5">
        <f aca="true" t="shared" si="7" ref="I112:I121">I$48*I92/1000000*454/60/I$23/0.0283*14/(21-I$24)*1000000</f>
        <v>0.611894101514243</v>
      </c>
      <c r="J112" t="s">
        <v>134</v>
      </c>
      <c r="K112" s="5">
        <f>K$48*K92/1000000*454/60/K$23/0.0283*14/(21-K$24)*1000000</f>
        <v>0.6147420649510992</v>
      </c>
      <c r="L112"/>
      <c r="M112" s="5">
        <f aca="true" t="shared" si="8" ref="M112:M121">AVERAGE(G112,I112,K112)</f>
        <v>0.6630535017898761</v>
      </c>
      <c r="N112"/>
      <c r="O112" s="39"/>
      <c r="Q112" s="39"/>
      <c r="S112" s="39"/>
      <c r="U112" s="39"/>
    </row>
    <row r="113" spans="2:21" ht="12.75">
      <c r="B113" s="8" t="s">
        <v>124</v>
      </c>
      <c r="C113" s="8"/>
      <c r="D113" s="8" t="s">
        <v>26</v>
      </c>
      <c r="E113" s="23" t="s">
        <v>15</v>
      </c>
      <c r="F113" t="s">
        <v>134</v>
      </c>
      <c r="G113" s="5">
        <f t="shared" si="6"/>
        <v>0.7625243389042864</v>
      </c>
      <c r="H113" t="s">
        <v>134</v>
      </c>
      <c r="I113" s="5">
        <f t="shared" si="7"/>
        <v>0.611894101514243</v>
      </c>
      <c r="J113" t="s">
        <v>134</v>
      </c>
      <c r="K113" s="5">
        <f aca="true" t="shared" si="9" ref="K113:K121">K$48*K93/1000000*454/60/K$23/0.0283*14/(21-K$24)*1000000</f>
        <v>0.6147420649510992</v>
      </c>
      <c r="L113"/>
      <c r="M113" s="5">
        <f t="shared" si="8"/>
        <v>0.6630535017898761</v>
      </c>
      <c r="N113"/>
      <c r="O113" s="39"/>
      <c r="Q113" s="39"/>
      <c r="S113" s="39"/>
      <c r="U113" s="39"/>
    </row>
    <row r="114" spans="2:21" ht="12.75">
      <c r="B114" s="8" t="s">
        <v>125</v>
      </c>
      <c r="C114" s="8"/>
      <c r="D114" s="8" t="s">
        <v>26</v>
      </c>
      <c r="E114" s="23" t="s">
        <v>15</v>
      </c>
      <c r="F114" t="s">
        <v>134</v>
      </c>
      <c r="G114" s="5">
        <f t="shared" si="6"/>
        <v>15.250486778085733</v>
      </c>
      <c r="H114" t="s">
        <v>134</v>
      </c>
      <c r="I114" s="5">
        <f t="shared" si="7"/>
        <v>12.237882030284856</v>
      </c>
      <c r="J114" t="s">
        <v>134</v>
      </c>
      <c r="K114" s="5">
        <f t="shared" si="9"/>
        <v>12.29484129902198</v>
      </c>
      <c r="L114"/>
      <c r="M114" s="5">
        <f t="shared" si="8"/>
        <v>13.261070035797523</v>
      </c>
      <c r="N114"/>
      <c r="O114" s="39"/>
      <c r="Q114" s="39"/>
      <c r="S114" s="39"/>
      <c r="U114" s="39"/>
    </row>
    <row r="115" spans="2:21" ht="12.75">
      <c r="B115" s="8" t="s">
        <v>126</v>
      </c>
      <c r="C115" s="8"/>
      <c r="D115" s="8" t="s">
        <v>26</v>
      </c>
      <c r="E115" s="23" t="s">
        <v>15</v>
      </c>
      <c r="F115" t="s">
        <v>134</v>
      </c>
      <c r="G115" s="5">
        <f t="shared" si="6"/>
        <v>3.8126216945214333</v>
      </c>
      <c r="H115" t="s">
        <v>134</v>
      </c>
      <c r="I115" s="5">
        <f t="shared" si="7"/>
        <v>3.059470507571214</v>
      </c>
      <c r="J115" t="s">
        <v>134</v>
      </c>
      <c r="K115" s="5">
        <f t="shared" si="9"/>
        <v>3.073710324755495</v>
      </c>
      <c r="L115"/>
      <c r="M115" s="5">
        <f t="shared" si="8"/>
        <v>3.315267508949381</v>
      </c>
      <c r="N115"/>
      <c r="O115" s="39"/>
      <c r="Q115" s="39"/>
      <c r="S115" s="39"/>
      <c r="U115" s="39"/>
    </row>
    <row r="116" spans="2:21" ht="12.75">
      <c r="B116" s="8" t="s">
        <v>127</v>
      </c>
      <c r="C116" s="8"/>
      <c r="D116" s="8" t="s">
        <v>26</v>
      </c>
      <c r="E116" s="23" t="s">
        <v>15</v>
      </c>
      <c r="F116" t="s">
        <v>134</v>
      </c>
      <c r="G116" s="5">
        <f t="shared" si="6"/>
        <v>3.8126216945214333</v>
      </c>
      <c r="H116" t="s">
        <v>134</v>
      </c>
      <c r="I116" s="5">
        <f t="shared" si="7"/>
        <v>3.059470507571214</v>
      </c>
      <c r="J116" t="s">
        <v>134</v>
      </c>
      <c r="K116" s="5">
        <f t="shared" si="9"/>
        <v>3.073710324755495</v>
      </c>
      <c r="L116"/>
      <c r="M116" s="5">
        <f t="shared" si="8"/>
        <v>3.315267508949381</v>
      </c>
      <c r="N116"/>
      <c r="O116" s="39"/>
      <c r="Q116" s="39"/>
      <c r="S116" s="39"/>
      <c r="U116" s="39"/>
    </row>
    <row r="117" spans="2:21" ht="12.75">
      <c r="B117" s="8" t="s">
        <v>128</v>
      </c>
      <c r="C117" s="8"/>
      <c r="D117" s="8" t="s">
        <v>26</v>
      </c>
      <c r="E117" s="23" t="s">
        <v>15</v>
      </c>
      <c r="F117" s="7" t="s">
        <v>134</v>
      </c>
      <c r="G117" s="5">
        <f t="shared" si="6"/>
        <v>35.076119589597184</v>
      </c>
      <c r="H117" s="7" t="s">
        <v>134</v>
      </c>
      <c r="I117" s="5">
        <f t="shared" si="7"/>
        <v>14.685458436341827</v>
      </c>
      <c r="J117" t="s">
        <v>134</v>
      </c>
      <c r="K117" s="5">
        <f t="shared" si="9"/>
        <v>11.065357169119782</v>
      </c>
      <c r="L117"/>
      <c r="M117" s="5">
        <f t="shared" si="8"/>
        <v>20.2756450650196</v>
      </c>
      <c r="N117"/>
      <c r="O117" s="39"/>
      <c r="Q117" s="39"/>
      <c r="S117" s="39"/>
      <c r="U117" s="39"/>
    </row>
    <row r="118" spans="2:21" ht="12.75">
      <c r="B118" s="8" t="s">
        <v>129</v>
      </c>
      <c r="C118" s="8"/>
      <c r="D118" s="8" t="s">
        <v>26</v>
      </c>
      <c r="E118" s="23" t="s">
        <v>15</v>
      </c>
      <c r="F118" t="s">
        <v>134</v>
      </c>
      <c r="G118" s="5">
        <f t="shared" si="6"/>
        <v>7.625243389042867</v>
      </c>
      <c r="H118" t="s">
        <v>134</v>
      </c>
      <c r="I118" s="5">
        <f t="shared" si="7"/>
        <v>6.118941015142428</v>
      </c>
      <c r="J118" t="s">
        <v>134</v>
      </c>
      <c r="K118" s="5">
        <f t="shared" si="9"/>
        <v>6.14742064951099</v>
      </c>
      <c r="L118"/>
      <c r="M118" s="5">
        <f t="shared" si="8"/>
        <v>6.630535017898762</v>
      </c>
      <c r="N118"/>
      <c r="O118" s="39"/>
      <c r="Q118" s="39"/>
      <c r="S118" s="39"/>
      <c r="U118" s="39"/>
    </row>
    <row r="119" spans="2:21" ht="12.75">
      <c r="B119" s="8" t="s">
        <v>130</v>
      </c>
      <c r="C119" s="8"/>
      <c r="D119" s="8" t="s">
        <v>26</v>
      </c>
      <c r="E119" s="23" t="s">
        <v>15</v>
      </c>
      <c r="F119" t="s">
        <v>134</v>
      </c>
      <c r="G119" s="5">
        <f t="shared" si="6"/>
        <v>0.7625243389042864</v>
      </c>
      <c r="H119" t="s">
        <v>134</v>
      </c>
      <c r="I119" s="5">
        <f t="shared" si="7"/>
        <v>0.611894101514243</v>
      </c>
      <c r="J119" t="s">
        <v>134</v>
      </c>
      <c r="K119" s="5">
        <f t="shared" si="9"/>
        <v>0.6147420649510992</v>
      </c>
      <c r="L119"/>
      <c r="M119" s="5">
        <f t="shared" si="8"/>
        <v>0.6630535017898761</v>
      </c>
      <c r="N119"/>
      <c r="O119" s="39"/>
      <c r="Q119" s="39"/>
      <c r="S119" s="39"/>
      <c r="U119" s="39"/>
    </row>
    <row r="120" spans="2:21" ht="12.75">
      <c r="B120" s="8" t="s">
        <v>131</v>
      </c>
      <c r="C120" s="8"/>
      <c r="D120" s="8" t="s">
        <v>26</v>
      </c>
      <c r="E120" s="23" t="s">
        <v>15</v>
      </c>
      <c r="F120" t="s">
        <v>134</v>
      </c>
      <c r="G120" s="5">
        <f t="shared" si="6"/>
        <v>3.8126216945214333</v>
      </c>
      <c r="H120" t="s">
        <v>134</v>
      </c>
      <c r="I120" s="5">
        <f t="shared" si="7"/>
        <v>3.059470507571214</v>
      </c>
      <c r="J120" t="s">
        <v>134</v>
      </c>
      <c r="K120" s="5">
        <f t="shared" si="9"/>
        <v>3.073710324755495</v>
      </c>
      <c r="L120"/>
      <c r="M120" s="5">
        <f t="shared" si="8"/>
        <v>3.315267508949381</v>
      </c>
      <c r="N120"/>
      <c r="O120" s="39"/>
      <c r="Q120" s="39"/>
      <c r="S120" s="39"/>
      <c r="U120" s="39"/>
    </row>
    <row r="121" spans="2:21" ht="12.75">
      <c r="B121" s="8" t="s">
        <v>132</v>
      </c>
      <c r="C121" s="8"/>
      <c r="D121" s="8" t="s">
        <v>26</v>
      </c>
      <c r="E121" s="23" t="s">
        <v>15</v>
      </c>
      <c r="F121" t="s">
        <v>134</v>
      </c>
      <c r="G121" s="5">
        <f t="shared" si="6"/>
        <v>15.250486778085733</v>
      </c>
      <c r="H121" t="s">
        <v>134</v>
      </c>
      <c r="I121" s="5">
        <f t="shared" si="7"/>
        <v>12.237882030284856</v>
      </c>
      <c r="J121" t="s">
        <v>134</v>
      </c>
      <c r="K121" s="5">
        <f t="shared" si="9"/>
        <v>12.29484129902198</v>
      </c>
      <c r="L121"/>
      <c r="M121" s="5">
        <f t="shared" si="8"/>
        <v>13.261070035797523</v>
      </c>
      <c r="N121"/>
      <c r="O121" s="39"/>
      <c r="Q121" s="39"/>
      <c r="S121" s="39"/>
      <c r="U121" s="39"/>
    </row>
    <row r="125" spans="1:21" ht="12.75">
      <c r="A125" s="3" t="s">
        <v>46</v>
      </c>
      <c r="B125" s="22" t="s">
        <v>121</v>
      </c>
      <c r="C125" s="22"/>
      <c r="D125" s="8"/>
      <c r="E125" s="23"/>
      <c r="F125" s="23"/>
      <c r="G125" s="25" t="s">
        <v>71</v>
      </c>
      <c r="H125" s="25"/>
      <c r="I125" s="25" t="s">
        <v>72</v>
      </c>
      <c r="J125" s="25"/>
      <c r="K125" s="25" t="s">
        <v>73</v>
      </c>
      <c r="L125" s="25"/>
      <c r="M125" s="25" t="s">
        <v>21</v>
      </c>
      <c r="N125" s="25"/>
      <c r="O125" s="25" t="s">
        <v>71</v>
      </c>
      <c r="P125" s="25"/>
      <c r="Q125" s="25" t="s">
        <v>72</v>
      </c>
      <c r="R125" s="25"/>
      <c r="S125" s="25" t="s">
        <v>73</v>
      </c>
      <c r="T125" s="25"/>
      <c r="U125" s="25" t="s">
        <v>21</v>
      </c>
    </row>
    <row r="126" spans="2:6" ht="12.75">
      <c r="B126" s="8"/>
      <c r="C126" s="8"/>
      <c r="D126" s="8"/>
      <c r="E126" s="23"/>
      <c r="F126" s="23"/>
    </row>
    <row r="127" spans="2:21" s="33" customFormat="1" ht="12.75">
      <c r="B127" s="33" t="s">
        <v>22</v>
      </c>
      <c r="E127" s="27"/>
      <c r="F127" s="27"/>
      <c r="G127" s="36" t="s">
        <v>122</v>
      </c>
      <c r="H127" s="36"/>
      <c r="I127" s="36" t="s">
        <v>122</v>
      </c>
      <c r="J127" s="36"/>
      <c r="K127" s="36" t="s">
        <v>122</v>
      </c>
      <c r="L127" s="36"/>
      <c r="M127" s="36" t="s">
        <v>122</v>
      </c>
      <c r="N127" s="36"/>
      <c r="O127" s="33" t="s">
        <v>20</v>
      </c>
      <c r="Q127" s="33" t="s">
        <v>20</v>
      </c>
      <c r="S127" s="33" t="s">
        <v>20</v>
      </c>
      <c r="U127" s="33" t="s">
        <v>20</v>
      </c>
    </row>
    <row r="128" spans="2:21" s="33" customFormat="1" ht="12.75">
      <c r="B128" s="33" t="s">
        <v>90</v>
      </c>
      <c r="E128" s="27"/>
      <c r="F128" s="27"/>
      <c r="G128" s="36"/>
      <c r="H128" s="36"/>
      <c r="I128" s="36"/>
      <c r="J128" s="36"/>
      <c r="K128" s="36"/>
      <c r="L128" s="36"/>
      <c r="M128" s="36"/>
      <c r="N128" s="36"/>
      <c r="O128" s="33" t="s">
        <v>20</v>
      </c>
      <c r="Q128" s="33" t="s">
        <v>20</v>
      </c>
      <c r="S128" s="33" t="s">
        <v>20</v>
      </c>
      <c r="U128" s="33" t="s">
        <v>20</v>
      </c>
    </row>
    <row r="129" spans="2:14" ht="12.75">
      <c r="B129" s="8" t="s">
        <v>47</v>
      </c>
      <c r="C129" s="8"/>
      <c r="D129" s="8" t="s">
        <v>25</v>
      </c>
      <c r="E129"/>
      <c r="F129"/>
      <c r="G129">
        <v>300.04</v>
      </c>
      <c r="H129"/>
      <c r="I129">
        <v>299.8</v>
      </c>
      <c r="J129"/>
      <c r="K129">
        <v>299.77</v>
      </c>
      <c r="L129"/>
      <c r="M129" s="5">
        <f>AVERAGE(G129,I129,K129)</f>
        <v>299.87</v>
      </c>
      <c r="N129"/>
    </row>
    <row r="130" spans="2:13" ht="12.75">
      <c r="B130" s="8" t="s">
        <v>54</v>
      </c>
      <c r="C130" s="8"/>
      <c r="D130" s="8" t="s">
        <v>55</v>
      </c>
      <c r="E130"/>
      <c r="F130"/>
      <c r="G130">
        <v>10034</v>
      </c>
      <c r="H130"/>
      <c r="I130">
        <v>9804</v>
      </c>
      <c r="J130"/>
      <c r="K130">
        <v>9640</v>
      </c>
      <c r="L130"/>
      <c r="M130" s="5"/>
    </row>
    <row r="131" spans="2:13" ht="12.75">
      <c r="B131" s="8" t="s">
        <v>53</v>
      </c>
      <c r="C131" s="8"/>
      <c r="D131" s="8" t="s">
        <v>69</v>
      </c>
      <c r="E131"/>
      <c r="F131"/>
      <c r="G131">
        <v>0.643</v>
      </c>
      <c r="H131"/>
      <c r="I131">
        <v>0.735</v>
      </c>
      <c r="J131"/>
      <c r="K131">
        <v>0.71</v>
      </c>
      <c r="L131"/>
      <c r="M131" s="5"/>
    </row>
    <row r="132" spans="2:14" ht="12.75">
      <c r="B132" s="8" t="s">
        <v>23</v>
      </c>
      <c r="C132" s="8"/>
      <c r="D132" s="8" t="s">
        <v>69</v>
      </c>
      <c r="E132"/>
      <c r="F132"/>
      <c r="G132">
        <v>0.08</v>
      </c>
      <c r="H132"/>
      <c r="I132">
        <v>0.055</v>
      </c>
      <c r="J132"/>
      <c r="K132">
        <v>0.13</v>
      </c>
      <c r="L132"/>
      <c r="M132" s="5"/>
      <c r="N132"/>
    </row>
    <row r="133" spans="2:14" ht="12.75">
      <c r="B133" s="8" t="s">
        <v>123</v>
      </c>
      <c r="C133" s="8"/>
      <c r="D133" s="8" t="s">
        <v>133</v>
      </c>
      <c r="F133" t="s">
        <v>134</v>
      </c>
      <c r="G133">
        <v>0.005</v>
      </c>
      <c r="H133" t="s">
        <v>134</v>
      </c>
      <c r="I133">
        <v>0.005</v>
      </c>
      <c r="J133" t="s">
        <v>134</v>
      </c>
      <c r="K133">
        <v>0.005</v>
      </c>
      <c r="L133"/>
      <c r="M133" s="5"/>
      <c r="N133"/>
    </row>
    <row r="134" spans="2:14" ht="12.75">
      <c r="B134" s="8" t="s">
        <v>124</v>
      </c>
      <c r="C134" s="8"/>
      <c r="D134" s="8" t="s">
        <v>133</v>
      </c>
      <c r="F134" t="s">
        <v>134</v>
      </c>
      <c r="G134">
        <v>0.005</v>
      </c>
      <c r="H134" t="s">
        <v>134</v>
      </c>
      <c r="I134">
        <v>0.005</v>
      </c>
      <c r="J134" t="s">
        <v>134</v>
      </c>
      <c r="K134">
        <v>0.005</v>
      </c>
      <c r="L134"/>
      <c r="M134" s="5"/>
      <c r="N134"/>
    </row>
    <row r="135" spans="2:14" ht="12.75">
      <c r="B135" s="8" t="s">
        <v>125</v>
      </c>
      <c r="C135" s="8"/>
      <c r="D135" s="8" t="s">
        <v>133</v>
      </c>
      <c r="F135" t="s">
        <v>134</v>
      </c>
      <c r="G135">
        <v>0.1</v>
      </c>
      <c r="H135" t="s">
        <v>134</v>
      </c>
      <c r="I135">
        <v>0.1</v>
      </c>
      <c r="J135" t="s">
        <v>134</v>
      </c>
      <c r="K135">
        <v>0.1</v>
      </c>
      <c r="L135"/>
      <c r="M135" s="5"/>
      <c r="N135"/>
    </row>
    <row r="136" spans="2:14" ht="12.75">
      <c r="B136" s="8" t="s">
        <v>126</v>
      </c>
      <c r="C136" s="8"/>
      <c r="D136" s="8" t="s">
        <v>133</v>
      </c>
      <c r="F136" t="s">
        <v>134</v>
      </c>
      <c r="G136">
        <v>0.025</v>
      </c>
      <c r="H136" t="s">
        <v>134</v>
      </c>
      <c r="I136">
        <v>0.025</v>
      </c>
      <c r="J136" t="s">
        <v>134</v>
      </c>
      <c r="K136">
        <v>0.025</v>
      </c>
      <c r="L136"/>
      <c r="M136" s="5"/>
      <c r="N136"/>
    </row>
    <row r="137" spans="2:14" ht="12.75">
      <c r="B137" s="8" t="s">
        <v>127</v>
      </c>
      <c r="C137" s="8"/>
      <c r="D137" s="8" t="s">
        <v>133</v>
      </c>
      <c r="F137" t="s">
        <v>134</v>
      </c>
      <c r="G137">
        <v>0.025</v>
      </c>
      <c r="H137" t="s">
        <v>134</v>
      </c>
      <c r="I137">
        <v>0.025</v>
      </c>
      <c r="J137" t="s">
        <v>134</v>
      </c>
      <c r="K137">
        <v>0.025</v>
      </c>
      <c r="L137"/>
      <c r="M137" s="5"/>
      <c r="N137"/>
    </row>
    <row r="138" spans="2:14" ht="12.75">
      <c r="B138" s="8" t="s">
        <v>128</v>
      </c>
      <c r="C138" s="8"/>
      <c r="D138" s="8" t="s">
        <v>133</v>
      </c>
      <c r="F138" t="s">
        <v>134</v>
      </c>
      <c r="G138">
        <v>0.05</v>
      </c>
      <c r="H138"/>
      <c r="I138">
        <v>0.05</v>
      </c>
      <c r="J138"/>
      <c r="K138">
        <v>0.1</v>
      </c>
      <c r="L138"/>
      <c r="M138" s="5"/>
      <c r="N138"/>
    </row>
    <row r="139" spans="2:14" ht="12.75">
      <c r="B139" s="8" t="s">
        <v>129</v>
      </c>
      <c r="C139" s="8"/>
      <c r="D139" s="8" t="s">
        <v>133</v>
      </c>
      <c r="F139" t="s">
        <v>134</v>
      </c>
      <c r="G139">
        <v>0.05</v>
      </c>
      <c r="H139" t="s">
        <v>134</v>
      </c>
      <c r="I139">
        <v>0.05</v>
      </c>
      <c r="J139" t="s">
        <v>134</v>
      </c>
      <c r="K139">
        <v>0.05</v>
      </c>
      <c r="L139"/>
      <c r="M139" s="5"/>
      <c r="N139"/>
    </row>
    <row r="140" spans="2:14" ht="12.75">
      <c r="B140" s="8" t="s">
        <v>130</v>
      </c>
      <c r="C140" s="8"/>
      <c r="D140" s="8" t="s">
        <v>133</v>
      </c>
      <c r="F140" t="s">
        <v>134</v>
      </c>
      <c r="G140">
        <v>0.005</v>
      </c>
      <c r="H140" t="s">
        <v>134</v>
      </c>
      <c r="I140">
        <v>0.005</v>
      </c>
      <c r="J140" t="s">
        <v>134</v>
      </c>
      <c r="K140">
        <v>0.005</v>
      </c>
      <c r="L140"/>
      <c r="M140" s="5"/>
      <c r="N140"/>
    </row>
    <row r="141" spans="2:14" ht="12.75">
      <c r="B141" s="8" t="s">
        <v>131</v>
      </c>
      <c r="C141" s="8"/>
      <c r="D141" s="8" t="s">
        <v>133</v>
      </c>
      <c r="F141" t="s">
        <v>134</v>
      </c>
      <c r="G141">
        <v>0.025</v>
      </c>
      <c r="H141" t="s">
        <v>134</v>
      </c>
      <c r="I141">
        <v>0.025</v>
      </c>
      <c r="J141" t="s">
        <v>134</v>
      </c>
      <c r="K141">
        <v>0.025</v>
      </c>
      <c r="L141"/>
      <c r="M141" s="5"/>
      <c r="N141"/>
    </row>
    <row r="142" spans="2:14" ht="12.75">
      <c r="B142" s="8" t="s">
        <v>132</v>
      </c>
      <c r="C142" s="8"/>
      <c r="D142" s="8" t="s">
        <v>133</v>
      </c>
      <c r="F142" t="s">
        <v>134</v>
      </c>
      <c r="G142">
        <v>0.1</v>
      </c>
      <c r="H142" t="s">
        <v>134</v>
      </c>
      <c r="I142">
        <v>0.1</v>
      </c>
      <c r="J142" t="s">
        <v>134</v>
      </c>
      <c r="K142">
        <v>0.1</v>
      </c>
      <c r="L142"/>
      <c r="M142" s="5"/>
      <c r="N142"/>
    </row>
    <row r="143" spans="2:14" ht="12.75">
      <c r="B143" s="8"/>
      <c r="C143" s="8"/>
      <c r="D143" s="8"/>
      <c r="E143" s="23"/>
      <c r="F143" s="23"/>
      <c r="G143"/>
      <c r="H143"/>
      <c r="I143"/>
      <c r="J143"/>
      <c r="K143"/>
      <c r="L143"/>
      <c r="M143"/>
      <c r="N143"/>
    </row>
    <row r="144" spans="2:14" ht="12.75">
      <c r="B144" s="8" t="s">
        <v>50</v>
      </c>
      <c r="D144" s="8" t="s">
        <v>17</v>
      </c>
      <c r="E144" s="25"/>
      <c r="F144" s="25"/>
      <c r="G144">
        <f>emiss!$G$111</f>
        <v>1253</v>
      </c>
      <c r="H144"/>
      <c r="I144">
        <f>emiss!$I$111</f>
        <v>1296</v>
      </c>
      <c r="J144"/>
      <c r="K144">
        <f>emiss!$K$111</f>
        <v>1218</v>
      </c>
      <c r="L144"/>
      <c r="M144" s="5">
        <f>AVERAGE(G144:K144)</f>
        <v>1255.6666666666667</v>
      </c>
      <c r="N144"/>
    </row>
    <row r="145" spans="2:14" ht="12.75">
      <c r="B145" s="8" t="s">
        <v>51</v>
      </c>
      <c r="D145" s="8" t="s">
        <v>18</v>
      </c>
      <c r="E145" s="25"/>
      <c r="F145" s="25"/>
      <c r="G145">
        <f>emiss!$G$112</f>
        <v>12.5</v>
      </c>
      <c r="H145"/>
      <c r="I145">
        <f>emiss!$I$112</f>
        <v>11.8</v>
      </c>
      <c r="J145"/>
      <c r="K145">
        <f>emiss!$K$112</f>
        <v>12.9</v>
      </c>
      <c r="L145"/>
      <c r="M145" s="5">
        <f>AVERAGE(G145:K145)</f>
        <v>12.4</v>
      </c>
      <c r="N145"/>
    </row>
    <row r="146" spans="2:14" ht="12.75">
      <c r="B146" s="8"/>
      <c r="D146" s="8"/>
      <c r="E146" s="25"/>
      <c r="F146" s="25"/>
      <c r="G146"/>
      <c r="H146"/>
      <c r="I146"/>
      <c r="J146"/>
      <c r="K146"/>
      <c r="L146"/>
      <c r="M146"/>
      <c r="N146"/>
    </row>
    <row r="147" spans="2:14" ht="12.75">
      <c r="B147" s="8" t="s">
        <v>56</v>
      </c>
      <c r="D147" s="8" t="s">
        <v>57</v>
      </c>
      <c r="E147" s="25"/>
      <c r="F147" s="25"/>
      <c r="G147" s="5">
        <f>G130*G129/1000000</f>
        <v>3.0106013600000003</v>
      </c>
      <c r="H147"/>
      <c r="I147" s="5">
        <f>I130*I129/1000000</f>
        <v>2.9392392000000003</v>
      </c>
      <c r="J147"/>
      <c r="K147" s="5">
        <f>K130*K129/1000000</f>
        <v>2.8897828</v>
      </c>
      <c r="L147"/>
      <c r="M147" s="5">
        <f>AVERAGE(G147,I147,K147)</f>
        <v>2.9465411200000005</v>
      </c>
      <c r="N147"/>
    </row>
    <row r="148" spans="2:14" ht="12.75">
      <c r="B148" s="8" t="s">
        <v>58</v>
      </c>
      <c r="D148" s="8" t="s">
        <v>57</v>
      </c>
      <c r="E148" s="25"/>
      <c r="F148" s="25"/>
      <c r="G148" s="5">
        <f>G144*(21-G145)/(21)/9000*60</f>
        <v>3.381111111111111</v>
      </c>
      <c r="H148"/>
      <c r="I148" s="5">
        <f>I144*(21-I145)/(21)/9000*60</f>
        <v>3.7851428571428563</v>
      </c>
      <c r="J148"/>
      <c r="K148" s="5">
        <f>K144*(21-K145)/(21)/9000*60</f>
        <v>3.1319999999999997</v>
      </c>
      <c r="L148"/>
      <c r="M148" s="5">
        <f>AVERAGE(G148,I148,K148)</f>
        <v>3.432751322751322</v>
      </c>
      <c r="N148"/>
    </row>
    <row r="149" spans="2:14" ht="12.75">
      <c r="B149" s="8"/>
      <c r="C149" s="8"/>
      <c r="D149" s="8"/>
      <c r="E149" s="25"/>
      <c r="F149" s="25"/>
      <c r="G149"/>
      <c r="H149"/>
      <c r="I149"/>
      <c r="J149"/>
      <c r="K149"/>
      <c r="L149"/>
      <c r="M149"/>
      <c r="N149"/>
    </row>
    <row r="150" spans="2:14" ht="12.75">
      <c r="B150" s="30" t="s">
        <v>52</v>
      </c>
      <c r="C150" s="8"/>
      <c r="D150" s="8"/>
      <c r="E150" s="23"/>
      <c r="F150" s="23"/>
      <c r="G150"/>
      <c r="H150"/>
      <c r="I150"/>
      <c r="J150"/>
      <c r="K150"/>
      <c r="L150"/>
      <c r="M150"/>
      <c r="N150"/>
    </row>
    <row r="151" spans="2:21" ht="12.75">
      <c r="B151" s="8" t="s">
        <v>53</v>
      </c>
      <c r="C151" s="8"/>
      <c r="D151" s="8" t="s">
        <v>26</v>
      </c>
      <c r="E151" s="23" t="s">
        <v>15</v>
      </c>
      <c r="F151" s="23"/>
      <c r="G151" s="38">
        <f>G129*G131/100*454/60/G144/0.0283*14/(21-G145)*1000000</f>
        <v>678057.2058059064</v>
      </c>
      <c r="H151"/>
      <c r="I151" s="38">
        <f>I129*I131/100*454/60/I144/0.0283*14/(21-I145)*1000000</f>
        <v>691786.9120913306</v>
      </c>
      <c r="J151"/>
      <c r="K151" s="38">
        <f>K129*K131/100*454/60/K144/0.0283*14/(21-K145)*1000000</f>
        <v>807533.247655862</v>
      </c>
      <c r="L151"/>
      <c r="M151" s="38">
        <f>AVERAGE(G151,I151,K151)</f>
        <v>725792.4551843664</v>
      </c>
      <c r="N151"/>
      <c r="O151" s="39"/>
      <c r="Q151" s="39"/>
      <c r="S151" s="39"/>
      <c r="U151" s="39"/>
    </row>
    <row r="152" spans="2:21" ht="12.75">
      <c r="B152" s="8" t="s">
        <v>23</v>
      </c>
      <c r="C152" s="8"/>
      <c r="D152" s="8" t="s">
        <v>27</v>
      </c>
      <c r="E152" s="23" t="s">
        <v>15</v>
      </c>
      <c r="F152" s="23"/>
      <c r="G152" s="38">
        <f>G129*G132/100*454/60/G144/0.0283*14/(21-G145)*1000</f>
        <v>84.36170523246115</v>
      </c>
      <c r="H152"/>
      <c r="I152" s="38">
        <f>I129*I132/100*454/60/I144/0.0283*14/(21-I145)*1000</f>
        <v>51.76636757146011</v>
      </c>
      <c r="J152"/>
      <c r="K152" s="38">
        <f>K129*K132/100*454/60/K144/0.0283*14/(21-K145)*1000</f>
        <v>147.85820027501703</v>
      </c>
      <c r="L152"/>
      <c r="M152" s="38">
        <f>AVERAGE(G152,I152,K152)</f>
        <v>94.66209102631278</v>
      </c>
      <c r="N152"/>
      <c r="O152" s="39"/>
      <c r="Q152" s="39"/>
      <c r="S152" s="39"/>
      <c r="U152" s="39"/>
    </row>
    <row r="153" spans="2:21" ht="12.75">
      <c r="B153" s="8" t="s">
        <v>123</v>
      </c>
      <c r="C153" s="8"/>
      <c r="D153" s="8" t="s">
        <v>26</v>
      </c>
      <c r="E153" s="23" t="s">
        <v>15</v>
      </c>
      <c r="F153" t="s">
        <v>134</v>
      </c>
      <c r="G153" s="5">
        <f aca="true" t="shared" si="10" ref="G153:G162">G$48*G133/1000000*454/60/G$23/0.0283*14/(21-G$24)*1000000</f>
        <v>0.7625243389042864</v>
      </c>
      <c r="H153" t="s">
        <v>134</v>
      </c>
      <c r="I153" s="5">
        <f aca="true" t="shared" si="11" ref="I153:I162">I$48*I133/1000000*454/60/I$23/0.0283*14/(21-I$24)*1000000</f>
        <v>0.611894101514243</v>
      </c>
      <c r="J153" t="s">
        <v>134</v>
      </c>
      <c r="K153" s="5">
        <f>K$48*K133/1000000*454/60/K$23/0.0283*14/(21-K$24)*1000000</f>
        <v>0.6147420649510992</v>
      </c>
      <c r="L153"/>
      <c r="M153" s="5">
        <f aca="true" t="shared" si="12" ref="M153:M162">AVERAGE(G153,I153,K153)</f>
        <v>0.6630535017898761</v>
      </c>
      <c r="N153"/>
      <c r="O153" s="39"/>
      <c r="Q153" s="39"/>
      <c r="S153" s="39"/>
      <c r="U153" s="39"/>
    </row>
    <row r="154" spans="2:21" ht="12.75">
      <c r="B154" s="8" t="s">
        <v>124</v>
      </c>
      <c r="C154" s="8"/>
      <c r="D154" s="8" t="s">
        <v>26</v>
      </c>
      <c r="E154" s="23" t="s">
        <v>15</v>
      </c>
      <c r="F154" t="s">
        <v>134</v>
      </c>
      <c r="G154" s="5">
        <f t="shared" si="10"/>
        <v>0.7625243389042864</v>
      </c>
      <c r="H154" t="s">
        <v>134</v>
      </c>
      <c r="I154" s="5">
        <f t="shared" si="11"/>
        <v>0.611894101514243</v>
      </c>
      <c r="J154" t="s">
        <v>134</v>
      </c>
      <c r="K154" s="5">
        <f aca="true" t="shared" si="13" ref="K154:K162">K$48*K134/1000000*454/60/K$23/0.0283*14/(21-K$24)*1000000</f>
        <v>0.6147420649510992</v>
      </c>
      <c r="L154"/>
      <c r="M154" s="5">
        <f t="shared" si="12"/>
        <v>0.6630535017898761</v>
      </c>
      <c r="N154"/>
      <c r="O154" s="39"/>
      <c r="Q154" s="39"/>
      <c r="S154" s="39"/>
      <c r="U154" s="39"/>
    </row>
    <row r="155" spans="2:21" ht="12.75">
      <c r="B155" s="8" t="s">
        <v>125</v>
      </c>
      <c r="C155" s="8"/>
      <c r="D155" s="8" t="s">
        <v>26</v>
      </c>
      <c r="E155" s="23" t="s">
        <v>15</v>
      </c>
      <c r="F155" t="s">
        <v>134</v>
      </c>
      <c r="G155" s="5">
        <f t="shared" si="10"/>
        <v>15.250486778085733</v>
      </c>
      <c r="H155" t="s">
        <v>134</v>
      </c>
      <c r="I155" s="5">
        <f t="shared" si="11"/>
        <v>12.237882030284856</v>
      </c>
      <c r="J155" t="s">
        <v>134</v>
      </c>
      <c r="K155" s="5">
        <f t="shared" si="13"/>
        <v>12.29484129902198</v>
      </c>
      <c r="L155"/>
      <c r="M155" s="5">
        <f t="shared" si="12"/>
        <v>13.261070035797523</v>
      </c>
      <c r="N155"/>
      <c r="O155" s="39"/>
      <c r="Q155" s="39"/>
      <c r="S155" s="39"/>
      <c r="U155" s="39"/>
    </row>
    <row r="156" spans="2:21" ht="12.75">
      <c r="B156" s="8" t="s">
        <v>126</v>
      </c>
      <c r="C156" s="8"/>
      <c r="D156" s="8" t="s">
        <v>26</v>
      </c>
      <c r="E156" s="23" t="s">
        <v>15</v>
      </c>
      <c r="F156" t="s">
        <v>134</v>
      </c>
      <c r="G156" s="5">
        <f t="shared" si="10"/>
        <v>3.8126216945214333</v>
      </c>
      <c r="H156" t="s">
        <v>134</v>
      </c>
      <c r="I156" s="5">
        <f t="shared" si="11"/>
        <v>3.059470507571214</v>
      </c>
      <c r="J156" t="s">
        <v>134</v>
      </c>
      <c r="K156" s="5">
        <f t="shared" si="13"/>
        <v>3.073710324755495</v>
      </c>
      <c r="L156"/>
      <c r="M156" s="5">
        <f t="shared" si="12"/>
        <v>3.315267508949381</v>
      </c>
      <c r="N156"/>
      <c r="O156" s="39"/>
      <c r="Q156" s="39"/>
      <c r="S156" s="39"/>
      <c r="U156" s="39"/>
    </row>
    <row r="157" spans="2:21" ht="12.75">
      <c r="B157" s="8" t="s">
        <v>127</v>
      </c>
      <c r="C157" s="8"/>
      <c r="D157" s="8" t="s">
        <v>26</v>
      </c>
      <c r="E157" s="23" t="s">
        <v>15</v>
      </c>
      <c r="F157" t="s">
        <v>134</v>
      </c>
      <c r="G157" s="5">
        <f t="shared" si="10"/>
        <v>3.8126216945214333</v>
      </c>
      <c r="H157" t="s">
        <v>134</v>
      </c>
      <c r="I157" s="5">
        <f t="shared" si="11"/>
        <v>3.059470507571214</v>
      </c>
      <c r="J157" t="s">
        <v>134</v>
      </c>
      <c r="K157" s="5">
        <f t="shared" si="13"/>
        <v>3.073710324755495</v>
      </c>
      <c r="L157"/>
      <c r="M157" s="5">
        <f t="shared" si="12"/>
        <v>3.315267508949381</v>
      </c>
      <c r="N157"/>
      <c r="O157" s="39"/>
      <c r="Q157" s="39"/>
      <c r="S157" s="39"/>
      <c r="U157" s="39"/>
    </row>
    <row r="158" spans="2:21" ht="12.75">
      <c r="B158" s="8" t="s">
        <v>128</v>
      </c>
      <c r="C158" s="8"/>
      <c r="D158" s="8" t="s">
        <v>26</v>
      </c>
      <c r="E158" s="23" t="s">
        <v>15</v>
      </c>
      <c r="F158" s="7" t="s">
        <v>134</v>
      </c>
      <c r="G158" s="5">
        <f t="shared" si="10"/>
        <v>7.625243389042867</v>
      </c>
      <c r="H158"/>
      <c r="I158" s="5">
        <f t="shared" si="11"/>
        <v>6.118941015142428</v>
      </c>
      <c r="J158"/>
      <c r="K158" s="5">
        <f t="shared" si="13"/>
        <v>12.29484129902198</v>
      </c>
      <c r="L158"/>
      <c r="M158" s="5">
        <f t="shared" si="12"/>
        <v>8.679675234402424</v>
      </c>
      <c r="N158"/>
      <c r="O158" s="39"/>
      <c r="Q158" s="39"/>
      <c r="S158" s="39"/>
      <c r="U158" s="39"/>
    </row>
    <row r="159" spans="2:21" ht="12.75">
      <c r="B159" s="8" t="s">
        <v>129</v>
      </c>
      <c r="C159" s="8"/>
      <c r="D159" s="8" t="s">
        <v>26</v>
      </c>
      <c r="E159" s="23" t="s">
        <v>15</v>
      </c>
      <c r="F159" t="s">
        <v>134</v>
      </c>
      <c r="G159" s="5">
        <f t="shared" si="10"/>
        <v>7.625243389042867</v>
      </c>
      <c r="H159" t="s">
        <v>134</v>
      </c>
      <c r="I159" s="5">
        <f t="shared" si="11"/>
        <v>6.118941015142428</v>
      </c>
      <c r="J159" t="s">
        <v>134</v>
      </c>
      <c r="K159" s="5">
        <f t="shared" si="13"/>
        <v>6.14742064951099</v>
      </c>
      <c r="L159"/>
      <c r="M159" s="5">
        <f t="shared" si="12"/>
        <v>6.630535017898762</v>
      </c>
      <c r="N159"/>
      <c r="O159" s="39"/>
      <c r="Q159" s="39"/>
      <c r="S159" s="39"/>
      <c r="U159" s="39"/>
    </row>
    <row r="160" spans="2:21" ht="12.75">
      <c r="B160" s="8" t="s">
        <v>130</v>
      </c>
      <c r="C160" s="8"/>
      <c r="D160" s="8" t="s">
        <v>26</v>
      </c>
      <c r="E160" s="23" t="s">
        <v>15</v>
      </c>
      <c r="F160" t="s">
        <v>134</v>
      </c>
      <c r="G160" s="5">
        <f t="shared" si="10"/>
        <v>0.7625243389042864</v>
      </c>
      <c r="H160" t="s">
        <v>134</v>
      </c>
      <c r="I160" s="5">
        <f t="shared" si="11"/>
        <v>0.611894101514243</v>
      </c>
      <c r="J160" t="s">
        <v>134</v>
      </c>
      <c r="K160" s="5">
        <f t="shared" si="13"/>
        <v>0.6147420649510992</v>
      </c>
      <c r="L160"/>
      <c r="M160" s="5">
        <f t="shared" si="12"/>
        <v>0.6630535017898761</v>
      </c>
      <c r="N160"/>
      <c r="O160" s="39"/>
      <c r="Q160" s="39"/>
      <c r="S160" s="39"/>
      <c r="U160" s="39"/>
    </row>
    <row r="161" spans="2:21" ht="12.75">
      <c r="B161" s="8" t="s">
        <v>131</v>
      </c>
      <c r="C161" s="8"/>
      <c r="D161" s="8" t="s">
        <v>26</v>
      </c>
      <c r="E161" s="23" t="s">
        <v>15</v>
      </c>
      <c r="F161" t="s">
        <v>134</v>
      </c>
      <c r="G161" s="5">
        <f t="shared" si="10"/>
        <v>3.8126216945214333</v>
      </c>
      <c r="H161" t="s">
        <v>134</v>
      </c>
      <c r="I161" s="5">
        <f t="shared" si="11"/>
        <v>3.059470507571214</v>
      </c>
      <c r="J161" t="s">
        <v>134</v>
      </c>
      <c r="K161" s="5">
        <f t="shared" si="13"/>
        <v>3.073710324755495</v>
      </c>
      <c r="L161"/>
      <c r="M161" s="5">
        <f t="shared" si="12"/>
        <v>3.315267508949381</v>
      </c>
      <c r="N161"/>
      <c r="O161" s="39"/>
      <c r="Q161" s="39"/>
      <c r="S161" s="39"/>
      <c r="U161" s="39"/>
    </row>
    <row r="162" spans="2:21" ht="12.75">
      <c r="B162" s="8" t="s">
        <v>132</v>
      </c>
      <c r="C162" s="8"/>
      <c r="D162" s="8" t="s">
        <v>26</v>
      </c>
      <c r="E162" s="23" t="s">
        <v>15</v>
      </c>
      <c r="F162" t="s">
        <v>134</v>
      </c>
      <c r="G162" s="5">
        <f t="shared" si="10"/>
        <v>15.250486778085733</v>
      </c>
      <c r="H162" t="s">
        <v>134</v>
      </c>
      <c r="I162" s="5">
        <f t="shared" si="11"/>
        <v>12.237882030284856</v>
      </c>
      <c r="J162" t="s">
        <v>134</v>
      </c>
      <c r="K162" s="5">
        <f t="shared" si="13"/>
        <v>12.29484129902198</v>
      </c>
      <c r="L162"/>
      <c r="M162" s="5">
        <f t="shared" si="12"/>
        <v>13.261070035797523</v>
      </c>
      <c r="N162"/>
      <c r="O162" s="39"/>
      <c r="Q162" s="39"/>
      <c r="S162" s="39"/>
      <c r="U162" s="39"/>
    </row>
  </sheetData>
  <printOptions headings="1" horizontalCentered="1"/>
  <pageMargins left="0.25" right="0.25" top="0.5" bottom="0.5" header="0.25" footer="0.25"/>
  <pageSetup horizontalDpi="300" verticalDpi="300" orientation="landscape" pageOrder="overThenDown" scale="70" r:id="rId1"/>
  <headerFooter alignWithMargins="0">
    <oddFooter>&amp;C&amp;P, 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B1">
      <selection activeCell="I21" sqref="I21"/>
    </sheetView>
  </sheetViews>
  <sheetFormatPr defaultColWidth="9.140625" defaultRowHeight="12.75"/>
  <cols>
    <col min="1" max="1" width="3.8515625" style="0" hidden="1" customWidth="1"/>
    <col min="2" max="2" width="29.8515625" style="0" customWidth="1"/>
    <col min="4" max="4" width="3.140625" style="0" customWidth="1"/>
    <col min="5" max="5" width="12.28125" style="0" customWidth="1"/>
    <col min="6" max="6" width="12.421875" style="0" customWidth="1"/>
  </cols>
  <sheetData>
    <row r="1" spans="2:6" ht="12.75">
      <c r="B1" s="6" t="s">
        <v>31</v>
      </c>
      <c r="C1" s="9"/>
      <c r="D1" s="9"/>
      <c r="E1" s="9"/>
      <c r="F1" s="9"/>
    </row>
    <row r="2" spans="2:6" ht="12.75">
      <c r="B2" s="9"/>
      <c r="C2" s="9"/>
      <c r="D2" s="9"/>
      <c r="E2" s="9"/>
      <c r="F2" s="9"/>
    </row>
    <row r="3" spans="1:6" ht="12.75">
      <c r="A3" t="s">
        <v>46</v>
      </c>
      <c r="B3" s="6" t="s">
        <v>101</v>
      </c>
      <c r="C3" s="9"/>
      <c r="D3" s="9"/>
      <c r="E3" s="9"/>
      <c r="F3" s="9"/>
    </row>
    <row r="4" spans="2:6" ht="12.75">
      <c r="B4" s="9"/>
      <c r="C4" s="9"/>
      <c r="D4" s="9"/>
      <c r="E4" t="s">
        <v>21</v>
      </c>
      <c r="F4" s="9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2004-02-24T00:42:05Z</cp:lastPrinted>
  <dcterms:created xsi:type="dcterms:W3CDTF">2000-01-10T00:44:42Z</dcterms:created>
  <dcterms:modified xsi:type="dcterms:W3CDTF">2004-02-24T00:42:08Z</dcterms:modified>
  <cp:category/>
  <cp:version/>
  <cp:contentType/>
  <cp:contentStatus/>
</cp:coreProperties>
</file>