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10860" windowHeight="5895" activeTab="0"/>
  </bookViews>
  <sheets>
    <sheet name="list" sheetId="1" r:id="rId1"/>
    <sheet name="source" sheetId="2" r:id="rId2"/>
    <sheet name="cond" sheetId="3" r:id="rId3"/>
    <sheet name="emiss 1" sheetId="4" r:id="rId4"/>
    <sheet name="feed 1" sheetId="5" r:id="rId5"/>
    <sheet name="process 1" sheetId="6" r:id="rId6"/>
  </sheets>
  <definedNames>
    <definedName name="_xlnm.Print_Titles" localSheetId="4">'feed 1'!$B:$B</definedName>
  </definedNames>
  <calcPr fullCalcOnLoad="1" refMode="R1C1"/>
</workbook>
</file>

<file path=xl/sharedStrings.xml><?xml version="1.0" encoding="utf-8"?>
<sst xmlns="http://schemas.openxmlformats.org/spreadsheetml/2006/main" count="538" uniqueCount="137">
  <si>
    <t>477C1</t>
  </si>
  <si>
    <t>R1</t>
  </si>
  <si>
    <t>Chlorine</t>
  </si>
  <si>
    <t>Feedrate</t>
  </si>
  <si>
    <t>Ash</t>
  </si>
  <si>
    <t>Heating value</t>
  </si>
  <si>
    <t>R2</t>
  </si>
  <si>
    <t>R3</t>
  </si>
  <si>
    <t>ppmv</t>
  </si>
  <si>
    <t>PM</t>
  </si>
  <si>
    <t>y</t>
  </si>
  <si>
    <t/>
  </si>
  <si>
    <t>HCl</t>
  </si>
  <si>
    <t>nd</t>
  </si>
  <si>
    <t>gr/dscf</t>
  </si>
  <si>
    <t>Oxygen</t>
  </si>
  <si>
    <t>wt %</t>
  </si>
  <si>
    <t>lb/hr</t>
  </si>
  <si>
    <t>Btu/lb</t>
  </si>
  <si>
    <t>Sampling Train</t>
  </si>
  <si>
    <t>Cond Avg</t>
  </si>
  <si>
    <t>Gas flowrate</t>
  </si>
  <si>
    <t>Feedrate MTEC</t>
  </si>
  <si>
    <t>mg/dscm</t>
  </si>
  <si>
    <t>ug/dscm</t>
  </si>
  <si>
    <t>Total</t>
  </si>
  <si>
    <t>dscfm</t>
  </si>
  <si>
    <t>%</t>
  </si>
  <si>
    <t>Cond Descr</t>
  </si>
  <si>
    <t>Chlorobenzene</t>
  </si>
  <si>
    <t>Report Name/Date</t>
  </si>
  <si>
    <t>Report Prepare</t>
  </si>
  <si>
    <t>Testing Firm</t>
  </si>
  <si>
    <t>Condition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</si>
  <si>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</si>
  <si>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</si>
  <si>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</si>
  <si>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</si>
  <si>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</si>
  <si>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</si>
  <si>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</si>
  <si>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</si>
  <si>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</si>
  <si>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</si>
  <si>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</si>
  <si>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</si>
  <si>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</si>
  <si>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</si>
  <si>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</si>
  <si>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</si>
  <si>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</si>
  <si>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</si>
  <si>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</si>
  <si>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</si>
  <si>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</si>
  <si>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</si>
  <si>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</si>
  <si>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</si>
  <si>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</si>
  <si>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E1</t>
  </si>
  <si>
    <t>CO (RA)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</si>
  <si>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</si>
  <si>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</si>
  <si>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</si>
  <si>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</si>
  <si>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</si>
  <si>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</si>
  <si>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</si>
  <si>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Number of Sister Facilities</t>
  </si>
  <si>
    <t>APCS Detailed Acronym</t>
  </si>
  <si>
    <t>APCS General Class</t>
  </si>
  <si>
    <t>Liq</t>
  </si>
  <si>
    <t>source</t>
  </si>
  <si>
    <t>cond</t>
  </si>
  <si>
    <t>emiss 2</t>
  </si>
  <si>
    <t>feed 2</t>
  </si>
  <si>
    <t>process 2</t>
  </si>
  <si>
    <t>Feedstream Description</t>
  </si>
  <si>
    <t>Feedstream Number</t>
  </si>
  <si>
    <t>Feed Class</t>
  </si>
  <si>
    <t>F1</t>
  </si>
  <si>
    <t>Liq HW</t>
  </si>
  <si>
    <t>F2</t>
  </si>
  <si>
    <t>F3</t>
  </si>
  <si>
    <t>NG</t>
  </si>
  <si>
    <t>Thermal Feedrate</t>
  </si>
  <si>
    <t>MMBtu/hr</t>
  </si>
  <si>
    <t>Feed Class 2</t>
  </si>
  <si>
    <t>HW</t>
  </si>
  <si>
    <t>Estimated Firing Rate</t>
  </si>
  <si>
    <t>Total Chlorine</t>
  </si>
  <si>
    <t>NAO Incinerator</t>
  </si>
  <si>
    <t>Greenville</t>
  </si>
  <si>
    <t>NC</t>
  </si>
  <si>
    <t>Liquid Injection?</t>
  </si>
  <si>
    <t>Onsite Incienerator ?</t>
  </si>
  <si>
    <t>Entropy</t>
  </si>
  <si>
    <t>Stationary Source Sampling Report, Ref No. 6363-B, Burroghs Wellcome Co. Greenville, NC,  Hazardous Waste Incineration Testing, NAO Incinerator Stack, July 19, 20, 21, 1989</t>
  </si>
  <si>
    <t>July 19-21, 1989</t>
  </si>
  <si>
    <t>PM/HCl</t>
  </si>
  <si>
    <t>n</t>
  </si>
  <si>
    <t>POHC DRE</t>
  </si>
  <si>
    <t>Chloroform</t>
  </si>
  <si>
    <t>Toluene</t>
  </si>
  <si>
    <t>&gt;</t>
  </si>
  <si>
    <t>Content</t>
  </si>
  <si>
    <t>PM, CO, HCl, POHC DRE</t>
  </si>
  <si>
    <t>R4</t>
  </si>
  <si>
    <t>Chloride</t>
  </si>
  <si>
    <t>acfh</t>
  </si>
  <si>
    <t xml:space="preserve">% </t>
  </si>
  <si>
    <t>Antimony</t>
  </si>
  <si>
    <t>Arsenic</t>
  </si>
  <si>
    <t>ug/mL</t>
  </si>
  <si>
    <t>Barium</t>
  </si>
  <si>
    <t>Berryllium</t>
  </si>
  <si>
    <t>Cadmium</t>
  </si>
  <si>
    <t>Chromium</t>
  </si>
  <si>
    <t>Chromium +6</t>
  </si>
  <si>
    <t>Lead</t>
  </si>
  <si>
    <t>Mercury</t>
  </si>
  <si>
    <t>Silver</t>
  </si>
  <si>
    <t>Thallium</t>
  </si>
  <si>
    <t>DSM Pharmaceuticals</t>
  </si>
  <si>
    <t>NCD047373766</t>
  </si>
  <si>
    <t>Specific Gravity</t>
  </si>
  <si>
    <t>SVM</t>
  </si>
  <si>
    <t>LVM</t>
  </si>
  <si>
    <t>Natural Gas</t>
  </si>
  <si>
    <t>Process Information 1</t>
  </si>
  <si>
    <t>3036C10</t>
  </si>
  <si>
    <t>3036C11</t>
  </si>
  <si>
    <t>Feedstream 1</t>
  </si>
  <si>
    <t>Stack Gas Emissions 1</t>
  </si>
  <si>
    <t xml:space="preserve">Chamber Temp </t>
  </si>
  <si>
    <t>Trial Burn, incinerator temperature of  1850 °F</t>
  </si>
  <si>
    <t>Trial Burn, incinerator temperature of  1950 °F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</si>
</sst>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mm/dd/yy"/>
    <numFmt numFmtId="169" formatCode="0.00000000"/>
    <numFmt numFmtId="170" formatCode="0.0000000"/>
    <numFmt numFmtId="171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7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9" sqref="A9"/>
    </sheetView>
  </sheetViews>
  <sheetFormatPr defaultColWidth="9.140625" defaultRowHeight="12.75"/>
  <sheetData>
    <row r="1" ht="12.75">
      <c r="A1" t="s">
        <v>72</v>
      </c>
    </row>
    <row r="2" ht="12.75">
      <c r="A2" t="s">
        <v>73</v>
      </c>
    </row>
    <row r="3" ht="12.75">
      <c r="A3" t="s">
        <v>74</v>
      </c>
    </row>
    <row r="4" ht="12.75">
      <c r="A4" t="s">
        <v>75</v>
      </c>
    </row>
    <row r="5" ht="12.75">
      <c r="A5" t="s">
        <v>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B1">
      <selection activeCell="C26" sqref="C26"/>
    </sheetView>
  </sheetViews>
  <sheetFormatPr defaultColWidth="9.140625" defaultRowHeight="12.75"/>
  <cols>
    <col min="1" max="1" width="1.7109375" style="0" customWidth="1"/>
    <col min="2" max="2" width="25.28125" style="0" customWidth="1"/>
    <col min="3" max="3" width="57.8515625" style="15" customWidth="1"/>
  </cols>
  <sheetData>
    <row r="1" ht="12.75">
      <c r="B1" s="8" t="s">
        <v>56</v>
      </c>
    </row>
    <row r="3" spans="2:3" ht="12.75">
      <c r="B3" t="s">
        <v>34</v>
      </c>
      <c r="C3" s="15">
        <v>3036</v>
      </c>
    </row>
    <row r="4" spans="2:3" ht="12.75">
      <c r="B4" t="s">
        <v>35</v>
      </c>
      <c r="C4" t="s">
        <v>124</v>
      </c>
    </row>
    <row r="5" spans="2:3" ht="12.75">
      <c r="B5" t="s">
        <v>36</v>
      </c>
      <c r="C5" s="15" t="s">
        <v>123</v>
      </c>
    </row>
    <row r="6" ht="12.75">
      <c r="B6" t="s">
        <v>37</v>
      </c>
    </row>
    <row r="7" spans="2:3" ht="12.75">
      <c r="B7" t="s">
        <v>38</v>
      </c>
      <c r="C7" s="15" t="s">
        <v>92</v>
      </c>
    </row>
    <row r="8" spans="2:3" ht="12.75">
      <c r="B8" t="s">
        <v>39</v>
      </c>
      <c r="C8" s="15" t="s">
        <v>93</v>
      </c>
    </row>
    <row r="9" spans="2:3" ht="12.75">
      <c r="B9" t="s">
        <v>40</v>
      </c>
      <c r="C9" s="15" t="s">
        <v>91</v>
      </c>
    </row>
    <row r="10" ht="12.75">
      <c r="B10" t="s">
        <v>41</v>
      </c>
    </row>
    <row r="11" spans="2:3" ht="12.75">
      <c r="B11" s="23" t="s">
        <v>68</v>
      </c>
      <c r="C11" s="24">
        <v>0</v>
      </c>
    </row>
    <row r="12" spans="2:4" ht="12.75">
      <c r="B12" t="s">
        <v>57</v>
      </c>
      <c r="C12" s="15" t="s">
        <v>95</v>
      </c>
      <c r="D12" s="15"/>
    </row>
    <row r="13" spans="2:4" ht="12.75">
      <c r="B13" t="s">
        <v>58</v>
      </c>
      <c r="C13" s="15" t="s">
        <v>94</v>
      </c>
      <c r="D13" s="15"/>
    </row>
    <row r="14" spans="2:4" ht="12.75">
      <c r="B14" t="s">
        <v>42</v>
      </c>
      <c r="D14" s="15"/>
    </row>
    <row r="15" spans="2:4" ht="12.75">
      <c r="B15" t="s">
        <v>43</v>
      </c>
      <c r="D15" s="15"/>
    </row>
    <row r="16" spans="2:4" ht="12.75">
      <c r="B16" t="s">
        <v>44</v>
      </c>
      <c r="D16" s="15"/>
    </row>
    <row r="17" spans="2:4" ht="12.75">
      <c r="B17" s="23" t="s">
        <v>69</v>
      </c>
      <c r="D17" s="15"/>
    </row>
    <row r="18" spans="2:4" ht="12.75">
      <c r="B18" s="23" t="s">
        <v>70</v>
      </c>
      <c r="D18" s="15"/>
    </row>
    <row r="19" spans="2:4" ht="12.75">
      <c r="B19" s="16" t="s">
        <v>45</v>
      </c>
      <c r="C19" s="17"/>
      <c r="D19" s="17"/>
    </row>
    <row r="20" spans="2:4" ht="12.75">
      <c r="B20" t="s">
        <v>46</v>
      </c>
      <c r="C20" s="15" t="s">
        <v>71</v>
      </c>
      <c r="D20" s="15"/>
    </row>
    <row r="21" spans="2:4" ht="12.75">
      <c r="B21" t="s">
        <v>47</v>
      </c>
      <c r="D21" s="15"/>
    </row>
    <row r="22" spans="2:4" ht="12.75">
      <c r="B22" t="s">
        <v>48</v>
      </c>
      <c r="C22" s="15" t="s">
        <v>128</v>
      </c>
      <c r="D22" s="15"/>
    </row>
    <row r="23" ht="12.75">
      <c r="D23" s="15"/>
    </row>
    <row r="24" spans="2:4" ht="12.75">
      <c r="B24" t="s">
        <v>49</v>
      </c>
      <c r="D24" s="15"/>
    </row>
    <row r="25" spans="2:4" ht="12.75">
      <c r="B25" t="s">
        <v>50</v>
      </c>
      <c r="C25" s="28">
        <v>0.83</v>
      </c>
      <c r="D25" s="18"/>
    </row>
    <row r="26" spans="2:4" ht="12.75">
      <c r="B26" t="s">
        <v>51</v>
      </c>
      <c r="C26" s="18"/>
      <c r="D26" s="18"/>
    </row>
    <row r="27" spans="2:4" ht="12.75">
      <c r="B27" t="s">
        <v>52</v>
      </c>
      <c r="C27" s="18">
        <v>164.5</v>
      </c>
      <c r="D27" s="18"/>
    </row>
    <row r="28" spans="2:4" ht="12.75">
      <c r="B28" t="s">
        <v>53</v>
      </c>
      <c r="C28" s="27">
        <v>1839</v>
      </c>
      <c r="D28" s="18"/>
    </row>
    <row r="30" ht="12.75">
      <c r="B30" t="s">
        <v>54</v>
      </c>
    </row>
    <row r="31" ht="12.75">
      <c r="B31" t="s">
        <v>55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7"/>
  <sheetViews>
    <sheetView workbookViewId="0" topLeftCell="B1">
      <selection activeCell="C26" sqref="C26"/>
    </sheetView>
  </sheetViews>
  <sheetFormatPr defaultColWidth="9.140625" defaultRowHeight="12.75"/>
  <cols>
    <col min="1" max="1" width="2.421875" style="0" hidden="1" customWidth="1"/>
    <col min="2" max="2" width="17.421875" style="0" customWidth="1"/>
    <col min="3" max="3" width="68.00390625" style="15" customWidth="1"/>
  </cols>
  <sheetData>
    <row r="1" ht="12.75">
      <c r="B1" s="8" t="s">
        <v>33</v>
      </c>
    </row>
    <row r="3" ht="12.75">
      <c r="B3" s="8" t="s">
        <v>130</v>
      </c>
    </row>
    <row r="4" ht="12.75">
      <c r="B4" s="8"/>
    </row>
    <row r="5" spans="2:3" ht="38.25">
      <c r="B5" s="16" t="s">
        <v>30</v>
      </c>
      <c r="C5" s="17" t="s">
        <v>97</v>
      </c>
    </row>
    <row r="6" spans="2:3" ht="12.75">
      <c r="B6" t="s">
        <v>31</v>
      </c>
      <c r="C6" s="15" t="s">
        <v>96</v>
      </c>
    </row>
    <row r="7" spans="2:3" ht="12.75">
      <c r="B7" t="s">
        <v>32</v>
      </c>
      <c r="C7" s="15" t="s">
        <v>96</v>
      </c>
    </row>
    <row r="8" spans="2:3" ht="12.75">
      <c r="B8" t="s">
        <v>28</v>
      </c>
      <c r="C8" s="15" t="s">
        <v>135</v>
      </c>
    </row>
    <row r="9" spans="2:3" ht="12.75">
      <c r="B9" t="s">
        <v>66</v>
      </c>
      <c r="C9" s="15" t="s">
        <v>98</v>
      </c>
    </row>
    <row r="10" spans="2:3" ht="12.75">
      <c r="B10" t="s">
        <v>67</v>
      </c>
      <c r="C10" s="22">
        <v>32690</v>
      </c>
    </row>
    <row r="11" spans="2:3" ht="12.75">
      <c r="B11" t="s">
        <v>105</v>
      </c>
      <c r="C11" s="22" t="s">
        <v>106</v>
      </c>
    </row>
    <row r="13" ht="12.75">
      <c r="B13" s="8" t="s">
        <v>131</v>
      </c>
    </row>
    <row r="14" ht="12.75">
      <c r="B14" s="8"/>
    </row>
    <row r="15" spans="2:3" ht="38.25">
      <c r="B15" s="16" t="s">
        <v>30</v>
      </c>
      <c r="C15" s="17" t="s">
        <v>97</v>
      </c>
    </row>
    <row r="16" spans="2:3" ht="12.75">
      <c r="B16" t="s">
        <v>31</v>
      </c>
      <c r="C16" s="15" t="s">
        <v>96</v>
      </c>
    </row>
    <row r="17" spans="2:3" ht="12.75">
      <c r="B17" t="s">
        <v>32</v>
      </c>
      <c r="C17" s="15" t="s">
        <v>96</v>
      </c>
    </row>
    <row r="18" spans="2:3" ht="12.75">
      <c r="B18" t="s">
        <v>28</v>
      </c>
      <c r="C18" s="15" t="s">
        <v>136</v>
      </c>
    </row>
    <row r="19" spans="2:3" ht="12.75">
      <c r="B19" t="s">
        <v>66</v>
      </c>
      <c r="C19" s="15" t="s">
        <v>98</v>
      </c>
    </row>
    <row r="20" spans="2:3" ht="12.75">
      <c r="B20" t="s">
        <v>67</v>
      </c>
      <c r="C20" s="22">
        <v>32690</v>
      </c>
    </row>
    <row r="21" spans="2:3" ht="12.75">
      <c r="B21" t="s">
        <v>105</v>
      </c>
      <c r="C21" s="22" t="s">
        <v>106</v>
      </c>
    </row>
    <row r="22" ht="12.75">
      <c r="B22" s="8"/>
    </row>
    <row r="23" ht="12.75">
      <c r="B23" s="8"/>
    </row>
    <row r="24" spans="2:3" ht="12.75">
      <c r="B24" s="16"/>
      <c r="C24" s="17"/>
    </row>
    <row r="29" ht="12.75">
      <c r="C29" s="22"/>
    </row>
    <row r="31" ht="12.75">
      <c r="B31" s="8"/>
    </row>
    <row r="32" ht="12.75">
      <c r="B32" s="8"/>
    </row>
    <row r="33" spans="2:3" ht="12.75">
      <c r="B33" s="16"/>
      <c r="C33" s="17"/>
    </row>
    <row r="38" ht="12.75">
      <c r="C38" s="22"/>
    </row>
    <row r="40" ht="12.75">
      <c r="B40" s="8"/>
    </row>
    <row r="41" ht="12.75">
      <c r="B41" s="8"/>
    </row>
    <row r="42" spans="2:3" ht="12.75">
      <c r="B42" s="16"/>
      <c r="C42" s="17"/>
    </row>
    <row r="47" ht="12.75">
      <c r="C47" s="2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74"/>
  <sheetViews>
    <sheetView workbookViewId="0" topLeftCell="B1">
      <selection activeCell="C26" sqref="C26"/>
    </sheetView>
  </sheetViews>
  <sheetFormatPr defaultColWidth="9.140625" defaultRowHeight="12.75"/>
  <cols>
    <col min="1" max="1" width="2.00390625" style="0" hidden="1" customWidth="1"/>
    <col min="2" max="2" width="18.00390625" style="0" customWidth="1"/>
    <col min="3" max="3" width="7.8515625" style="0" customWidth="1"/>
    <col min="4" max="4" width="8.28125" style="0" customWidth="1"/>
    <col min="5" max="5" width="3.7109375" style="0" customWidth="1"/>
    <col min="6" max="6" width="2.8515625" style="0" customWidth="1"/>
    <col min="8" max="8" width="3.421875" style="0" customWidth="1"/>
    <col min="10" max="10" width="3.140625" style="0" customWidth="1"/>
    <col min="12" max="12" width="2.421875" style="0" customWidth="1"/>
    <col min="13" max="13" width="9.421875" style="0" customWidth="1"/>
    <col min="14" max="14" width="2.28125" style="0" hidden="1" customWidth="1"/>
    <col min="15" max="15" width="8.00390625" style="0" hidden="1" customWidth="1"/>
    <col min="16" max="16" width="2.421875" style="0" hidden="1" customWidth="1"/>
    <col min="17" max="21" width="0" style="0" hidden="1" customWidth="1"/>
    <col min="22" max="23" width="9.140625" style="0" hidden="1" customWidth="1"/>
    <col min="24" max="24" width="0.13671875" style="0" hidden="1" customWidth="1"/>
  </cols>
  <sheetData>
    <row r="1" ht="12.75">
      <c r="B1" s="8" t="s">
        <v>133</v>
      </c>
    </row>
    <row r="2" ht="12.75">
      <c r="B2" s="8"/>
    </row>
    <row r="3" ht="12.75">
      <c r="B3" s="8"/>
    </row>
    <row r="4" spans="2:13" ht="12.75">
      <c r="B4" s="8" t="s">
        <v>130</v>
      </c>
      <c r="G4" s="19" t="s">
        <v>1</v>
      </c>
      <c r="H4" s="19"/>
      <c r="I4" s="19" t="s">
        <v>7</v>
      </c>
      <c r="J4" s="19"/>
      <c r="K4" s="19" t="s">
        <v>107</v>
      </c>
      <c r="L4" s="19"/>
      <c r="M4" s="19" t="s">
        <v>20</v>
      </c>
    </row>
    <row r="6" spans="2:24" s="1" customFormat="1" ht="12.75">
      <c r="B6" s="1" t="s">
        <v>9</v>
      </c>
      <c r="C6" s="1" t="s">
        <v>59</v>
      </c>
      <c r="D6" s="1" t="s">
        <v>14</v>
      </c>
      <c r="E6" s="1" t="s">
        <v>10</v>
      </c>
      <c r="F6" s="2"/>
      <c r="G6" s="3">
        <v>0.0515</v>
      </c>
      <c r="H6" s="3"/>
      <c r="I6" s="3">
        <v>0.0417</v>
      </c>
      <c r="J6" s="3"/>
      <c r="K6" s="3">
        <v>0.0361</v>
      </c>
      <c r="L6" s="3" t="s">
        <v>11</v>
      </c>
      <c r="M6" s="3">
        <f>AVERAGE(G6,I6,K6)</f>
        <v>0.0431</v>
      </c>
      <c r="N6" s="3" t="s">
        <v>11</v>
      </c>
      <c r="O6" s="3"/>
      <c r="P6" s="3" t="s">
        <v>11</v>
      </c>
      <c r="Q6" s="3"/>
      <c r="R6" s="3" t="s">
        <v>11</v>
      </c>
      <c r="S6" s="3"/>
      <c r="T6" s="3" t="s">
        <v>11</v>
      </c>
      <c r="U6" s="3"/>
      <c r="V6" s="2" t="s">
        <v>11</v>
      </c>
      <c r="W6" s="2"/>
      <c r="X6" s="1">
        <v>0.034800345216</v>
      </c>
    </row>
    <row r="7" spans="2:24" s="1" customFormat="1" ht="12.75">
      <c r="B7" s="1" t="s">
        <v>60</v>
      </c>
      <c r="C7" s="1" t="s">
        <v>59</v>
      </c>
      <c r="D7" s="1" t="s">
        <v>8</v>
      </c>
      <c r="E7" s="5" t="s">
        <v>100</v>
      </c>
      <c r="F7" s="2"/>
      <c r="G7" s="4">
        <v>0.5</v>
      </c>
      <c r="H7" s="4"/>
      <c r="I7" s="4">
        <v>0.6</v>
      </c>
      <c r="J7" s="4"/>
      <c r="K7" s="4">
        <v>0.5</v>
      </c>
      <c r="L7" s="2" t="s">
        <v>11</v>
      </c>
      <c r="M7" s="4">
        <f>AVERAGE(G7,I7,K7)</f>
        <v>0.5333333333333333</v>
      </c>
      <c r="N7" s="2" t="s">
        <v>11</v>
      </c>
      <c r="O7" s="2"/>
      <c r="P7" s="2" t="s">
        <v>11</v>
      </c>
      <c r="Q7" s="2"/>
      <c r="R7" s="2" t="s">
        <v>11</v>
      </c>
      <c r="S7" s="2"/>
      <c r="T7" s="2" t="s">
        <v>11</v>
      </c>
      <c r="U7" s="2"/>
      <c r="V7" s="2" t="s">
        <v>11</v>
      </c>
      <c r="W7" s="2"/>
      <c r="X7" s="1">
        <v>33.77536048432046</v>
      </c>
    </row>
    <row r="8" spans="2:23" s="1" customFormat="1" ht="12.75">
      <c r="B8" s="5" t="s">
        <v>60</v>
      </c>
      <c r="C8" s="1" t="s">
        <v>59</v>
      </c>
      <c r="D8" s="1" t="s">
        <v>8</v>
      </c>
      <c r="E8" s="5" t="s">
        <v>10</v>
      </c>
      <c r="F8" s="2"/>
      <c r="G8" s="4">
        <f>G7*(21-7)/(21-G15)</f>
        <v>0.8235294117647058</v>
      </c>
      <c r="H8" s="4"/>
      <c r="I8" s="4">
        <f>I7*(21-7)/(21-I15)</f>
        <v>0.9333333333333333</v>
      </c>
      <c r="J8" s="4"/>
      <c r="K8" s="4">
        <f>K7*(21-7)/(21-K15)</f>
        <v>0.7608695652173914</v>
      </c>
      <c r="L8" s="2"/>
      <c r="M8" s="4">
        <f>AVERAGE(G8,I8,K8)</f>
        <v>0.8392441034384769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spans="2:24" s="1" customFormat="1" ht="12.75">
      <c r="B9" s="1" t="s">
        <v>12</v>
      </c>
      <c r="C9" s="1" t="s">
        <v>59</v>
      </c>
      <c r="D9" s="1" t="s">
        <v>8</v>
      </c>
      <c r="E9" s="5" t="s">
        <v>100</v>
      </c>
      <c r="F9" s="2"/>
      <c r="G9" s="4">
        <v>581</v>
      </c>
      <c r="H9" s="4"/>
      <c r="I9" s="4">
        <v>564</v>
      </c>
      <c r="J9" s="4"/>
      <c r="K9" s="4">
        <v>573</v>
      </c>
      <c r="L9" s="2" t="s">
        <v>11</v>
      </c>
      <c r="M9" s="4">
        <f>AVERAGE(G9,I9,K9)</f>
        <v>572.6666666666666</v>
      </c>
      <c r="N9" s="2" t="s">
        <v>11</v>
      </c>
      <c r="O9" s="2"/>
      <c r="P9" s="2" t="s">
        <v>11</v>
      </c>
      <c r="Q9" s="2"/>
      <c r="R9" s="2" t="s">
        <v>11</v>
      </c>
      <c r="S9" s="2"/>
      <c r="T9" s="2" t="s">
        <v>11</v>
      </c>
      <c r="U9" s="2"/>
      <c r="V9" s="2" t="s">
        <v>11</v>
      </c>
      <c r="W9" s="2"/>
      <c r="X9" s="1">
        <v>5.197796793025282</v>
      </c>
    </row>
    <row r="10" spans="2:23" s="1" customFormat="1" ht="12.75">
      <c r="B10" s="1" t="s">
        <v>12</v>
      </c>
      <c r="C10" s="1" t="s">
        <v>59</v>
      </c>
      <c r="D10" s="1" t="s">
        <v>8</v>
      </c>
      <c r="E10" s="5" t="s">
        <v>10</v>
      </c>
      <c r="F10" s="2"/>
      <c r="G10" s="4">
        <f>G9*14/(21-G15)</f>
        <v>956.9411764705883</v>
      </c>
      <c r="H10" s="4"/>
      <c r="I10" s="4">
        <f>I9*14/(21-I15)</f>
        <v>877.3333333333334</v>
      </c>
      <c r="J10" s="4"/>
      <c r="K10" s="4">
        <f>K9*14/(21-K15)</f>
        <v>871.9565217391305</v>
      </c>
      <c r="L10" s="2"/>
      <c r="M10" s="4">
        <f>AVERAGE(G10,I10,K10)</f>
        <v>902.0770105143507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s="1" customFormat="1" ht="12.75">
      <c r="B11" s="1" t="s">
        <v>90</v>
      </c>
      <c r="C11" s="1" t="s">
        <v>59</v>
      </c>
      <c r="D11" s="1" t="s">
        <v>8</v>
      </c>
      <c r="E11" s="1" t="s">
        <v>10</v>
      </c>
      <c r="F11" s="2"/>
      <c r="G11" s="4"/>
      <c r="H11" s="4"/>
      <c r="I11" s="4"/>
      <c r="J11" s="4"/>
      <c r="K11" s="4"/>
      <c r="L11" s="2"/>
      <c r="M11" s="4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6:23" s="1" customFormat="1" ht="12.75">
      <c r="F12" s="2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s="1" customFormat="1" ht="12.75">
      <c r="B13" s="1" t="s">
        <v>19</v>
      </c>
      <c r="C13" s="1" t="s">
        <v>99</v>
      </c>
      <c r="D13" s="1" t="s">
        <v>59</v>
      </c>
      <c r="F13" s="2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63" s="1" customFormat="1" ht="12.75">
      <c r="B14" s="21" t="s">
        <v>61</v>
      </c>
      <c r="C14" s="21"/>
      <c r="D14" s="21" t="s">
        <v>26</v>
      </c>
      <c r="G14" s="4">
        <v>1047</v>
      </c>
      <c r="H14" s="4"/>
      <c r="I14" s="4">
        <v>1117</v>
      </c>
      <c r="J14" s="4"/>
      <c r="K14" s="4">
        <v>1085</v>
      </c>
      <c r="L14" s="4"/>
      <c r="M14" s="4">
        <f>AVERAGE(G14,I14,K14)</f>
        <v>1083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2:63" s="1" customFormat="1" ht="12.75">
      <c r="B15" s="21" t="s">
        <v>62</v>
      </c>
      <c r="C15" s="21"/>
      <c r="D15" s="21" t="s">
        <v>27</v>
      </c>
      <c r="G15" s="4">
        <v>12.5</v>
      </c>
      <c r="H15" s="4"/>
      <c r="I15" s="4">
        <v>12</v>
      </c>
      <c r="J15" s="4"/>
      <c r="K15" s="4">
        <v>11.8</v>
      </c>
      <c r="L15" s="4"/>
      <c r="M15" s="4">
        <f>AVERAGE(G15,I15,K15)</f>
        <v>12.1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2:63" s="1" customFormat="1" ht="12.75">
      <c r="B16" s="21" t="s">
        <v>63</v>
      </c>
      <c r="C16" s="21"/>
      <c r="D16" s="21" t="s">
        <v>27</v>
      </c>
      <c r="G16" s="4">
        <v>13.4</v>
      </c>
      <c r="H16" s="4"/>
      <c r="I16" s="4">
        <v>11.9</v>
      </c>
      <c r="J16" s="4"/>
      <c r="K16" s="4">
        <v>12</v>
      </c>
      <c r="L16" s="4"/>
      <c r="M16" s="4">
        <f>AVERAGE(G16,I16,K16)</f>
        <v>12.433333333333332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2:63" s="1" customFormat="1" ht="12.75">
      <c r="B17" s="21" t="s">
        <v>64</v>
      </c>
      <c r="C17" s="21"/>
      <c r="D17" s="21" t="s">
        <v>65</v>
      </c>
      <c r="G17" s="4">
        <v>1819</v>
      </c>
      <c r="H17" s="4"/>
      <c r="I17" s="4">
        <v>1849</v>
      </c>
      <c r="J17" s="4"/>
      <c r="K17" s="4">
        <v>1850</v>
      </c>
      <c r="L17" s="4"/>
      <c r="M17" s="4">
        <f>AVERAGE(G17,I17,K17)</f>
        <v>1839.3333333333333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20" ht="12.75">
      <c r="B20" s="21" t="s">
        <v>101</v>
      </c>
    </row>
    <row r="21" spans="2:57" s="5" customFormat="1" ht="12.75">
      <c r="B21" s="5" t="s">
        <v>29</v>
      </c>
      <c r="C21" s="5" t="s">
        <v>59</v>
      </c>
      <c r="D21" s="5" t="s">
        <v>27</v>
      </c>
      <c r="F21" s="5" t="s">
        <v>104</v>
      </c>
      <c r="G21" s="6">
        <v>99.998</v>
      </c>
      <c r="H21" s="6" t="s">
        <v>104</v>
      </c>
      <c r="I21" s="6">
        <v>99.9994</v>
      </c>
      <c r="J21" s="6" t="s">
        <v>104</v>
      </c>
      <c r="K21" s="6">
        <v>99.99998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s="5" customFormat="1" ht="12.75">
      <c r="B22" s="5" t="s">
        <v>102</v>
      </c>
      <c r="C22" s="5" t="s">
        <v>59</v>
      </c>
      <c r="D22" s="5" t="s">
        <v>27</v>
      </c>
      <c r="G22" s="6">
        <v>99.9991</v>
      </c>
      <c r="H22" s="6" t="s">
        <v>104</v>
      </c>
      <c r="I22" s="6">
        <v>99.9994</v>
      </c>
      <c r="J22" s="6" t="s">
        <v>104</v>
      </c>
      <c r="K22" s="6">
        <v>99.9997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63" s="1" customFormat="1" ht="12.75">
      <c r="B23" s="5" t="s">
        <v>103</v>
      </c>
      <c r="C23" s="1" t="s">
        <v>59</v>
      </c>
      <c r="D23" s="1" t="s">
        <v>27</v>
      </c>
      <c r="F23" s="5" t="s">
        <v>104</v>
      </c>
      <c r="G23" s="3">
        <v>99.9994</v>
      </c>
      <c r="H23" s="4"/>
      <c r="I23" s="3">
        <v>99.9995</v>
      </c>
      <c r="J23" s="4"/>
      <c r="K23" s="3">
        <v>99.9998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2:63" s="1" customFormat="1" ht="12.75">
      <c r="B24" s="7"/>
      <c r="C24" s="3"/>
      <c r="G24" s="19"/>
      <c r="H24" s="19"/>
      <c r="I24" s="19"/>
      <c r="J24" s="19"/>
      <c r="K24" s="19"/>
      <c r="L24" s="19"/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6:23" s="1" customFormat="1" ht="12.75">
      <c r="F25" s="2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" customFormat="1" ht="12.75">
      <c r="A26"/>
      <c r="B26" s="8" t="s">
        <v>131</v>
      </c>
      <c r="C26"/>
      <c r="D26"/>
      <c r="E26"/>
      <c r="F26"/>
      <c r="G26" s="19" t="s">
        <v>1</v>
      </c>
      <c r="H26" s="19"/>
      <c r="I26" s="19" t="s">
        <v>6</v>
      </c>
      <c r="J26" s="19"/>
      <c r="K26" s="19" t="s">
        <v>7</v>
      </c>
      <c r="L26" s="19"/>
      <c r="M26" s="19" t="s">
        <v>20</v>
      </c>
      <c r="N26" s="3"/>
      <c r="P26" s="3"/>
      <c r="Q26" s="3"/>
      <c r="R26" s="3"/>
      <c r="S26" s="3"/>
      <c r="T26" s="3"/>
      <c r="U26" s="3"/>
      <c r="V26" s="2"/>
      <c r="W26" s="2"/>
    </row>
    <row r="27" spans="1:23" s="1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2.75">
      <c r="B28" s="1" t="s">
        <v>9</v>
      </c>
      <c r="C28" s="1" t="s">
        <v>59</v>
      </c>
      <c r="D28" s="1" t="s">
        <v>14</v>
      </c>
      <c r="E28" s="1" t="s">
        <v>10</v>
      </c>
      <c r="F28" s="2"/>
      <c r="G28" s="3">
        <v>0.0474</v>
      </c>
      <c r="H28" s="3"/>
      <c r="I28" s="3">
        <v>0.0493</v>
      </c>
      <c r="J28" s="3"/>
      <c r="K28" s="3">
        <v>0.0324</v>
      </c>
      <c r="L28" s="3" t="s">
        <v>11</v>
      </c>
      <c r="M28" s="3">
        <f>AVERAGE(G28,I28,K28)</f>
        <v>0.04303333333333333</v>
      </c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2.75">
      <c r="B29" s="1" t="s">
        <v>60</v>
      </c>
      <c r="C29" s="1" t="s">
        <v>59</v>
      </c>
      <c r="D29" s="1" t="s">
        <v>8</v>
      </c>
      <c r="E29" s="5" t="s">
        <v>100</v>
      </c>
      <c r="F29" s="2"/>
      <c r="G29" s="4">
        <v>0.4</v>
      </c>
      <c r="H29" s="4"/>
      <c r="I29" s="4">
        <v>0.8</v>
      </c>
      <c r="J29" s="4"/>
      <c r="K29" s="4">
        <v>0.5</v>
      </c>
      <c r="L29" s="2" t="s">
        <v>11</v>
      </c>
      <c r="M29" s="4">
        <f>AVERAGE(G29,I29,K29)</f>
        <v>0.5666666666666668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2.75">
      <c r="B30" s="5" t="s">
        <v>60</v>
      </c>
      <c r="C30" s="1" t="s">
        <v>59</v>
      </c>
      <c r="D30" s="1" t="s">
        <v>8</v>
      </c>
      <c r="E30" s="5" t="s">
        <v>10</v>
      </c>
      <c r="F30" s="2"/>
      <c r="G30" s="4">
        <f>G29*(21-7)/(21-G37)</f>
        <v>0.5957446808510639</v>
      </c>
      <c r="H30" s="4"/>
      <c r="I30" s="4">
        <f>I29*(21-7)/(21-I37)</f>
        <v>1.1666666666666667</v>
      </c>
      <c r="J30" s="4"/>
      <c r="K30" s="4">
        <f>K29*(21-7)/(21-K37)</f>
        <v>0.7291666666666667</v>
      </c>
      <c r="L30" s="2"/>
      <c r="M30" s="4">
        <f>AVERAGE(G30,I30,K30)</f>
        <v>0.8305260047281324</v>
      </c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57" s="5" customFormat="1" ht="12.75">
      <c r="A31" s="1"/>
      <c r="B31" s="1" t="s">
        <v>12</v>
      </c>
      <c r="C31" s="1" t="s">
        <v>59</v>
      </c>
      <c r="D31" s="1" t="s">
        <v>8</v>
      </c>
      <c r="E31" s="5" t="s">
        <v>100</v>
      </c>
      <c r="F31" s="2"/>
      <c r="G31" s="4">
        <v>556</v>
      </c>
      <c r="H31" s="4"/>
      <c r="I31" s="4">
        <v>576</v>
      </c>
      <c r="J31" s="4"/>
      <c r="K31" s="4">
        <v>566</v>
      </c>
      <c r="L31" s="2" t="s">
        <v>11</v>
      </c>
      <c r="M31" s="4">
        <f>AVERAGE(G31,I31,K31)</f>
        <v>566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s="5" customFormat="1" ht="12.75">
      <c r="A32" s="1"/>
      <c r="B32" s="1" t="s">
        <v>12</v>
      </c>
      <c r="C32" s="1" t="s">
        <v>59</v>
      </c>
      <c r="D32" s="1" t="s">
        <v>8</v>
      </c>
      <c r="E32" s="5" t="s">
        <v>10</v>
      </c>
      <c r="F32" s="2"/>
      <c r="G32" s="4">
        <f>G31*14/(21-G37)</f>
        <v>828.0851063829787</v>
      </c>
      <c r="H32" s="4"/>
      <c r="I32" s="4">
        <f>I31*14/(21-I37)</f>
        <v>840</v>
      </c>
      <c r="J32" s="4"/>
      <c r="K32" s="4">
        <f>K31*14/(21-K37)</f>
        <v>825.4166666666667</v>
      </c>
      <c r="L32" s="2"/>
      <c r="M32" s="4">
        <f>AVERAGE(G32,I32,K32)</f>
        <v>831.1672576832152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2:23" s="1" customFormat="1" ht="12.75">
      <c r="B33" s="1" t="s">
        <v>90</v>
      </c>
      <c r="C33" s="1" t="s">
        <v>59</v>
      </c>
      <c r="D33" s="1" t="s">
        <v>8</v>
      </c>
      <c r="E33" s="1" t="s">
        <v>10</v>
      </c>
      <c r="F33" s="2"/>
      <c r="G33" s="4"/>
      <c r="H33" s="4"/>
      <c r="I33" s="4"/>
      <c r="J33" s="4"/>
      <c r="K33" s="4"/>
      <c r="L33" s="2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6:63" s="1" customFormat="1" ht="12.75">
      <c r="F34" s="2"/>
      <c r="G34" s="4"/>
      <c r="H34" s="4"/>
      <c r="I34" s="4"/>
      <c r="J34" s="4"/>
      <c r="K34" s="4"/>
      <c r="L34" s="2"/>
      <c r="M34" s="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2:63" s="1" customFormat="1" ht="12.75">
      <c r="B35" s="1" t="s">
        <v>19</v>
      </c>
      <c r="C35" s="1" t="s">
        <v>99</v>
      </c>
      <c r="D35" s="1" t="s">
        <v>59</v>
      </c>
      <c r="F35" s="2"/>
      <c r="G35" s="4"/>
      <c r="H35" s="4"/>
      <c r="I35" s="4"/>
      <c r="J35" s="4"/>
      <c r="K35" s="4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s="21" t="s">
        <v>61</v>
      </c>
      <c r="C36" s="21"/>
      <c r="D36" s="21" t="s">
        <v>26</v>
      </c>
      <c r="G36" s="4">
        <v>1067</v>
      </c>
      <c r="H36" s="4"/>
      <c r="I36" s="4">
        <v>1053</v>
      </c>
      <c r="J36" s="4"/>
      <c r="K36" s="4">
        <v>1045</v>
      </c>
      <c r="L36" s="4"/>
      <c r="M36" s="4">
        <f>AVERAGE(G36,I36,K36)</f>
        <v>1055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2:63" s="1" customFormat="1" ht="12.75">
      <c r="B37" s="21" t="s">
        <v>62</v>
      </c>
      <c r="C37" s="21"/>
      <c r="D37" s="21" t="s">
        <v>27</v>
      </c>
      <c r="G37" s="4">
        <v>11.6</v>
      </c>
      <c r="H37" s="4"/>
      <c r="I37" s="4">
        <v>11.4</v>
      </c>
      <c r="J37" s="4"/>
      <c r="K37" s="4">
        <v>11.4</v>
      </c>
      <c r="L37" s="4"/>
      <c r="M37" s="4">
        <f>AVERAGE(G37,I37,K37)</f>
        <v>11.466666666666667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23" s="1" customFormat="1" ht="12.75">
      <c r="B38" s="21" t="s">
        <v>63</v>
      </c>
      <c r="C38" s="21"/>
      <c r="D38" s="21" t="s">
        <v>27</v>
      </c>
      <c r="G38" s="4">
        <v>12.6</v>
      </c>
      <c r="H38" s="4"/>
      <c r="I38" s="4">
        <v>13.1</v>
      </c>
      <c r="J38" s="4"/>
      <c r="K38" s="4">
        <v>13.1</v>
      </c>
      <c r="L38" s="4"/>
      <c r="M38" s="4">
        <f>AVERAGE(G38,I38,K38)</f>
        <v>12.933333333333332</v>
      </c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s="1" customFormat="1" ht="12.75">
      <c r="B39" s="21" t="s">
        <v>64</v>
      </c>
      <c r="C39" s="21"/>
      <c r="D39" s="21" t="s">
        <v>65</v>
      </c>
      <c r="G39" s="4">
        <v>1927</v>
      </c>
      <c r="H39" s="4"/>
      <c r="I39" s="4">
        <v>1922</v>
      </c>
      <c r="J39" s="4"/>
      <c r="K39" s="4">
        <v>1927</v>
      </c>
      <c r="L39" s="4"/>
      <c r="M39" s="4">
        <f>AVERAGE(G39,I39,K39)</f>
        <v>1925.3333333333333</v>
      </c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s="1" customFormat="1" ht="12.75">
      <c r="A42"/>
      <c r="B42" s="21" t="s">
        <v>101</v>
      </c>
      <c r="C42"/>
      <c r="D42"/>
      <c r="E42"/>
      <c r="F42"/>
      <c r="G42"/>
      <c r="H42"/>
      <c r="I42"/>
      <c r="J42"/>
      <c r="K42"/>
      <c r="L42"/>
      <c r="M4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1" customFormat="1" ht="12.75">
      <c r="A43" s="5"/>
      <c r="B43" s="5" t="s">
        <v>29</v>
      </c>
      <c r="C43" s="5" t="s">
        <v>59</v>
      </c>
      <c r="D43" s="5" t="s">
        <v>27</v>
      </c>
      <c r="E43" s="5"/>
      <c r="F43" s="5" t="s">
        <v>104</v>
      </c>
      <c r="G43" s="6">
        <v>99.99991</v>
      </c>
      <c r="H43" s="6" t="s">
        <v>104</v>
      </c>
      <c r="I43" s="6">
        <v>99.99995</v>
      </c>
      <c r="J43" s="6" t="s">
        <v>104</v>
      </c>
      <c r="K43" s="6">
        <v>99.9996</v>
      </c>
      <c r="L43" s="6"/>
      <c r="M43" s="6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1" customFormat="1" ht="12.75">
      <c r="A44" s="5"/>
      <c r="B44" s="5" t="s">
        <v>102</v>
      </c>
      <c r="C44" s="5" t="s">
        <v>59</v>
      </c>
      <c r="D44" s="5" t="s">
        <v>27</v>
      </c>
      <c r="E44" s="5"/>
      <c r="F44" s="5" t="s">
        <v>104</v>
      </c>
      <c r="G44" s="6">
        <v>99.998</v>
      </c>
      <c r="H44" s="6" t="s">
        <v>104</v>
      </c>
      <c r="I44" s="6">
        <v>99.9996</v>
      </c>
      <c r="J44" s="6" t="s">
        <v>104</v>
      </c>
      <c r="K44" s="6">
        <v>99.998</v>
      </c>
      <c r="L44" s="6"/>
      <c r="M44" s="6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63" s="1" customFormat="1" ht="12.75">
      <c r="B45" s="5" t="s">
        <v>103</v>
      </c>
      <c r="C45" s="1" t="s">
        <v>59</v>
      </c>
      <c r="D45" s="1" t="s">
        <v>27</v>
      </c>
      <c r="F45" s="5" t="s">
        <v>104</v>
      </c>
      <c r="G45" s="3">
        <v>99.9997</v>
      </c>
      <c r="H45" s="4" t="s">
        <v>104</v>
      </c>
      <c r="I45" s="29">
        <v>99.99993</v>
      </c>
      <c r="J45" s="4" t="s">
        <v>104</v>
      </c>
      <c r="K45" s="3">
        <v>99.9994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2:63" s="1" customFormat="1" ht="12.75">
      <c r="B46" s="21"/>
      <c r="C46" s="21"/>
      <c r="D46" s="2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2:63" s="1" customFormat="1" ht="12.75">
      <c r="B47" s="21"/>
      <c r="C47" s="21"/>
      <c r="D47" s="2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2:63" s="1" customFormat="1" ht="12.75">
      <c r="B48" s="21"/>
      <c r="C48" s="21"/>
      <c r="D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7:63" s="1" customFormat="1" ht="12.7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7:57" s="5" customFormat="1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6:23" s="1" customFormat="1" ht="12.75">
      <c r="F51" s="2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s="1" customFormat="1" ht="12.75">
      <c r="B52" s="7"/>
      <c r="F52" s="2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6:23" s="1" customFormat="1" ht="12.75">
      <c r="F53" s="2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6:23" s="1" customFormat="1" ht="12.75">
      <c r="F54" s="2"/>
      <c r="G54" s="4"/>
      <c r="H54" s="4"/>
      <c r="I54" s="4"/>
      <c r="J54" s="4"/>
      <c r="K54" s="4"/>
      <c r="L54" s="2"/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6:23" s="1" customFormat="1" ht="12.75">
      <c r="F55" s="2"/>
      <c r="G55" s="4"/>
      <c r="H55" s="4"/>
      <c r="I55" s="4"/>
      <c r="J55" s="4"/>
      <c r="K55" s="4"/>
      <c r="L55" s="2"/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6:23" s="1" customFormat="1" ht="12.75">
      <c r="F56" s="2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6:23" s="1" customFormat="1" ht="12.75">
      <c r="F57" s="2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63" s="1" customFormat="1" ht="12.75">
      <c r="B58" s="21"/>
      <c r="C58" s="21"/>
      <c r="D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2:63" s="1" customFormat="1" ht="12.75">
      <c r="B59" s="21"/>
      <c r="C59" s="21"/>
      <c r="D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2:63" s="1" customFormat="1" ht="12.75">
      <c r="B60" s="21"/>
      <c r="C60" s="21"/>
      <c r="D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2:63" s="1" customFormat="1" ht="12.75">
      <c r="B61" s="21"/>
      <c r="C61" s="21"/>
      <c r="D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7:63" s="1" customFormat="1" ht="12.7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7:57" s="5" customFormat="1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7:63" s="1" customFormat="1" ht="12.7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2:63" s="1" customFormat="1" ht="12.75">
      <c r="B65" s="7"/>
      <c r="G65" s="19"/>
      <c r="H65" s="19"/>
      <c r="I65" s="19"/>
      <c r="J65" s="19"/>
      <c r="K65" s="19"/>
      <c r="L65" s="19"/>
      <c r="M65" s="1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6:23" s="1" customFormat="1" ht="12.75">
      <c r="F66" s="2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6:23" s="1" customFormat="1" ht="12.75">
      <c r="F67" s="2"/>
      <c r="G67" s="4"/>
      <c r="H67" s="4"/>
      <c r="I67" s="4"/>
      <c r="J67" s="4"/>
      <c r="K67" s="4"/>
      <c r="L67" s="2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6:23" s="1" customFormat="1" ht="12.75">
      <c r="F68" s="2"/>
      <c r="G68" s="4"/>
      <c r="H68" s="4"/>
      <c r="I68" s="4"/>
      <c r="J68" s="4"/>
      <c r="K68" s="4"/>
      <c r="L68" s="2"/>
      <c r="M68" s="4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6:23" s="1" customFormat="1" ht="12.75">
      <c r="F69" s="2"/>
      <c r="G69" s="4"/>
      <c r="H69" s="4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3" ht="12.75">
      <c r="B70" s="1"/>
      <c r="C70" s="1"/>
    </row>
    <row r="71" spans="2:63" s="1" customFormat="1" ht="12.75">
      <c r="B71" s="21"/>
      <c r="C71" s="21"/>
      <c r="D71" s="2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2:63" s="1" customFormat="1" ht="12.75">
      <c r="B72" s="21"/>
      <c r="C72" s="21"/>
      <c r="D72" s="2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2:63" s="1" customFormat="1" ht="12.75">
      <c r="B73" s="21"/>
      <c r="C73" s="21"/>
      <c r="D73" s="2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2:63" s="1" customFormat="1" ht="12.75">
      <c r="B74" s="21"/>
      <c r="C74" s="21"/>
      <c r="D74" s="2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0"/>
  <sheetViews>
    <sheetView workbookViewId="0" topLeftCell="B1">
      <selection activeCell="C26" sqref="C26"/>
    </sheetView>
  </sheetViews>
  <sheetFormatPr defaultColWidth="9.140625" defaultRowHeight="12.75"/>
  <cols>
    <col min="1" max="1" width="9.140625" style="5" hidden="1" customWidth="1"/>
    <col min="2" max="2" width="22.00390625" style="5" customWidth="1"/>
    <col min="3" max="3" width="5.8515625" style="5" customWidth="1"/>
    <col min="4" max="4" width="9.140625" style="5" customWidth="1"/>
    <col min="5" max="5" width="3.7109375" style="5" customWidth="1"/>
    <col min="6" max="6" width="9.28125" style="5" bestFit="1" customWidth="1"/>
    <col min="7" max="7" width="4.421875" style="5" customWidth="1"/>
    <col min="8" max="8" width="9.28125" style="5" bestFit="1" customWidth="1"/>
    <col min="9" max="9" width="4.57421875" style="5" customWidth="1"/>
    <col min="10" max="10" width="9.28125" style="5" customWidth="1"/>
    <col min="11" max="11" width="3.8515625" style="5" customWidth="1"/>
    <col min="12" max="12" width="9.28125" style="5" customWidth="1"/>
    <col min="13" max="13" width="1.7109375" style="5" customWidth="1"/>
    <col min="14" max="14" width="10.8515625" style="5" customWidth="1"/>
    <col min="15" max="15" width="1.8515625" style="5" customWidth="1"/>
    <col min="16" max="16" width="9.28125" style="5" customWidth="1"/>
    <col min="17" max="17" width="2.00390625" style="5" customWidth="1"/>
    <col min="18" max="18" width="8.421875" style="5" customWidth="1"/>
    <col min="19" max="19" width="2.421875" style="5" customWidth="1"/>
    <col min="20" max="20" width="9.421875" style="5" customWidth="1"/>
    <col min="21" max="21" width="4.00390625" style="5" customWidth="1"/>
    <col min="22" max="22" width="9.57421875" style="5" customWidth="1"/>
    <col min="23" max="23" width="3.7109375" style="5" customWidth="1"/>
    <col min="24" max="24" width="9.7109375" style="5" customWidth="1"/>
    <col min="25" max="25" width="4.00390625" style="5" customWidth="1"/>
    <col min="26" max="26" width="9.00390625" style="5" bestFit="1" customWidth="1"/>
    <col min="27" max="27" width="3.7109375" style="5" customWidth="1"/>
    <col min="28" max="28" width="9.00390625" style="5" bestFit="1" customWidth="1"/>
    <col min="29" max="29" width="2.00390625" style="5" customWidth="1"/>
    <col min="30" max="30" width="9.00390625" style="5" bestFit="1" customWidth="1"/>
    <col min="31" max="31" width="2.00390625" style="5" customWidth="1"/>
    <col min="32" max="32" width="6.00390625" style="5" bestFit="1" customWidth="1"/>
    <col min="33" max="33" width="2.140625" style="5" customWidth="1"/>
    <col min="34" max="34" width="6.00390625" style="5" bestFit="1" customWidth="1"/>
    <col min="35" max="35" width="1.7109375" style="5" customWidth="1"/>
    <col min="36" max="36" width="6.00390625" style="5" bestFit="1" customWidth="1"/>
    <col min="37" max="37" width="2.00390625" style="5" customWidth="1"/>
    <col min="38" max="38" width="10.28125" style="5" customWidth="1"/>
    <col min="39" max="39" width="1.8515625" style="5" customWidth="1"/>
    <col min="40" max="40" width="9.140625" style="5" customWidth="1"/>
    <col min="41" max="41" width="2.57421875" style="5" customWidth="1"/>
    <col min="42" max="42" width="9.140625" style="5" customWidth="1"/>
    <col min="43" max="43" width="2.57421875" style="5" customWidth="1"/>
    <col min="44" max="16384" width="9.140625" style="5" customWidth="1"/>
  </cols>
  <sheetData>
    <row r="1" spans="2:3" ht="12.75">
      <c r="B1" s="11" t="s">
        <v>132</v>
      </c>
      <c r="C1" s="11"/>
    </row>
    <row r="4" spans="2:44" ht="12.75">
      <c r="B4" s="11" t="s">
        <v>130</v>
      </c>
      <c r="C4" s="11"/>
      <c r="F4" s="20" t="s">
        <v>1</v>
      </c>
      <c r="G4" s="20"/>
      <c r="H4" s="20" t="s">
        <v>7</v>
      </c>
      <c r="I4" s="20"/>
      <c r="J4" s="20" t="s">
        <v>107</v>
      </c>
      <c r="K4" s="20"/>
      <c r="L4" s="20" t="s">
        <v>20</v>
      </c>
      <c r="M4" s="20"/>
      <c r="N4" s="20" t="s">
        <v>1</v>
      </c>
      <c r="O4" s="20"/>
      <c r="P4" s="20" t="s">
        <v>6</v>
      </c>
      <c r="Q4" s="20"/>
      <c r="R4" s="20" t="s">
        <v>7</v>
      </c>
      <c r="S4" s="20"/>
      <c r="T4" s="20" t="s">
        <v>20</v>
      </c>
      <c r="V4" s="20" t="s">
        <v>1</v>
      </c>
      <c r="W4" s="20"/>
      <c r="X4" s="20" t="s">
        <v>7</v>
      </c>
      <c r="Y4" s="20"/>
      <c r="Z4" s="20" t="s">
        <v>107</v>
      </c>
      <c r="AA4" s="20"/>
      <c r="AB4" s="20" t="s">
        <v>20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6" spans="2:28" ht="12.75">
      <c r="B6" s="5" t="s">
        <v>78</v>
      </c>
      <c r="F6" s="5" t="s">
        <v>80</v>
      </c>
      <c r="H6" s="5" t="s">
        <v>80</v>
      </c>
      <c r="J6" s="5" t="s">
        <v>80</v>
      </c>
      <c r="L6" s="5" t="s">
        <v>80</v>
      </c>
      <c r="N6" s="5" t="s">
        <v>82</v>
      </c>
      <c r="P6" s="5" t="s">
        <v>82</v>
      </c>
      <c r="R6" s="5" t="s">
        <v>82</v>
      </c>
      <c r="T6" s="5" t="s">
        <v>82</v>
      </c>
      <c r="V6" s="5" t="s">
        <v>83</v>
      </c>
      <c r="X6" s="5" t="s">
        <v>83</v>
      </c>
      <c r="Z6" s="5" t="s">
        <v>83</v>
      </c>
      <c r="AB6" s="5" t="s">
        <v>83</v>
      </c>
    </row>
    <row r="7" spans="2:28" ht="12.75">
      <c r="B7" s="5" t="s">
        <v>79</v>
      </c>
      <c r="F7" s="5" t="s">
        <v>81</v>
      </c>
      <c r="H7" s="5" t="s">
        <v>81</v>
      </c>
      <c r="J7" s="5" t="s">
        <v>81</v>
      </c>
      <c r="L7" s="5" t="s">
        <v>81</v>
      </c>
      <c r="N7" s="5" t="s">
        <v>84</v>
      </c>
      <c r="P7" s="5" t="s">
        <v>84</v>
      </c>
      <c r="R7" s="5" t="s">
        <v>84</v>
      </c>
      <c r="T7" s="5" t="s">
        <v>84</v>
      </c>
      <c r="V7" s="5" t="s">
        <v>25</v>
      </c>
      <c r="X7" s="5" t="s">
        <v>25</v>
      </c>
      <c r="Z7" s="5" t="s">
        <v>25</v>
      </c>
      <c r="AB7" s="5" t="s">
        <v>25</v>
      </c>
    </row>
    <row r="8" spans="2:28" ht="12.75">
      <c r="B8" s="5" t="s">
        <v>87</v>
      </c>
      <c r="F8" s="5" t="s">
        <v>88</v>
      </c>
      <c r="H8" s="5" t="s">
        <v>88</v>
      </c>
      <c r="J8" s="5" t="s">
        <v>88</v>
      </c>
      <c r="L8" s="5" t="s">
        <v>88</v>
      </c>
      <c r="V8" s="5" t="s">
        <v>25</v>
      </c>
      <c r="X8" s="5" t="s">
        <v>25</v>
      </c>
      <c r="Z8" s="5" t="s">
        <v>25</v>
      </c>
      <c r="AB8" s="5" t="s">
        <v>25</v>
      </c>
    </row>
    <row r="9" ht="12.75">
      <c r="B9" s="5" t="s">
        <v>77</v>
      </c>
    </row>
    <row r="10" spans="1:31" ht="12.75">
      <c r="A10" s="5" t="s">
        <v>0</v>
      </c>
      <c r="B10" s="5" t="s">
        <v>3</v>
      </c>
      <c r="D10" s="5" t="s">
        <v>17</v>
      </c>
      <c r="F10" s="6">
        <v>299.52</v>
      </c>
      <c r="G10" s="6"/>
      <c r="H10" s="6">
        <v>300.39</v>
      </c>
      <c r="I10" s="6"/>
      <c r="J10" s="6">
        <v>300.86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6" ht="12.75">
      <c r="B11" s="5" t="s">
        <v>3</v>
      </c>
      <c r="D11" s="5" t="s">
        <v>109</v>
      </c>
      <c r="F11" s="6"/>
      <c r="G11" s="6"/>
      <c r="H11" s="6"/>
      <c r="I11" s="6"/>
      <c r="J11" s="6"/>
      <c r="K11" s="6"/>
      <c r="L11" s="6"/>
      <c r="M11" s="6"/>
      <c r="N11" s="5">
        <v>202</v>
      </c>
      <c r="P11" s="6">
        <v>179</v>
      </c>
      <c r="Q11" s="6"/>
      <c r="R11" s="6">
        <v>329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2.75">
      <c r="B12" s="5" t="s">
        <v>125</v>
      </c>
      <c r="F12" s="6">
        <v>0.8618</v>
      </c>
      <c r="G12" s="6"/>
      <c r="H12" s="6">
        <v>0.8568</v>
      </c>
      <c r="I12" s="6"/>
      <c r="J12" s="6">
        <v>0.8603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.75">
      <c r="A13" s="5" t="s">
        <v>0</v>
      </c>
      <c r="B13" s="5" t="s">
        <v>5</v>
      </c>
      <c r="D13" s="5" t="s">
        <v>18</v>
      </c>
      <c r="F13" s="6">
        <v>9118</v>
      </c>
      <c r="G13" s="6"/>
      <c r="H13" s="6">
        <v>9261</v>
      </c>
      <c r="I13" s="6"/>
      <c r="J13" s="6">
        <v>9351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5" t="s">
        <v>0</v>
      </c>
      <c r="B14" s="5" t="s">
        <v>4</v>
      </c>
      <c r="D14" s="5" t="s">
        <v>16</v>
      </c>
      <c r="F14" s="6">
        <v>0.072</v>
      </c>
      <c r="G14" s="6"/>
      <c r="H14" s="6">
        <v>0.057</v>
      </c>
      <c r="I14" s="6"/>
      <c r="J14" s="6">
        <v>0.068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>
      <c r="A15" s="5" t="s">
        <v>0</v>
      </c>
      <c r="B15" s="5" t="s">
        <v>108</v>
      </c>
      <c r="D15" s="5" t="s">
        <v>16</v>
      </c>
      <c r="F15" s="6">
        <v>0.878</v>
      </c>
      <c r="G15" s="6"/>
      <c r="H15" s="6">
        <v>0.784</v>
      </c>
      <c r="I15" s="6"/>
      <c r="J15" s="6">
        <v>0.764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2.75">
      <c r="B16" s="5" t="s">
        <v>111</v>
      </c>
      <c r="D16" s="5" t="s">
        <v>113</v>
      </c>
      <c r="E16" s="5" t="s">
        <v>13</v>
      </c>
      <c r="F16" s="6">
        <v>0.005</v>
      </c>
      <c r="G16" s="5" t="s">
        <v>13</v>
      </c>
      <c r="H16" s="6">
        <v>0.005</v>
      </c>
      <c r="I16" s="5" t="s">
        <v>13</v>
      </c>
      <c r="J16" s="6">
        <v>0.005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2.75">
      <c r="B17" s="5" t="s">
        <v>112</v>
      </c>
      <c r="D17" s="5" t="s">
        <v>113</v>
      </c>
      <c r="E17" s="5" t="s">
        <v>13</v>
      </c>
      <c r="F17" s="6">
        <v>0.005</v>
      </c>
      <c r="G17" s="5" t="s">
        <v>13</v>
      </c>
      <c r="H17" s="6">
        <v>0.005</v>
      </c>
      <c r="I17" s="5" t="s">
        <v>13</v>
      </c>
      <c r="J17" s="6">
        <v>0.005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2.75">
      <c r="B18" s="5" t="s">
        <v>114</v>
      </c>
      <c r="D18" s="5" t="s">
        <v>113</v>
      </c>
      <c r="E18" s="5" t="s">
        <v>13</v>
      </c>
      <c r="F18" s="6">
        <v>0.2</v>
      </c>
      <c r="G18" s="5" t="s">
        <v>13</v>
      </c>
      <c r="H18" s="6">
        <v>0.2</v>
      </c>
      <c r="I18" s="5" t="s">
        <v>13</v>
      </c>
      <c r="J18" s="6">
        <v>0.2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2.75">
      <c r="B19" s="5" t="s">
        <v>115</v>
      </c>
      <c r="D19" s="5" t="s">
        <v>113</v>
      </c>
      <c r="E19" s="5" t="s">
        <v>13</v>
      </c>
      <c r="F19" s="6">
        <v>0.05</v>
      </c>
      <c r="G19" s="5" t="s">
        <v>13</v>
      </c>
      <c r="H19" s="6">
        <v>0.05</v>
      </c>
      <c r="I19" s="5" t="s">
        <v>13</v>
      </c>
      <c r="J19" s="6">
        <v>0.05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2.75">
      <c r="B20" s="5" t="s">
        <v>116</v>
      </c>
      <c r="D20" s="5" t="s">
        <v>113</v>
      </c>
      <c r="E20" s="5" t="s">
        <v>13</v>
      </c>
      <c r="F20" s="6">
        <v>0.05</v>
      </c>
      <c r="G20" s="5" t="s">
        <v>13</v>
      </c>
      <c r="H20" s="6">
        <v>0.05</v>
      </c>
      <c r="I20" s="5" t="s">
        <v>13</v>
      </c>
      <c r="J20" s="6">
        <v>0.05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2.75">
      <c r="B21" s="5" t="s">
        <v>117</v>
      </c>
      <c r="D21" s="5" t="s">
        <v>113</v>
      </c>
      <c r="E21" s="5" t="s">
        <v>13</v>
      </c>
      <c r="F21" s="6">
        <v>0.1</v>
      </c>
      <c r="G21" s="5" t="s">
        <v>13</v>
      </c>
      <c r="H21" s="6">
        <v>0.1</v>
      </c>
      <c r="I21" s="5" t="s">
        <v>13</v>
      </c>
      <c r="J21" s="6">
        <v>0.1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2.75">
      <c r="B22" s="5" t="s">
        <v>118</v>
      </c>
      <c r="D22" s="5" t="s">
        <v>113</v>
      </c>
      <c r="E22" s="5" t="s">
        <v>13</v>
      </c>
      <c r="F22" s="6">
        <v>0.1</v>
      </c>
      <c r="G22" s="5" t="s">
        <v>13</v>
      </c>
      <c r="H22" s="6">
        <v>0.1</v>
      </c>
      <c r="I22" s="5" t="s">
        <v>13</v>
      </c>
      <c r="J22" s="6">
        <v>0.1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2.75">
      <c r="B23" s="5" t="s">
        <v>119</v>
      </c>
      <c r="D23" s="5" t="s">
        <v>113</v>
      </c>
      <c r="E23" s="5" t="s">
        <v>13</v>
      </c>
      <c r="F23" s="6">
        <v>0.1</v>
      </c>
      <c r="G23" s="5" t="s">
        <v>13</v>
      </c>
      <c r="H23" s="6">
        <v>0.1</v>
      </c>
      <c r="I23" s="5" t="s">
        <v>13</v>
      </c>
      <c r="J23" s="6">
        <v>0.1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2:36" ht="12.75">
      <c r="B24" s="5" t="s">
        <v>120</v>
      </c>
      <c r="D24" s="5" t="s">
        <v>113</v>
      </c>
      <c r="E24" s="5" t="s">
        <v>13</v>
      </c>
      <c r="F24" s="6">
        <v>0.003</v>
      </c>
      <c r="G24" s="5" t="s">
        <v>13</v>
      </c>
      <c r="H24" s="6">
        <v>0.003</v>
      </c>
      <c r="I24" s="5" t="s">
        <v>13</v>
      </c>
      <c r="J24" s="6">
        <v>0.003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ht="12.75">
      <c r="B25" s="5" t="s">
        <v>121</v>
      </c>
      <c r="D25" s="5" t="s">
        <v>113</v>
      </c>
      <c r="E25" s="5" t="s">
        <v>13</v>
      </c>
      <c r="F25" s="6">
        <v>0.05</v>
      </c>
      <c r="G25" s="5" t="s">
        <v>13</v>
      </c>
      <c r="H25" s="6">
        <v>0.05</v>
      </c>
      <c r="I25" s="5" t="s">
        <v>13</v>
      </c>
      <c r="J25" s="6">
        <v>0.05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2:36" ht="12.75">
      <c r="B26" s="5" t="s">
        <v>122</v>
      </c>
      <c r="D26" s="5" t="s">
        <v>113</v>
      </c>
      <c r="E26" s="5" t="s">
        <v>13</v>
      </c>
      <c r="F26" s="6">
        <v>0.1</v>
      </c>
      <c r="G26" s="5" t="s">
        <v>13</v>
      </c>
      <c r="H26" s="6">
        <v>0.1</v>
      </c>
      <c r="I26" s="5" t="s">
        <v>13</v>
      </c>
      <c r="J26" s="6">
        <v>0.1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6:36" ht="12.7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42" ht="12.75">
      <c r="B28" s="5" t="s">
        <v>21</v>
      </c>
      <c r="D28" s="5" t="s">
        <v>26</v>
      </c>
      <c r="F28" s="6">
        <f>'emiss 1'!G$14</f>
        <v>1047</v>
      </c>
      <c r="G28" s="6"/>
      <c r="H28" s="6">
        <f>'emiss 1'!I$14</f>
        <v>1117</v>
      </c>
      <c r="I28" s="6"/>
      <c r="J28" s="6">
        <f>'emiss 1'!K$14</f>
        <v>1085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L28" s="6"/>
      <c r="AM28" s="6"/>
      <c r="AN28" s="6"/>
      <c r="AO28" s="6"/>
      <c r="AP28" s="6"/>
    </row>
    <row r="29" spans="2:42" ht="12.75">
      <c r="B29" s="5" t="s">
        <v>15</v>
      </c>
      <c r="D29" s="5" t="s">
        <v>110</v>
      </c>
      <c r="F29" s="6">
        <f>'emiss 1'!G$15</f>
        <v>12.5</v>
      </c>
      <c r="G29" s="6"/>
      <c r="H29" s="9">
        <f>'emiss 1'!I$15</f>
        <v>12</v>
      </c>
      <c r="I29" s="6"/>
      <c r="J29" s="6">
        <f>'emiss 1'!K$15</f>
        <v>11.8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L29" s="6"/>
      <c r="AM29" s="6"/>
      <c r="AN29" s="6"/>
      <c r="AO29" s="6"/>
      <c r="AP29" s="6"/>
    </row>
    <row r="30" spans="6:42" ht="12.7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L30" s="6"/>
      <c r="AM30" s="6"/>
      <c r="AN30" s="6"/>
      <c r="AO30" s="6"/>
      <c r="AP30" s="6"/>
    </row>
    <row r="31" spans="2:42" ht="12.75">
      <c r="B31" s="21" t="s">
        <v>85</v>
      </c>
      <c r="C31" s="21"/>
      <c r="D31" s="21" t="s">
        <v>86</v>
      </c>
      <c r="F31" s="26">
        <f>F10*F13/1000000</f>
        <v>2.73102336</v>
      </c>
      <c r="G31" s="26"/>
      <c r="H31" s="26">
        <f>H10*H13/1000000</f>
        <v>2.78191179</v>
      </c>
      <c r="I31" s="26"/>
      <c r="J31" s="26">
        <f>J10*J13/1000000</f>
        <v>2.8133418600000004</v>
      </c>
      <c r="K31" s="26"/>
      <c r="L31" s="9">
        <f>AVERAGE(F31,H31,J31)</f>
        <v>2.7754256700000006</v>
      </c>
      <c r="M31" s="6"/>
      <c r="N31" s="6">
        <f>N11*1000/1000000</f>
        <v>0.202</v>
      </c>
      <c r="O31" s="6"/>
      <c r="P31" s="6">
        <f>P11*1000/1000000</f>
        <v>0.179</v>
      </c>
      <c r="Q31" s="6"/>
      <c r="R31" s="6">
        <f>R11*1000/1000000</f>
        <v>0.329</v>
      </c>
      <c r="S31" s="6"/>
      <c r="T31" s="9">
        <f>AVERAGE(N31,P31,R31)</f>
        <v>0.23666666666666666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L31" s="6"/>
      <c r="AM31" s="6"/>
      <c r="AN31" s="6"/>
      <c r="AO31" s="6"/>
      <c r="AP31" s="6"/>
    </row>
    <row r="32" spans="2:44" ht="12.75">
      <c r="B32" s="21" t="s">
        <v>89</v>
      </c>
      <c r="C32" s="21"/>
      <c r="D32" s="21" t="s">
        <v>86</v>
      </c>
      <c r="F32" s="26">
        <f>F28/9000*(21-F29)/21*60</f>
        <v>2.8252380952380953</v>
      </c>
      <c r="G32" s="6"/>
      <c r="H32" s="26">
        <f>H28/9000*(21-H29)/21*60</f>
        <v>3.1914285714285713</v>
      </c>
      <c r="I32" s="6"/>
      <c r="J32" s="26">
        <f>J28/9000*(21-J29)/21*60</f>
        <v>3.1688888888888886</v>
      </c>
      <c r="K32" s="26"/>
      <c r="L32" s="9">
        <f>AVERAGE(F32,H32,J32)</f>
        <v>3.061851851851852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L32" s="25"/>
      <c r="AM32" s="6"/>
      <c r="AN32" s="25"/>
      <c r="AO32" s="6"/>
      <c r="AP32" s="25"/>
      <c r="AR32" s="25"/>
    </row>
    <row r="33" spans="6:36" ht="12.7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2:36" ht="12.75">
      <c r="B34" s="5" t="s">
        <v>22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2:44" ht="12.75">
      <c r="B35" s="5" t="s">
        <v>4</v>
      </c>
      <c r="D35" s="5" t="s">
        <v>23</v>
      </c>
      <c r="F35" s="9">
        <f>F10*F14/100*454*1000/(F28*60*0.0283)*14/(21-F29)</f>
        <v>90.70660633850673</v>
      </c>
      <c r="G35" s="6"/>
      <c r="H35" s="9">
        <f>H10*H14/100*454*1000/(H28*60*0.0283)*14/(21-H29)</f>
        <v>63.75450037065039</v>
      </c>
      <c r="I35" s="9"/>
      <c r="J35" s="9">
        <f>J10*J14/100*454*1000/(J28*60*0.0283)*14/(21-J29)</f>
        <v>76.71883529339857</v>
      </c>
      <c r="K35" s="9"/>
      <c r="L35" s="9">
        <f>AVERAGE(F35,H35,J35)</f>
        <v>77.05998066751856</v>
      </c>
      <c r="M35" s="6"/>
      <c r="N35" s="9"/>
      <c r="O35" s="6"/>
      <c r="P35" s="9"/>
      <c r="Q35" s="6"/>
      <c r="R35" s="9"/>
      <c r="S35" s="9"/>
      <c r="T35" s="9"/>
      <c r="U35" s="9"/>
      <c r="V35" s="9">
        <v>90.70660633850673</v>
      </c>
      <c r="W35" s="9"/>
      <c r="X35" s="9">
        <v>63.75450037065039</v>
      </c>
      <c r="Y35" s="6"/>
      <c r="Z35" s="9">
        <v>76.71883529339857</v>
      </c>
      <c r="AA35" s="6"/>
      <c r="AB35" s="6">
        <v>77.05998066751856</v>
      </c>
      <c r="AC35" s="6"/>
      <c r="AD35" s="6"/>
      <c r="AE35" s="6"/>
      <c r="AF35" s="6"/>
      <c r="AG35" s="6"/>
      <c r="AH35" s="6"/>
      <c r="AI35" s="6"/>
      <c r="AJ35" s="6"/>
      <c r="AL35" s="9"/>
      <c r="AN35" s="9"/>
      <c r="AP35" s="9"/>
      <c r="AR35" s="9"/>
    </row>
    <row r="36" spans="2:28" s="10" customFormat="1" ht="12.75">
      <c r="B36" s="10" t="s">
        <v>2</v>
      </c>
      <c r="D36" s="10" t="s">
        <v>24</v>
      </c>
      <c r="F36" s="10">
        <f>F10*F15/100*454*1000000/(F28*60*0.0283)*14/(21-F29)</f>
        <v>1106116.6717390127</v>
      </c>
      <c r="H36" s="10">
        <f>H10*H15/100*454*1000000/(H28*60*0.0283)*14/(21-H29)</f>
        <v>876904.0050980686</v>
      </c>
      <c r="J36" s="10">
        <f>J10*J15/100*454*1000000/(J28*60*0.0283)*14/(21-J29)</f>
        <v>861958.6788846544</v>
      </c>
      <c r="L36" s="9">
        <f aca="true" t="shared" si="0" ref="L36:L50">AVERAGE(F36,H36,J36)</f>
        <v>948326.4519072453</v>
      </c>
      <c r="T36" s="9"/>
      <c r="V36" s="9">
        <v>1106116.6717390127</v>
      </c>
      <c r="X36" s="9">
        <v>876904.0050980686</v>
      </c>
      <c r="Z36" s="10">
        <v>861958.6788846544</v>
      </c>
      <c r="AB36" s="10">
        <v>948326.4519072453</v>
      </c>
    </row>
    <row r="37" spans="2:28" s="10" customFormat="1" ht="12.75">
      <c r="B37" s="5" t="s">
        <v>111</v>
      </c>
      <c r="D37" s="10" t="s">
        <v>24</v>
      </c>
      <c r="E37" s="10">
        <v>100</v>
      </c>
      <c r="F37" s="26">
        <f>F$10*454/F$12*F16/(F$28*60*0.0283)*14/(21-F$29)</f>
        <v>0.7309201537037042</v>
      </c>
      <c r="G37" s="10">
        <v>100</v>
      </c>
      <c r="H37" s="26">
        <f>H$10*454/H$12*H16/(H$28*60*0.0283)*14/(21-H$29)</f>
        <v>0.6527194248964976</v>
      </c>
      <c r="I37" s="10">
        <v>100</v>
      </c>
      <c r="J37" s="26">
        <f>J$10*454/J$12*J16/(J$28*60*0.0283)*14/(21-J$29)</f>
        <v>0.6557120574679709</v>
      </c>
      <c r="K37" s="10">
        <v>100</v>
      </c>
      <c r="L37" s="9">
        <f t="shared" si="0"/>
        <v>0.6797838786893909</v>
      </c>
      <c r="U37" s="10">
        <v>100</v>
      </c>
      <c r="V37" s="10">
        <v>0.7309201537037042</v>
      </c>
      <c r="W37" s="10">
        <v>100</v>
      </c>
      <c r="X37" s="10">
        <v>0.6527194248964976</v>
      </c>
      <c r="Y37" s="10">
        <v>100</v>
      </c>
      <c r="Z37" s="10">
        <v>0.6557120574679709</v>
      </c>
      <c r="AA37" s="10">
        <v>100</v>
      </c>
      <c r="AB37" s="10">
        <v>0.6797838786893909</v>
      </c>
    </row>
    <row r="38" spans="2:44" s="10" customFormat="1" ht="12.75">
      <c r="B38" s="5" t="s">
        <v>112</v>
      </c>
      <c r="C38" s="12"/>
      <c r="D38" s="10" t="s">
        <v>24</v>
      </c>
      <c r="E38" s="10">
        <v>100</v>
      </c>
      <c r="F38" s="26">
        <f aca="true" t="shared" si="1" ref="F38:F47">F$10*454/F$12*F17/(F$28*60*0.0283)*14/(21-F$29)</f>
        <v>0.7309201537037042</v>
      </c>
      <c r="G38" s="10">
        <v>100</v>
      </c>
      <c r="H38" s="26">
        <f aca="true" t="shared" si="2" ref="H38:H47">H$10*454/H$12*H17/(H$28*60*0.0283)*14/(21-H$29)</f>
        <v>0.6527194248964976</v>
      </c>
      <c r="I38" s="10">
        <v>100</v>
      </c>
      <c r="J38" s="26">
        <f aca="true" t="shared" si="3" ref="J38:J47">J$10*454/J$12*J17/(J$28*60*0.0283)*14/(21-J$29)</f>
        <v>0.6557120574679709</v>
      </c>
      <c r="K38" s="10">
        <v>100</v>
      </c>
      <c r="L38" s="9">
        <f t="shared" si="0"/>
        <v>0.6797838786893909</v>
      </c>
      <c r="M38" s="20"/>
      <c r="N38" s="20"/>
      <c r="O38" s="20"/>
      <c r="P38" s="20"/>
      <c r="Q38" s="20"/>
      <c r="R38" s="20"/>
      <c r="S38" s="20"/>
      <c r="T38" s="20"/>
      <c r="U38" s="20">
        <v>100</v>
      </c>
      <c r="V38" s="31">
        <v>0.7309201537037042</v>
      </c>
      <c r="W38" s="20">
        <v>100</v>
      </c>
      <c r="X38" s="30">
        <v>0.6527194248964976</v>
      </c>
      <c r="Y38" s="20">
        <v>100</v>
      </c>
      <c r="Z38" s="30">
        <v>0.6557120574679709</v>
      </c>
      <c r="AA38" s="20">
        <v>100</v>
      </c>
      <c r="AB38" s="30">
        <v>0.6797838786893909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2:44" s="10" customFormat="1" ht="12.75">
      <c r="B39" s="5" t="s">
        <v>114</v>
      </c>
      <c r="C39" s="12"/>
      <c r="D39" s="10" t="s">
        <v>24</v>
      </c>
      <c r="E39" s="10">
        <v>100</v>
      </c>
      <c r="F39" s="26">
        <f t="shared" si="1"/>
        <v>29.236806148148165</v>
      </c>
      <c r="G39" s="10">
        <v>100</v>
      </c>
      <c r="H39" s="26">
        <f t="shared" si="2"/>
        <v>26.108776995859913</v>
      </c>
      <c r="I39" s="10">
        <v>100</v>
      </c>
      <c r="J39" s="26">
        <f t="shared" si="3"/>
        <v>26.228482298718834</v>
      </c>
      <c r="K39" s="10">
        <v>100</v>
      </c>
      <c r="L39" s="9">
        <f t="shared" si="0"/>
        <v>27.191355147575635</v>
      </c>
      <c r="M39" s="20"/>
      <c r="N39" s="20"/>
      <c r="O39" s="20"/>
      <c r="P39" s="20"/>
      <c r="Q39" s="20"/>
      <c r="R39" s="20"/>
      <c r="S39" s="20"/>
      <c r="T39" s="20"/>
      <c r="U39" s="20">
        <v>100</v>
      </c>
      <c r="V39" s="31">
        <v>29.236806148148165</v>
      </c>
      <c r="W39" s="20">
        <v>100</v>
      </c>
      <c r="X39" s="30">
        <v>26.108776995859913</v>
      </c>
      <c r="Y39" s="20">
        <v>100</v>
      </c>
      <c r="Z39" s="30">
        <v>26.228482298718834</v>
      </c>
      <c r="AA39" s="20">
        <v>100</v>
      </c>
      <c r="AB39" s="30">
        <v>27.191355147575635</v>
      </c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2:44" s="10" customFormat="1" ht="12.75">
      <c r="B40" s="5" t="s">
        <v>115</v>
      </c>
      <c r="C40" s="5"/>
      <c r="D40" s="10" t="s">
        <v>24</v>
      </c>
      <c r="E40" s="10">
        <v>100</v>
      </c>
      <c r="F40" s="26">
        <f t="shared" si="1"/>
        <v>7.309201537037041</v>
      </c>
      <c r="G40" s="10">
        <v>100</v>
      </c>
      <c r="H40" s="26">
        <f t="shared" si="2"/>
        <v>6.527194248964978</v>
      </c>
      <c r="I40" s="10">
        <v>100</v>
      </c>
      <c r="J40" s="26">
        <f t="shared" si="3"/>
        <v>6.5571205746797085</v>
      </c>
      <c r="K40" s="10">
        <v>100</v>
      </c>
      <c r="L40" s="9">
        <f t="shared" si="0"/>
        <v>6.797838786893909</v>
      </c>
      <c r="M40" s="20"/>
      <c r="N40" s="20"/>
      <c r="O40" s="20"/>
      <c r="P40" s="20"/>
      <c r="Q40" s="20"/>
      <c r="R40" s="20"/>
      <c r="S40" s="20"/>
      <c r="T40" s="20"/>
      <c r="U40" s="20">
        <v>100</v>
      </c>
      <c r="V40" s="31">
        <v>7.309201537037041</v>
      </c>
      <c r="W40" s="20">
        <v>100</v>
      </c>
      <c r="X40" s="30">
        <v>6.527194248964978</v>
      </c>
      <c r="Y40" s="20">
        <v>100</v>
      </c>
      <c r="Z40" s="30">
        <v>6.5571205746797085</v>
      </c>
      <c r="AA40" s="20">
        <v>100</v>
      </c>
      <c r="AB40" s="30">
        <v>6.797838786893909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2:36" ht="12.75">
      <c r="B41" s="5" t="s">
        <v>116</v>
      </c>
      <c r="D41" s="10" t="s">
        <v>24</v>
      </c>
      <c r="E41" s="10">
        <v>100</v>
      </c>
      <c r="F41" s="26">
        <f t="shared" si="1"/>
        <v>7.309201537037041</v>
      </c>
      <c r="G41" s="10">
        <v>100</v>
      </c>
      <c r="H41" s="26">
        <f t="shared" si="2"/>
        <v>6.527194248964978</v>
      </c>
      <c r="I41" s="10">
        <v>100</v>
      </c>
      <c r="J41" s="26">
        <f t="shared" si="3"/>
        <v>6.5571205746797085</v>
      </c>
      <c r="K41" s="10">
        <v>100</v>
      </c>
      <c r="L41" s="9">
        <f t="shared" si="0"/>
        <v>6.797838786893909</v>
      </c>
      <c r="M41" s="6"/>
      <c r="N41" s="6"/>
      <c r="O41" s="6"/>
      <c r="P41" s="6"/>
      <c r="Q41" s="6"/>
      <c r="R41" s="6"/>
      <c r="S41" s="6"/>
      <c r="T41" s="6"/>
      <c r="U41" s="6">
        <v>100</v>
      </c>
      <c r="V41" s="31">
        <v>7.309201537037041</v>
      </c>
      <c r="W41" s="6">
        <v>100</v>
      </c>
      <c r="X41" s="26">
        <v>6.527194248964978</v>
      </c>
      <c r="Y41" s="6">
        <v>100</v>
      </c>
      <c r="Z41" s="30">
        <v>6.5571205746797085</v>
      </c>
      <c r="AA41" s="6">
        <v>100</v>
      </c>
      <c r="AB41" s="30">
        <v>6.797838786893909</v>
      </c>
      <c r="AC41" s="6"/>
      <c r="AD41" s="6"/>
      <c r="AE41" s="6"/>
      <c r="AF41" s="6"/>
      <c r="AG41" s="6"/>
      <c r="AH41" s="6"/>
      <c r="AI41" s="6"/>
      <c r="AJ41" s="6"/>
    </row>
    <row r="42" spans="2:36" ht="12.75">
      <c r="B42" s="5" t="s">
        <v>117</v>
      </c>
      <c r="D42" s="10" t="s">
        <v>24</v>
      </c>
      <c r="E42" s="10">
        <v>100</v>
      </c>
      <c r="F42" s="26">
        <f t="shared" si="1"/>
        <v>14.618403074074083</v>
      </c>
      <c r="G42" s="10">
        <v>100</v>
      </c>
      <c r="H42" s="26">
        <f t="shared" si="2"/>
        <v>13.054388497929956</v>
      </c>
      <c r="I42" s="10">
        <v>100</v>
      </c>
      <c r="J42" s="26">
        <f t="shared" si="3"/>
        <v>13.114241149359417</v>
      </c>
      <c r="K42" s="10">
        <v>100</v>
      </c>
      <c r="L42" s="9">
        <f t="shared" si="0"/>
        <v>13.595677573787817</v>
      </c>
      <c r="M42" s="6"/>
      <c r="N42" s="6"/>
      <c r="O42" s="6"/>
      <c r="P42" s="6"/>
      <c r="Q42" s="6"/>
      <c r="R42" s="6"/>
      <c r="S42" s="6"/>
      <c r="T42" s="6"/>
      <c r="U42" s="6">
        <v>100</v>
      </c>
      <c r="V42" s="31">
        <v>14.618403074074083</v>
      </c>
      <c r="W42" s="6">
        <v>100</v>
      </c>
      <c r="X42" s="26">
        <v>13.054388497929956</v>
      </c>
      <c r="Y42" s="6">
        <v>100</v>
      </c>
      <c r="Z42" s="30">
        <v>13.114241149359417</v>
      </c>
      <c r="AA42" s="6">
        <v>100</v>
      </c>
      <c r="AB42" s="30">
        <v>13.595677573787817</v>
      </c>
      <c r="AC42" s="6"/>
      <c r="AD42" s="6"/>
      <c r="AE42" s="6"/>
      <c r="AF42" s="13"/>
      <c r="AG42" s="6"/>
      <c r="AH42" s="6"/>
      <c r="AI42" s="6"/>
      <c r="AJ42" s="6"/>
    </row>
    <row r="43" spans="2:28" ht="12.75">
      <c r="B43" s="5" t="s">
        <v>118</v>
      </c>
      <c r="D43" s="10" t="s">
        <v>24</v>
      </c>
      <c r="E43" s="10">
        <v>100</v>
      </c>
      <c r="F43" s="26">
        <f t="shared" si="1"/>
        <v>14.618403074074083</v>
      </c>
      <c r="G43" s="10">
        <v>100</v>
      </c>
      <c r="H43" s="26">
        <f t="shared" si="2"/>
        <v>13.054388497929956</v>
      </c>
      <c r="I43" s="10">
        <v>100</v>
      </c>
      <c r="J43" s="26">
        <f t="shared" si="3"/>
        <v>13.114241149359417</v>
      </c>
      <c r="K43" s="10">
        <v>100</v>
      </c>
      <c r="L43" s="9">
        <f t="shared" si="0"/>
        <v>13.595677573787817</v>
      </c>
      <c r="U43" s="5">
        <v>100</v>
      </c>
      <c r="V43" s="31">
        <v>14.618403074074083</v>
      </c>
      <c r="W43" s="5">
        <v>100</v>
      </c>
      <c r="X43" s="26">
        <v>13.054388497929956</v>
      </c>
      <c r="Y43" s="5">
        <v>100</v>
      </c>
      <c r="Z43" s="30">
        <v>13.114241149359417</v>
      </c>
      <c r="AA43" s="5">
        <v>100</v>
      </c>
      <c r="AB43" s="30">
        <v>13.595677573787817</v>
      </c>
    </row>
    <row r="44" spans="2:36" ht="12.75">
      <c r="B44" s="5" t="s">
        <v>119</v>
      </c>
      <c r="D44" s="10" t="s">
        <v>24</v>
      </c>
      <c r="E44" s="10">
        <v>100</v>
      </c>
      <c r="F44" s="26">
        <f t="shared" si="1"/>
        <v>14.618403074074083</v>
      </c>
      <c r="G44" s="10">
        <v>100</v>
      </c>
      <c r="H44" s="26">
        <f t="shared" si="2"/>
        <v>13.054388497929956</v>
      </c>
      <c r="I44" s="10">
        <v>100</v>
      </c>
      <c r="J44" s="26">
        <f t="shared" si="3"/>
        <v>13.114241149359417</v>
      </c>
      <c r="K44" s="10">
        <v>100</v>
      </c>
      <c r="L44" s="9">
        <f t="shared" si="0"/>
        <v>13.595677573787817</v>
      </c>
      <c r="M44" s="6"/>
      <c r="N44" s="6"/>
      <c r="O44" s="6"/>
      <c r="P44" s="6"/>
      <c r="Q44" s="6"/>
      <c r="R44" s="6"/>
      <c r="S44" s="6"/>
      <c r="T44" s="6"/>
      <c r="U44" s="6">
        <v>100</v>
      </c>
      <c r="V44" s="31">
        <v>14.618403074074083</v>
      </c>
      <c r="W44" s="6">
        <v>100</v>
      </c>
      <c r="X44" s="26">
        <v>13.054388497929956</v>
      </c>
      <c r="Y44" s="6">
        <v>100</v>
      </c>
      <c r="Z44" s="30">
        <v>13.114241149359417</v>
      </c>
      <c r="AA44" s="6">
        <v>100</v>
      </c>
      <c r="AB44" s="30">
        <v>13.595677573787817</v>
      </c>
      <c r="AC44" s="6"/>
      <c r="AD44" s="6"/>
      <c r="AE44" s="6"/>
      <c r="AF44" s="6"/>
      <c r="AG44" s="6"/>
      <c r="AH44" s="6"/>
      <c r="AI44" s="6"/>
      <c r="AJ44" s="6"/>
    </row>
    <row r="45" spans="2:36" ht="12.75">
      <c r="B45" s="5" t="s">
        <v>120</v>
      </c>
      <c r="D45" s="10" t="s">
        <v>24</v>
      </c>
      <c r="E45" s="10">
        <v>100</v>
      </c>
      <c r="F45" s="26">
        <f t="shared" si="1"/>
        <v>0.43855209222222247</v>
      </c>
      <c r="G45" s="10">
        <v>100</v>
      </c>
      <c r="H45" s="26">
        <f t="shared" si="2"/>
        <v>0.3916316549378986</v>
      </c>
      <c r="I45" s="10">
        <v>100</v>
      </c>
      <c r="J45" s="26">
        <f t="shared" si="3"/>
        <v>0.39342723448078254</v>
      </c>
      <c r="K45" s="10">
        <v>100</v>
      </c>
      <c r="L45" s="9">
        <f t="shared" si="0"/>
        <v>0.40787032721363453</v>
      </c>
      <c r="M45" s="6"/>
      <c r="N45" s="6"/>
      <c r="O45" s="6"/>
      <c r="P45" s="6"/>
      <c r="Q45" s="6"/>
      <c r="R45" s="6"/>
      <c r="S45" s="6"/>
      <c r="T45" s="6"/>
      <c r="U45" s="6">
        <v>100</v>
      </c>
      <c r="V45" s="31">
        <v>0.43855209222222247</v>
      </c>
      <c r="W45" s="6">
        <v>100</v>
      </c>
      <c r="X45" s="26">
        <v>0.3916316549378986</v>
      </c>
      <c r="Y45" s="6">
        <v>100</v>
      </c>
      <c r="Z45" s="30">
        <v>0.39342723448078254</v>
      </c>
      <c r="AA45" s="6">
        <v>100</v>
      </c>
      <c r="AB45" s="30">
        <v>0.40787032721363453</v>
      </c>
      <c r="AC45" s="6"/>
      <c r="AD45" s="6"/>
      <c r="AE45" s="6"/>
      <c r="AF45" s="6"/>
      <c r="AG45" s="6"/>
      <c r="AH45" s="6"/>
      <c r="AI45" s="6"/>
      <c r="AJ45" s="6"/>
    </row>
    <row r="46" spans="2:36" ht="12.75">
      <c r="B46" s="5" t="s">
        <v>121</v>
      </c>
      <c r="D46" s="10" t="s">
        <v>24</v>
      </c>
      <c r="E46" s="10">
        <v>100</v>
      </c>
      <c r="F46" s="26">
        <f t="shared" si="1"/>
        <v>7.309201537037041</v>
      </c>
      <c r="G46" s="10">
        <v>100</v>
      </c>
      <c r="H46" s="26">
        <f t="shared" si="2"/>
        <v>6.527194248964978</v>
      </c>
      <c r="I46" s="10">
        <v>100</v>
      </c>
      <c r="J46" s="26">
        <f t="shared" si="3"/>
        <v>6.5571205746797085</v>
      </c>
      <c r="K46" s="10">
        <v>100</v>
      </c>
      <c r="L46" s="9">
        <f t="shared" si="0"/>
        <v>6.797838786893909</v>
      </c>
      <c r="M46" s="6"/>
      <c r="N46" s="6"/>
      <c r="O46" s="6"/>
      <c r="P46" s="6"/>
      <c r="Q46" s="6"/>
      <c r="R46" s="6"/>
      <c r="S46" s="6"/>
      <c r="T46" s="6"/>
      <c r="U46" s="6">
        <v>100</v>
      </c>
      <c r="V46" s="31">
        <v>7.309201537037041</v>
      </c>
      <c r="W46" s="6">
        <v>100</v>
      </c>
      <c r="X46" s="26">
        <v>6.527194248964978</v>
      </c>
      <c r="Y46" s="6">
        <v>100</v>
      </c>
      <c r="Z46" s="30">
        <v>6.5571205746797085</v>
      </c>
      <c r="AA46" s="6">
        <v>100</v>
      </c>
      <c r="AB46" s="30">
        <v>6.797838786893909</v>
      </c>
      <c r="AC46" s="6"/>
      <c r="AD46" s="6"/>
      <c r="AE46" s="6"/>
      <c r="AF46" s="6"/>
      <c r="AG46" s="6"/>
      <c r="AH46" s="6"/>
      <c r="AI46" s="6"/>
      <c r="AJ46" s="6"/>
    </row>
    <row r="47" spans="2:36" ht="12.75">
      <c r="B47" s="5" t="s">
        <v>122</v>
      </c>
      <c r="D47" s="10" t="s">
        <v>24</v>
      </c>
      <c r="E47" s="10">
        <v>100</v>
      </c>
      <c r="F47" s="26">
        <f t="shared" si="1"/>
        <v>14.618403074074083</v>
      </c>
      <c r="G47" s="10">
        <v>100</v>
      </c>
      <c r="H47" s="26">
        <f t="shared" si="2"/>
        <v>13.054388497929956</v>
      </c>
      <c r="I47" s="10">
        <v>100</v>
      </c>
      <c r="J47" s="26">
        <f t="shared" si="3"/>
        <v>13.114241149359417</v>
      </c>
      <c r="K47" s="10">
        <v>100</v>
      </c>
      <c r="L47" s="9">
        <f t="shared" si="0"/>
        <v>13.595677573787817</v>
      </c>
      <c r="M47" s="6"/>
      <c r="N47" s="6"/>
      <c r="O47" s="6"/>
      <c r="P47" s="6"/>
      <c r="Q47" s="6"/>
      <c r="R47" s="6"/>
      <c r="S47" s="6"/>
      <c r="T47" s="6"/>
      <c r="U47" s="6">
        <v>100</v>
      </c>
      <c r="V47" s="31">
        <v>14.618403074074083</v>
      </c>
      <c r="W47" s="6">
        <v>100</v>
      </c>
      <c r="X47" s="26">
        <v>13.054388497929956</v>
      </c>
      <c r="Y47" s="6">
        <v>100</v>
      </c>
      <c r="Z47" s="30">
        <v>13.114241149359417</v>
      </c>
      <c r="AA47" s="6">
        <v>100</v>
      </c>
      <c r="AB47" s="30">
        <v>13.595677573787817</v>
      </c>
      <c r="AC47" s="6"/>
      <c r="AD47" s="6"/>
      <c r="AE47" s="6"/>
      <c r="AF47" s="6"/>
      <c r="AG47" s="6"/>
      <c r="AH47" s="6"/>
      <c r="AI47" s="6"/>
      <c r="AJ47" s="6"/>
    </row>
    <row r="48" spans="6:36" ht="12.75">
      <c r="F48" s="26"/>
      <c r="G48" s="6"/>
      <c r="H48" s="26"/>
      <c r="I48" s="6"/>
      <c r="J48" s="26"/>
      <c r="K48" s="6"/>
      <c r="L48" s="9"/>
      <c r="M48" s="6"/>
      <c r="N48" s="6"/>
      <c r="O48" s="6"/>
      <c r="P48" s="6"/>
      <c r="Q48" s="6"/>
      <c r="R48" s="6"/>
      <c r="S48" s="6"/>
      <c r="T48" s="6"/>
      <c r="U48" s="6"/>
      <c r="V48" s="31"/>
      <c r="W48" s="6"/>
      <c r="X48" s="26"/>
      <c r="Y48" s="6"/>
      <c r="Z48" s="30"/>
      <c r="AA48" s="6"/>
      <c r="AB48" s="30"/>
      <c r="AC48" s="6"/>
      <c r="AD48" s="6"/>
      <c r="AE48" s="6"/>
      <c r="AF48" s="6"/>
      <c r="AG48" s="6"/>
      <c r="AH48" s="6"/>
      <c r="AI48" s="6"/>
      <c r="AJ48" s="6"/>
    </row>
    <row r="49" spans="2:36" ht="12.75">
      <c r="B49" s="5" t="s">
        <v>126</v>
      </c>
      <c r="D49" s="10" t="s">
        <v>24</v>
      </c>
      <c r="E49" s="10">
        <v>100</v>
      </c>
      <c r="F49" s="26">
        <f>F41+F44</f>
        <v>21.927604611111125</v>
      </c>
      <c r="G49" s="10">
        <v>100</v>
      </c>
      <c r="H49" s="26">
        <f>H41+H44</f>
        <v>19.581582746894934</v>
      </c>
      <c r="I49" s="10">
        <v>100</v>
      </c>
      <c r="J49" s="26">
        <f>J41+J44</f>
        <v>19.671361724039127</v>
      </c>
      <c r="K49" s="10">
        <v>100</v>
      </c>
      <c r="L49" s="9">
        <f t="shared" si="0"/>
        <v>20.39351636068173</v>
      </c>
      <c r="M49" s="6"/>
      <c r="N49" s="6"/>
      <c r="O49" s="6"/>
      <c r="P49" s="6"/>
      <c r="Q49" s="6"/>
      <c r="R49" s="6"/>
      <c r="S49" s="6"/>
      <c r="T49" s="6"/>
      <c r="U49" s="6">
        <v>100</v>
      </c>
      <c r="V49" s="31">
        <v>21.927604611111125</v>
      </c>
      <c r="W49" s="6">
        <v>100</v>
      </c>
      <c r="X49" s="26">
        <v>19.581582746894934</v>
      </c>
      <c r="Y49" s="6">
        <v>100</v>
      </c>
      <c r="Z49" s="30">
        <v>19.671361724039127</v>
      </c>
      <c r="AA49" s="6">
        <v>100</v>
      </c>
      <c r="AB49" s="30">
        <v>20.39351636068173</v>
      </c>
      <c r="AC49" s="6"/>
      <c r="AD49" s="6"/>
      <c r="AE49" s="6"/>
      <c r="AF49" s="6"/>
      <c r="AG49" s="6"/>
      <c r="AH49" s="6"/>
      <c r="AI49" s="6"/>
      <c r="AJ49" s="6"/>
    </row>
    <row r="50" spans="2:36" ht="12.75">
      <c r="B50" s="5" t="s">
        <v>127</v>
      </c>
      <c r="D50" s="10" t="s">
        <v>24</v>
      </c>
      <c r="E50" s="10">
        <v>100</v>
      </c>
      <c r="F50" s="26">
        <f>F42+F38+F40</f>
        <v>22.65852476481483</v>
      </c>
      <c r="G50" s="10">
        <v>100</v>
      </c>
      <c r="H50" s="26">
        <f>H42+H38+H40</f>
        <v>20.234302171791434</v>
      </c>
      <c r="I50" s="10">
        <v>100</v>
      </c>
      <c r="J50" s="26">
        <f>J42+J38+J40</f>
        <v>20.327073781507096</v>
      </c>
      <c r="K50" s="10">
        <v>100</v>
      </c>
      <c r="L50" s="9">
        <f t="shared" si="0"/>
        <v>21.073300239371118</v>
      </c>
      <c r="M50" s="6"/>
      <c r="N50" s="6"/>
      <c r="O50" s="6"/>
      <c r="P50" s="6"/>
      <c r="Q50" s="6"/>
      <c r="R50" s="6"/>
      <c r="S50" s="6"/>
      <c r="T50" s="6"/>
      <c r="U50" s="6">
        <v>100</v>
      </c>
      <c r="V50" s="31">
        <v>22.65852476481483</v>
      </c>
      <c r="W50" s="6">
        <v>100</v>
      </c>
      <c r="X50" s="26">
        <v>20.234302171791434</v>
      </c>
      <c r="Y50" s="6">
        <v>100</v>
      </c>
      <c r="Z50" s="30">
        <v>20.327073781507096</v>
      </c>
      <c r="AA50" s="6">
        <v>100</v>
      </c>
      <c r="AB50" s="30">
        <v>21.073300239371118</v>
      </c>
      <c r="AC50" s="6"/>
      <c r="AD50" s="6"/>
      <c r="AE50" s="6"/>
      <c r="AF50" s="6"/>
      <c r="AG50" s="6"/>
      <c r="AH50" s="6"/>
      <c r="AI50" s="6"/>
      <c r="AJ50" s="6"/>
    </row>
    <row r="51" spans="6:36" ht="12.7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6:36" ht="12.75">
      <c r="F52" s="6"/>
      <c r="G52" s="6"/>
      <c r="H52" s="6"/>
      <c r="I52" s="6"/>
      <c r="J52" s="6"/>
      <c r="K52" s="6"/>
      <c r="L52" s="6"/>
      <c r="M52" s="6"/>
      <c r="N52" s="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44" ht="12.75">
      <c r="B53" s="21"/>
      <c r="C53" s="21"/>
      <c r="D53" s="21"/>
      <c r="F53" s="6"/>
      <c r="G53" s="6"/>
      <c r="H53" s="6"/>
      <c r="I53" s="6"/>
      <c r="J53" s="6"/>
      <c r="K53" s="6"/>
      <c r="L53" s="6"/>
      <c r="M53" s="6"/>
      <c r="N53" s="9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L53" s="25"/>
      <c r="AR53" s="26"/>
    </row>
    <row r="54" spans="2:44" ht="12.75">
      <c r="B54" s="11" t="s">
        <v>131</v>
      </c>
      <c r="C54" s="11"/>
      <c r="F54" s="20" t="s">
        <v>1</v>
      </c>
      <c r="G54" s="20"/>
      <c r="H54" s="20" t="s">
        <v>7</v>
      </c>
      <c r="I54" s="20"/>
      <c r="J54" s="20" t="s">
        <v>107</v>
      </c>
      <c r="K54" s="20"/>
      <c r="L54" s="20" t="s">
        <v>20</v>
      </c>
      <c r="M54" s="20"/>
      <c r="N54" s="20" t="s">
        <v>1</v>
      </c>
      <c r="O54" s="20"/>
      <c r="P54" s="20" t="s">
        <v>6</v>
      </c>
      <c r="Q54" s="20"/>
      <c r="R54" s="20" t="s">
        <v>7</v>
      </c>
      <c r="S54" s="20"/>
      <c r="T54" s="20" t="s">
        <v>20</v>
      </c>
      <c r="U54" s="20"/>
      <c r="V54" s="20" t="s">
        <v>1</v>
      </c>
      <c r="W54" s="20"/>
      <c r="X54" s="20" t="s">
        <v>7</v>
      </c>
      <c r="Y54" s="20"/>
      <c r="Z54" s="20" t="s">
        <v>107</v>
      </c>
      <c r="AA54" s="20"/>
      <c r="AB54" s="20" t="s">
        <v>20</v>
      </c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6" spans="2:28" ht="12.75">
      <c r="B56" s="5" t="s">
        <v>78</v>
      </c>
      <c r="F56" s="5" t="s">
        <v>80</v>
      </c>
      <c r="H56" s="5" t="s">
        <v>80</v>
      </c>
      <c r="J56" s="5" t="s">
        <v>80</v>
      </c>
      <c r="L56" s="5" t="s">
        <v>80</v>
      </c>
      <c r="N56" s="5" t="s">
        <v>82</v>
      </c>
      <c r="P56" s="5" t="s">
        <v>82</v>
      </c>
      <c r="R56" s="5" t="s">
        <v>82</v>
      </c>
      <c r="T56" s="5" t="s">
        <v>82</v>
      </c>
      <c r="V56" s="5" t="s">
        <v>83</v>
      </c>
      <c r="X56" s="5" t="s">
        <v>83</v>
      </c>
      <c r="Z56" s="5" t="s">
        <v>83</v>
      </c>
      <c r="AB56" s="5" t="s">
        <v>83</v>
      </c>
    </row>
    <row r="57" spans="2:28" ht="12.75">
      <c r="B57" s="5" t="s">
        <v>79</v>
      </c>
      <c r="F57" s="5" t="s">
        <v>81</v>
      </c>
      <c r="H57" s="5" t="s">
        <v>81</v>
      </c>
      <c r="J57" s="5" t="s">
        <v>81</v>
      </c>
      <c r="L57" s="5" t="s">
        <v>81</v>
      </c>
      <c r="N57" s="5" t="s">
        <v>84</v>
      </c>
      <c r="P57" s="5" t="s">
        <v>84</v>
      </c>
      <c r="R57" s="5" t="s">
        <v>84</v>
      </c>
      <c r="T57" s="5" t="s">
        <v>84</v>
      </c>
      <c r="V57" s="5" t="s">
        <v>25</v>
      </c>
      <c r="X57" s="5" t="s">
        <v>25</v>
      </c>
      <c r="Z57" s="5" t="s">
        <v>25</v>
      </c>
      <c r="AB57" s="5" t="s">
        <v>25</v>
      </c>
    </row>
    <row r="58" spans="2:28" ht="12.75">
      <c r="B58" s="5" t="s">
        <v>87</v>
      </c>
      <c r="F58" s="5" t="s">
        <v>88</v>
      </c>
      <c r="H58" s="5" t="s">
        <v>88</v>
      </c>
      <c r="J58" s="5" t="s">
        <v>88</v>
      </c>
      <c r="L58" s="5" t="s">
        <v>88</v>
      </c>
      <c r="V58" s="5" t="s">
        <v>25</v>
      </c>
      <c r="X58" s="5" t="s">
        <v>25</v>
      </c>
      <c r="Z58" s="5" t="s">
        <v>25</v>
      </c>
      <c r="AB58" s="5" t="s">
        <v>25</v>
      </c>
    </row>
    <row r="59" ht="12.75">
      <c r="B59" s="5" t="s">
        <v>77</v>
      </c>
    </row>
    <row r="60" spans="1:31" ht="12.75">
      <c r="A60" s="5" t="s">
        <v>0</v>
      </c>
      <c r="B60" s="5" t="s">
        <v>3</v>
      </c>
      <c r="D60" s="5" t="s">
        <v>17</v>
      </c>
      <c r="F60" s="6">
        <v>299.45</v>
      </c>
      <c r="G60" s="6"/>
      <c r="H60" s="6">
        <v>300.06</v>
      </c>
      <c r="I60" s="6"/>
      <c r="J60" s="6">
        <v>299.51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2:36" ht="12.75">
      <c r="B61" s="5" t="s">
        <v>3</v>
      </c>
      <c r="D61" s="5" t="s">
        <v>109</v>
      </c>
      <c r="F61" s="6"/>
      <c r="G61" s="6"/>
      <c r="H61" s="6"/>
      <c r="I61" s="6"/>
      <c r="J61" s="6"/>
      <c r="K61" s="6"/>
      <c r="L61" s="6"/>
      <c r="M61" s="6"/>
      <c r="N61" s="5">
        <v>367</v>
      </c>
      <c r="P61" s="6">
        <v>343</v>
      </c>
      <c r="Q61" s="6"/>
      <c r="R61" s="6">
        <v>346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2:36" ht="12.75">
      <c r="B62" s="5" t="s">
        <v>125</v>
      </c>
      <c r="F62" s="6">
        <v>0.8616</v>
      </c>
      <c r="G62" s="6"/>
      <c r="H62" s="6">
        <v>0.8606</v>
      </c>
      <c r="I62" s="6"/>
      <c r="J62" s="6">
        <v>0.8593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2.75">
      <c r="A63" s="5" t="s">
        <v>0</v>
      </c>
      <c r="B63" s="5" t="s">
        <v>5</v>
      </c>
      <c r="D63" s="5" t="s">
        <v>18</v>
      </c>
      <c r="F63" s="6">
        <v>9163</v>
      </c>
      <c r="G63" s="6"/>
      <c r="H63" s="6">
        <v>9378</v>
      </c>
      <c r="I63" s="6"/>
      <c r="J63" s="6">
        <v>9231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2.75">
      <c r="A64" s="5" t="s">
        <v>0</v>
      </c>
      <c r="B64" s="5" t="s">
        <v>4</v>
      </c>
      <c r="D64" s="5" t="s">
        <v>16</v>
      </c>
      <c r="F64" s="6">
        <v>0.057</v>
      </c>
      <c r="G64" s="6"/>
      <c r="H64" s="6">
        <v>0.063</v>
      </c>
      <c r="I64" s="6"/>
      <c r="J64" s="6">
        <v>0.061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>
      <c r="A65" s="5" t="s">
        <v>0</v>
      </c>
      <c r="B65" s="5" t="s">
        <v>108</v>
      </c>
      <c r="D65" s="5" t="s">
        <v>16</v>
      </c>
      <c r="F65" s="6">
        <v>0.775</v>
      </c>
      <c r="G65" s="6"/>
      <c r="H65" s="6">
        <v>0.676</v>
      </c>
      <c r="I65" s="6"/>
      <c r="J65" s="6">
        <v>0.777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2:36" ht="12.75">
      <c r="B66" s="5" t="s">
        <v>111</v>
      </c>
      <c r="D66" s="5" t="s">
        <v>113</v>
      </c>
      <c r="E66" s="5" t="s">
        <v>13</v>
      </c>
      <c r="F66" s="6">
        <v>0.005</v>
      </c>
      <c r="G66" s="5" t="s">
        <v>13</v>
      </c>
      <c r="H66" s="6">
        <v>0.005</v>
      </c>
      <c r="I66" s="5" t="s">
        <v>13</v>
      </c>
      <c r="J66" s="6">
        <v>0.005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2:36" ht="12.75">
      <c r="B67" s="5" t="s">
        <v>112</v>
      </c>
      <c r="D67" s="5" t="s">
        <v>113</v>
      </c>
      <c r="E67" s="5" t="s">
        <v>13</v>
      </c>
      <c r="F67" s="6">
        <v>0.005</v>
      </c>
      <c r="G67" s="5" t="s">
        <v>13</v>
      </c>
      <c r="H67" s="6">
        <v>0.005</v>
      </c>
      <c r="I67" s="5" t="s">
        <v>13</v>
      </c>
      <c r="J67" s="6">
        <v>0.005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2:36" ht="12.75">
      <c r="B68" s="5" t="s">
        <v>114</v>
      </c>
      <c r="D68" s="5" t="s">
        <v>113</v>
      </c>
      <c r="E68" s="5" t="s">
        <v>13</v>
      </c>
      <c r="F68" s="6">
        <v>0.2</v>
      </c>
      <c r="G68" s="5" t="s">
        <v>13</v>
      </c>
      <c r="H68" s="6">
        <v>0.2</v>
      </c>
      <c r="I68" s="5" t="s">
        <v>13</v>
      </c>
      <c r="J68" s="6">
        <v>0.2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2:36" ht="12.75">
      <c r="B69" s="5" t="s">
        <v>115</v>
      </c>
      <c r="D69" s="5" t="s">
        <v>113</v>
      </c>
      <c r="E69" s="5" t="s">
        <v>13</v>
      </c>
      <c r="F69" s="6">
        <v>0.05</v>
      </c>
      <c r="G69" s="5" t="s">
        <v>13</v>
      </c>
      <c r="H69" s="6">
        <v>0.05</v>
      </c>
      <c r="I69" s="5" t="s">
        <v>13</v>
      </c>
      <c r="J69" s="6">
        <v>0.05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2:36" ht="12.75">
      <c r="B70" s="5" t="s">
        <v>116</v>
      </c>
      <c r="D70" s="5" t="s">
        <v>113</v>
      </c>
      <c r="E70" s="5" t="s">
        <v>13</v>
      </c>
      <c r="F70" s="6">
        <v>0.05</v>
      </c>
      <c r="G70" s="5" t="s">
        <v>13</v>
      </c>
      <c r="H70" s="6">
        <v>0.05</v>
      </c>
      <c r="I70" s="5" t="s">
        <v>13</v>
      </c>
      <c r="J70" s="6">
        <v>0.05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2:36" ht="12.75">
      <c r="B71" s="5" t="s">
        <v>117</v>
      </c>
      <c r="D71" s="5" t="s">
        <v>113</v>
      </c>
      <c r="E71" s="5" t="s">
        <v>13</v>
      </c>
      <c r="F71" s="6">
        <v>0.1</v>
      </c>
      <c r="G71" s="5" t="s">
        <v>13</v>
      </c>
      <c r="H71" s="6">
        <v>0.1</v>
      </c>
      <c r="I71" s="5" t="s">
        <v>13</v>
      </c>
      <c r="J71" s="6">
        <v>0.1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2:36" ht="12.75">
      <c r="B72" s="5" t="s">
        <v>118</v>
      </c>
      <c r="D72" s="5" t="s">
        <v>113</v>
      </c>
      <c r="E72" s="5" t="s">
        <v>13</v>
      </c>
      <c r="F72" s="6">
        <v>0.1</v>
      </c>
      <c r="G72" s="5" t="s">
        <v>13</v>
      </c>
      <c r="H72" s="6">
        <v>0.1</v>
      </c>
      <c r="I72" s="5" t="s">
        <v>13</v>
      </c>
      <c r="J72" s="6">
        <v>0.1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2:36" ht="12.75">
      <c r="B73" s="5" t="s">
        <v>119</v>
      </c>
      <c r="D73" s="5" t="s">
        <v>113</v>
      </c>
      <c r="E73" s="5" t="s">
        <v>13</v>
      </c>
      <c r="F73" s="6">
        <v>0.1</v>
      </c>
      <c r="G73" s="5" t="s">
        <v>13</v>
      </c>
      <c r="H73" s="6">
        <v>0.1</v>
      </c>
      <c r="I73" s="5" t="s">
        <v>13</v>
      </c>
      <c r="J73" s="6">
        <v>0.1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2:36" ht="12.75">
      <c r="B74" s="5" t="s">
        <v>120</v>
      </c>
      <c r="D74" s="5" t="s">
        <v>113</v>
      </c>
      <c r="E74" s="5" t="s">
        <v>13</v>
      </c>
      <c r="F74" s="6">
        <v>0.003</v>
      </c>
      <c r="G74" s="5" t="s">
        <v>13</v>
      </c>
      <c r="H74" s="6">
        <v>0.003</v>
      </c>
      <c r="I74" s="5" t="s">
        <v>13</v>
      </c>
      <c r="J74" s="6">
        <v>0.003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2:36" ht="12.75">
      <c r="B75" s="5" t="s">
        <v>121</v>
      </c>
      <c r="D75" s="5" t="s">
        <v>113</v>
      </c>
      <c r="E75" s="5" t="s">
        <v>13</v>
      </c>
      <c r="F75" s="6">
        <v>0.05</v>
      </c>
      <c r="G75" s="5" t="s">
        <v>13</v>
      </c>
      <c r="H75" s="6">
        <v>0.05</v>
      </c>
      <c r="I75" s="5" t="s">
        <v>13</v>
      </c>
      <c r="J75" s="6">
        <v>0.05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2:36" ht="12.75">
      <c r="B76" s="5" t="s">
        <v>122</v>
      </c>
      <c r="D76" s="5" t="s">
        <v>113</v>
      </c>
      <c r="E76" s="5" t="s">
        <v>13</v>
      </c>
      <c r="F76" s="6">
        <v>0.1</v>
      </c>
      <c r="G76" s="5" t="s">
        <v>13</v>
      </c>
      <c r="H76" s="6">
        <v>0.1</v>
      </c>
      <c r="I76" s="5" t="s">
        <v>13</v>
      </c>
      <c r="J76" s="6">
        <v>0.1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6:36" ht="12.7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2:42" ht="12.75">
      <c r="B78" s="5" t="s">
        <v>21</v>
      </c>
      <c r="D78" s="5" t="s">
        <v>26</v>
      </c>
      <c r="F78" s="6">
        <f>'emiss 1'!G$36</f>
        <v>1067</v>
      </c>
      <c r="G78" s="6"/>
      <c r="H78" s="6">
        <f>'emiss 1'!I$36</f>
        <v>1053</v>
      </c>
      <c r="I78" s="6"/>
      <c r="J78" s="6">
        <f>'emiss 1'!K$36</f>
        <v>1045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L78" s="6"/>
      <c r="AM78" s="6"/>
      <c r="AN78" s="6"/>
      <c r="AO78" s="6"/>
      <c r="AP78" s="6"/>
    </row>
    <row r="79" spans="2:42" ht="12.75">
      <c r="B79" s="5" t="s">
        <v>15</v>
      </c>
      <c r="D79" s="5" t="s">
        <v>110</v>
      </c>
      <c r="F79" s="6">
        <f>'emiss 1'!G$37</f>
        <v>11.6</v>
      </c>
      <c r="G79" s="6"/>
      <c r="H79" s="6">
        <f>'emiss 1'!I$37</f>
        <v>11.4</v>
      </c>
      <c r="I79" s="6"/>
      <c r="J79" s="6">
        <f>'emiss 1'!K$37</f>
        <v>11.4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L79" s="6"/>
      <c r="AM79" s="6"/>
      <c r="AN79" s="6"/>
      <c r="AO79" s="6"/>
      <c r="AP79" s="6"/>
    </row>
    <row r="80" spans="6:42" ht="12.75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L80" s="6"/>
      <c r="AM80" s="6"/>
      <c r="AN80" s="6"/>
      <c r="AO80" s="6"/>
      <c r="AP80" s="6"/>
    </row>
    <row r="81" spans="2:42" ht="12.75">
      <c r="B81" s="21" t="s">
        <v>85</v>
      </c>
      <c r="C81" s="21"/>
      <c r="D81" s="21" t="s">
        <v>86</v>
      </c>
      <c r="F81" s="26">
        <f>F60*F63/1000000</f>
        <v>2.7438603500000003</v>
      </c>
      <c r="G81" s="26"/>
      <c r="H81" s="26">
        <f>H60*H63/1000000</f>
        <v>2.8139626800000004</v>
      </c>
      <c r="I81" s="26"/>
      <c r="J81" s="26">
        <f>J60*J63/1000000</f>
        <v>2.76477681</v>
      </c>
      <c r="K81" s="26"/>
      <c r="L81" s="9">
        <f>AVERAGE(F81,H81,J81)</f>
        <v>2.7741999466666667</v>
      </c>
      <c r="M81" s="6"/>
      <c r="N81" s="6">
        <f>N61*1000/1000000</f>
        <v>0.367</v>
      </c>
      <c r="O81" s="6"/>
      <c r="P81" s="6">
        <f>P61*1000/1000000</f>
        <v>0.343</v>
      </c>
      <c r="Q81" s="6"/>
      <c r="R81" s="6">
        <f>R61*1000/1000000</f>
        <v>0.346</v>
      </c>
      <c r="S81" s="6"/>
      <c r="T81" s="9">
        <f>AVERAGE(N81,P81,R81)</f>
        <v>0.35200000000000004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L81" s="6"/>
      <c r="AM81" s="6"/>
      <c r="AN81" s="6"/>
      <c r="AO81" s="6"/>
      <c r="AP81" s="6"/>
    </row>
    <row r="82" spans="2:44" ht="12.75">
      <c r="B82" s="21" t="s">
        <v>89</v>
      </c>
      <c r="C82" s="21"/>
      <c r="D82" s="21" t="s">
        <v>86</v>
      </c>
      <c r="F82" s="26">
        <f>F78/9000*(21-F79)/21*60</f>
        <v>3.1840634920634923</v>
      </c>
      <c r="G82" s="6"/>
      <c r="H82" s="26">
        <f>H78/9000*(21-H79)/21*60</f>
        <v>3.209142857142857</v>
      </c>
      <c r="I82" s="6"/>
      <c r="J82" s="26">
        <f>J78/9000*(21-J79)/21*60</f>
        <v>3.184761904761905</v>
      </c>
      <c r="K82" s="26"/>
      <c r="L82" s="9">
        <f>AVERAGE(F82,H82,J82)</f>
        <v>3.1926560846560847</v>
      </c>
      <c r="M82" s="6"/>
      <c r="N82" s="6"/>
      <c r="O82" s="6"/>
      <c r="P82" s="6"/>
      <c r="Q82" s="6"/>
      <c r="R82" s="6"/>
      <c r="S82" s="6"/>
      <c r="T82" s="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L82" s="25"/>
      <c r="AM82" s="6"/>
      <c r="AN82" s="25"/>
      <c r="AO82" s="6"/>
      <c r="AP82" s="25"/>
      <c r="AR82" s="25"/>
    </row>
    <row r="83" spans="6:36" ht="12.75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2:36" ht="12.75">
      <c r="B84" s="5" t="s">
        <v>22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2:44" ht="12.75">
      <c r="B85" s="5" t="s">
        <v>4</v>
      </c>
      <c r="D85" s="5" t="s">
        <v>23</v>
      </c>
      <c r="F85" s="9">
        <f>F60*F64/100*454*1000/(F78*60*0.0283)*14/(21-F79)</f>
        <v>63.70200512719448</v>
      </c>
      <c r="G85" s="6"/>
      <c r="H85" s="9">
        <f>H60*H64/100*454*1000/(H78*60*0.0283)*14/(21-H79)</f>
        <v>69.99955075352602</v>
      </c>
      <c r="I85" s="9"/>
      <c r="J85" s="9">
        <f>J60*J64/100*454*1000/(J78*60*0.0283)*14/(21-J79)</f>
        <v>68.17102771719426</v>
      </c>
      <c r="K85" s="9"/>
      <c r="L85" s="9">
        <f>AVERAGE(F85,H85,J85)</f>
        <v>67.29086119930491</v>
      </c>
      <c r="M85" s="6"/>
      <c r="N85" s="9"/>
      <c r="O85" s="6"/>
      <c r="P85" s="9"/>
      <c r="Q85" s="6"/>
      <c r="R85" s="9"/>
      <c r="S85" s="9"/>
      <c r="T85" s="9"/>
      <c r="U85" s="9"/>
      <c r="V85" s="9">
        <v>63.70200512719448</v>
      </c>
      <c r="W85" s="9"/>
      <c r="X85" s="9">
        <v>69.99955075352602</v>
      </c>
      <c r="Y85" s="6"/>
      <c r="Z85" s="9">
        <v>68.17102771719426</v>
      </c>
      <c r="AA85" s="6"/>
      <c r="AB85" s="6">
        <v>67.29086119930491</v>
      </c>
      <c r="AC85" s="6"/>
      <c r="AD85" s="6"/>
      <c r="AE85" s="6"/>
      <c r="AF85" s="6"/>
      <c r="AG85" s="6"/>
      <c r="AH85" s="6"/>
      <c r="AI85" s="6"/>
      <c r="AJ85" s="6"/>
      <c r="AL85" s="9"/>
      <c r="AN85" s="9"/>
      <c r="AP85" s="9"/>
      <c r="AR85" s="9"/>
    </row>
    <row r="86" spans="2:28" s="10" customFormat="1" ht="12.75">
      <c r="B86" s="10" t="s">
        <v>2</v>
      </c>
      <c r="D86" s="10" t="s">
        <v>24</v>
      </c>
      <c r="F86" s="10">
        <f>F60*F65/100*454*1000000/(F78*60*0.0283)*14/(21-F79)</f>
        <v>866123.7539223807</v>
      </c>
      <c r="H86" s="10">
        <f>H60*H65/100*454*1000000/(H78*60*0.0283)*14/(21-H79)</f>
        <v>751106.2906251363</v>
      </c>
      <c r="J86" s="10">
        <f>J60*J65/100*454*1000000/(J78*60*0.0283)*14/(21-J79)</f>
        <v>868342.4350206549</v>
      </c>
      <c r="L86" s="9">
        <f aca="true" t="shared" si="4" ref="L86:L97">AVERAGE(F86,H86,J86)</f>
        <v>828524.1598560574</v>
      </c>
      <c r="T86" s="9"/>
      <c r="V86" s="9">
        <v>866123.7539223807</v>
      </c>
      <c r="X86" s="9">
        <v>751106.2906251363</v>
      </c>
      <c r="Z86" s="10">
        <v>868342.4350206549</v>
      </c>
      <c r="AB86" s="10">
        <v>828524.1598560574</v>
      </c>
    </row>
    <row r="87" spans="2:28" s="10" customFormat="1" ht="12.75">
      <c r="B87" s="5" t="s">
        <v>111</v>
      </c>
      <c r="D87" s="10" t="s">
        <v>24</v>
      </c>
      <c r="E87" s="10">
        <v>100</v>
      </c>
      <c r="F87" s="14">
        <f>F$60*454/F$62*F66/(F$78*60*0.0283)*14/(21-F$79)</f>
        <v>0.6485486521118854</v>
      </c>
      <c r="G87" s="10">
        <v>100</v>
      </c>
      <c r="H87" s="14">
        <f>H$60*454/H$62*H66/(H$78*60*0.0283)*14/(21-H$79)</f>
        <v>0.6455403092114214</v>
      </c>
      <c r="I87" s="10">
        <v>100</v>
      </c>
      <c r="J87" s="14">
        <f aca="true" t="shared" si="5" ref="J87:J97">J$60*454/J$62*J66/(J$78*60*0.0283)*14/(21-J$79)</f>
        <v>0.6502722165887433</v>
      </c>
      <c r="K87" s="10">
        <v>100</v>
      </c>
      <c r="L87" s="9">
        <f t="shared" si="4"/>
        <v>0.64812039263735</v>
      </c>
      <c r="U87" s="10">
        <v>100</v>
      </c>
      <c r="V87" s="10">
        <v>0.6485486521118854</v>
      </c>
      <c r="W87" s="10">
        <v>100</v>
      </c>
      <c r="X87" s="10">
        <v>0.6455403092114214</v>
      </c>
      <c r="Y87" s="10">
        <v>100</v>
      </c>
      <c r="Z87" s="10">
        <v>0.6502722165887433</v>
      </c>
      <c r="AA87" s="10">
        <v>100</v>
      </c>
      <c r="AB87" s="10">
        <v>0.64812039263735</v>
      </c>
    </row>
    <row r="88" spans="2:44" s="10" customFormat="1" ht="12.75">
      <c r="B88" s="5" t="s">
        <v>112</v>
      </c>
      <c r="C88" s="12"/>
      <c r="D88" s="10" t="s">
        <v>24</v>
      </c>
      <c r="E88" s="10">
        <v>100</v>
      </c>
      <c r="F88" s="14">
        <f aca="true" t="shared" si="6" ref="F88:H97">F$60*454/F$62*F67/(F$78*60*0.0283)*14/(21-F$79)</f>
        <v>0.6485486521118854</v>
      </c>
      <c r="G88" s="10">
        <v>100</v>
      </c>
      <c r="H88" s="14">
        <f t="shared" si="6"/>
        <v>0.6455403092114214</v>
      </c>
      <c r="I88" s="10">
        <v>100</v>
      </c>
      <c r="J88" s="14">
        <f t="shared" si="5"/>
        <v>0.6502722165887433</v>
      </c>
      <c r="K88" s="10">
        <v>100</v>
      </c>
      <c r="L88" s="9">
        <f t="shared" si="4"/>
        <v>0.64812039263735</v>
      </c>
      <c r="M88" s="20"/>
      <c r="N88" s="20"/>
      <c r="O88" s="20"/>
      <c r="P88" s="20"/>
      <c r="Q88" s="20"/>
      <c r="R88" s="20"/>
      <c r="S88" s="20"/>
      <c r="T88" s="20"/>
      <c r="U88" s="20">
        <v>100</v>
      </c>
      <c r="V88" s="30">
        <v>0.6485486521118854</v>
      </c>
      <c r="W88" s="20">
        <v>100</v>
      </c>
      <c r="X88" s="30">
        <v>0.6455403092114214</v>
      </c>
      <c r="Y88" s="20">
        <v>100</v>
      </c>
      <c r="Z88" s="30">
        <v>0.6502722165887433</v>
      </c>
      <c r="AA88" s="20">
        <v>100</v>
      </c>
      <c r="AB88" s="30">
        <v>0.64812039263735</v>
      </c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2:44" s="10" customFormat="1" ht="12.75">
      <c r="B89" s="5" t="s">
        <v>114</v>
      </c>
      <c r="C89" s="12"/>
      <c r="D89" s="10" t="s">
        <v>24</v>
      </c>
      <c r="E89" s="10">
        <v>100</v>
      </c>
      <c r="F89" s="14">
        <f t="shared" si="6"/>
        <v>25.94194608447542</v>
      </c>
      <c r="G89" s="10">
        <v>100</v>
      </c>
      <c r="H89" s="14">
        <f t="shared" si="6"/>
        <v>25.82161236845686</v>
      </c>
      <c r="I89" s="10">
        <v>100</v>
      </c>
      <c r="J89" s="14">
        <f t="shared" si="5"/>
        <v>26.010888663549732</v>
      </c>
      <c r="K89" s="10">
        <v>100</v>
      </c>
      <c r="L89" s="9">
        <f t="shared" si="4"/>
        <v>25.924815705494</v>
      </c>
      <c r="M89" s="20"/>
      <c r="N89" s="20"/>
      <c r="O89" s="20"/>
      <c r="P89" s="20"/>
      <c r="Q89" s="20"/>
      <c r="R89" s="20"/>
      <c r="S89" s="20"/>
      <c r="T89" s="20"/>
      <c r="U89" s="20">
        <v>100</v>
      </c>
      <c r="V89" s="30">
        <v>25.94194608447542</v>
      </c>
      <c r="W89" s="20">
        <v>100</v>
      </c>
      <c r="X89" s="30">
        <v>25.82161236845686</v>
      </c>
      <c r="Y89" s="20">
        <v>100</v>
      </c>
      <c r="Z89" s="30">
        <v>26.010888663549732</v>
      </c>
      <c r="AA89" s="20">
        <v>100</v>
      </c>
      <c r="AB89" s="30">
        <v>25.924815705494</v>
      </c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2:44" s="10" customFormat="1" ht="12.75">
      <c r="B90" s="5" t="s">
        <v>115</v>
      </c>
      <c r="C90" s="5"/>
      <c r="D90" s="10" t="s">
        <v>24</v>
      </c>
      <c r="E90" s="10">
        <v>100</v>
      </c>
      <c r="F90" s="14">
        <f t="shared" si="6"/>
        <v>6.485486521118855</v>
      </c>
      <c r="G90" s="10">
        <v>100</v>
      </c>
      <c r="H90" s="14">
        <f t="shared" si="6"/>
        <v>6.455403092114215</v>
      </c>
      <c r="I90" s="10">
        <v>100</v>
      </c>
      <c r="J90" s="14">
        <f t="shared" si="5"/>
        <v>6.502722165887433</v>
      </c>
      <c r="K90" s="10">
        <v>100</v>
      </c>
      <c r="L90" s="9">
        <f t="shared" si="4"/>
        <v>6.4812039263735</v>
      </c>
      <c r="M90" s="20"/>
      <c r="N90" s="20"/>
      <c r="O90" s="20"/>
      <c r="P90" s="20"/>
      <c r="Q90" s="20"/>
      <c r="R90" s="20"/>
      <c r="S90" s="20"/>
      <c r="T90" s="20"/>
      <c r="U90" s="20">
        <v>100</v>
      </c>
      <c r="V90" s="30">
        <v>6.485486521118855</v>
      </c>
      <c r="W90" s="20">
        <v>100</v>
      </c>
      <c r="X90" s="30">
        <v>6.455403092114215</v>
      </c>
      <c r="Y90" s="20">
        <v>100</v>
      </c>
      <c r="Z90" s="30">
        <v>6.502722165887433</v>
      </c>
      <c r="AA90" s="20">
        <v>100</v>
      </c>
      <c r="AB90" s="30">
        <v>6.4812039263735</v>
      </c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2:36" ht="12.75">
      <c r="B91" s="5" t="s">
        <v>116</v>
      </c>
      <c r="D91" s="10" t="s">
        <v>24</v>
      </c>
      <c r="E91" s="10">
        <v>100</v>
      </c>
      <c r="F91" s="14">
        <f t="shared" si="6"/>
        <v>6.485486521118855</v>
      </c>
      <c r="G91" s="10">
        <v>100</v>
      </c>
      <c r="H91" s="14">
        <f t="shared" si="6"/>
        <v>6.455403092114215</v>
      </c>
      <c r="I91" s="10">
        <v>100</v>
      </c>
      <c r="J91" s="14">
        <f t="shared" si="5"/>
        <v>6.502722165887433</v>
      </c>
      <c r="K91" s="10">
        <v>100</v>
      </c>
      <c r="L91" s="9">
        <f t="shared" si="4"/>
        <v>6.4812039263735</v>
      </c>
      <c r="M91" s="6"/>
      <c r="N91" s="6"/>
      <c r="O91" s="6"/>
      <c r="P91" s="6"/>
      <c r="Q91" s="6"/>
      <c r="R91" s="6"/>
      <c r="S91" s="6"/>
      <c r="T91" s="6"/>
      <c r="U91" s="6">
        <v>100</v>
      </c>
      <c r="V91" s="30">
        <v>6.485486521118855</v>
      </c>
      <c r="W91" s="6">
        <v>100</v>
      </c>
      <c r="X91" s="30">
        <v>6.455403092114215</v>
      </c>
      <c r="Y91" s="6">
        <v>100</v>
      </c>
      <c r="Z91" s="30">
        <v>6.502722165887433</v>
      </c>
      <c r="AA91" s="6">
        <v>100</v>
      </c>
      <c r="AB91" s="30">
        <v>6.4812039263735</v>
      </c>
      <c r="AC91" s="6"/>
      <c r="AD91" s="6"/>
      <c r="AE91" s="6"/>
      <c r="AF91" s="6"/>
      <c r="AG91" s="6"/>
      <c r="AH91" s="6"/>
      <c r="AI91" s="6"/>
      <c r="AJ91" s="6"/>
    </row>
    <row r="92" spans="2:36" ht="12.75">
      <c r="B92" s="5" t="s">
        <v>117</v>
      </c>
      <c r="D92" s="10" t="s">
        <v>24</v>
      </c>
      <c r="E92" s="10">
        <v>100</v>
      </c>
      <c r="F92" s="14">
        <f t="shared" si="6"/>
        <v>12.97097304223771</v>
      </c>
      <c r="G92" s="10">
        <v>100</v>
      </c>
      <c r="H92" s="14">
        <f t="shared" si="6"/>
        <v>12.91080618422843</v>
      </c>
      <c r="I92" s="10">
        <v>100</v>
      </c>
      <c r="J92" s="14">
        <f t="shared" si="5"/>
        <v>13.005444331774866</v>
      </c>
      <c r="K92" s="10">
        <v>100</v>
      </c>
      <c r="L92" s="9">
        <f t="shared" si="4"/>
        <v>12.962407852747</v>
      </c>
      <c r="M92" s="6"/>
      <c r="N92" s="6"/>
      <c r="O92" s="6"/>
      <c r="P92" s="6"/>
      <c r="Q92" s="6"/>
      <c r="R92" s="6"/>
      <c r="S92" s="6"/>
      <c r="T92" s="6"/>
      <c r="U92" s="6">
        <v>100</v>
      </c>
      <c r="V92" s="30">
        <v>12.97097304223771</v>
      </c>
      <c r="W92" s="6">
        <v>100</v>
      </c>
      <c r="X92" s="30">
        <v>12.91080618422843</v>
      </c>
      <c r="Y92" s="6">
        <v>100</v>
      </c>
      <c r="Z92" s="30">
        <v>13.005444331774866</v>
      </c>
      <c r="AA92" s="6">
        <v>100</v>
      </c>
      <c r="AB92" s="30">
        <v>12.962407852747</v>
      </c>
      <c r="AC92" s="6"/>
      <c r="AD92" s="6"/>
      <c r="AE92" s="6"/>
      <c r="AF92" s="13"/>
      <c r="AG92" s="6"/>
      <c r="AH92" s="6"/>
      <c r="AI92" s="6"/>
      <c r="AJ92" s="6"/>
    </row>
    <row r="93" spans="2:28" ht="12.75">
      <c r="B93" s="5" t="s">
        <v>118</v>
      </c>
      <c r="D93" s="10" t="s">
        <v>24</v>
      </c>
      <c r="E93" s="10">
        <v>100</v>
      </c>
      <c r="F93" s="14">
        <f t="shared" si="6"/>
        <v>12.97097304223771</v>
      </c>
      <c r="G93" s="10">
        <v>100</v>
      </c>
      <c r="H93" s="14">
        <f t="shared" si="6"/>
        <v>12.91080618422843</v>
      </c>
      <c r="I93" s="10">
        <v>100</v>
      </c>
      <c r="J93" s="14">
        <f t="shared" si="5"/>
        <v>13.005444331774866</v>
      </c>
      <c r="K93" s="10">
        <v>100</v>
      </c>
      <c r="L93" s="9">
        <f t="shared" si="4"/>
        <v>12.962407852747</v>
      </c>
      <c r="U93" s="5">
        <v>100</v>
      </c>
      <c r="V93" s="30">
        <v>12.97097304223771</v>
      </c>
      <c r="W93" s="5">
        <v>100</v>
      </c>
      <c r="X93" s="30">
        <v>12.91080618422843</v>
      </c>
      <c r="Y93" s="5">
        <v>100</v>
      </c>
      <c r="Z93" s="30">
        <v>13.005444331774866</v>
      </c>
      <c r="AA93" s="5">
        <v>100</v>
      </c>
      <c r="AB93" s="30">
        <v>12.962407852747</v>
      </c>
    </row>
    <row r="94" spans="2:36" ht="12.75">
      <c r="B94" s="5" t="s">
        <v>119</v>
      </c>
      <c r="D94" s="10" t="s">
        <v>24</v>
      </c>
      <c r="E94" s="10">
        <v>100</v>
      </c>
      <c r="F94" s="14">
        <f t="shared" si="6"/>
        <v>12.97097304223771</v>
      </c>
      <c r="G94" s="10">
        <v>100</v>
      </c>
      <c r="H94" s="14">
        <f t="shared" si="6"/>
        <v>12.91080618422843</v>
      </c>
      <c r="I94" s="10">
        <v>100</v>
      </c>
      <c r="J94" s="14">
        <f t="shared" si="5"/>
        <v>13.005444331774866</v>
      </c>
      <c r="K94" s="10">
        <v>100</v>
      </c>
      <c r="L94" s="9">
        <f t="shared" si="4"/>
        <v>12.962407852747</v>
      </c>
      <c r="M94" s="6"/>
      <c r="N94" s="6"/>
      <c r="O94" s="6"/>
      <c r="P94" s="6"/>
      <c r="Q94" s="6"/>
      <c r="R94" s="6"/>
      <c r="S94" s="6"/>
      <c r="T94" s="6"/>
      <c r="U94" s="6">
        <v>100</v>
      </c>
      <c r="V94" s="30">
        <v>12.97097304223771</v>
      </c>
      <c r="W94" s="6">
        <v>100</v>
      </c>
      <c r="X94" s="30">
        <v>12.91080618422843</v>
      </c>
      <c r="Y94" s="6">
        <v>100</v>
      </c>
      <c r="Z94" s="30">
        <v>13.005444331774866</v>
      </c>
      <c r="AA94" s="6">
        <v>100</v>
      </c>
      <c r="AB94" s="30">
        <v>12.962407852747</v>
      </c>
      <c r="AC94" s="6"/>
      <c r="AD94" s="6"/>
      <c r="AE94" s="6"/>
      <c r="AF94" s="6"/>
      <c r="AG94" s="6"/>
      <c r="AH94" s="6"/>
      <c r="AI94" s="6"/>
      <c r="AJ94" s="6"/>
    </row>
    <row r="95" spans="2:36" ht="12.75">
      <c r="B95" s="5" t="s">
        <v>120</v>
      </c>
      <c r="D95" s="10" t="s">
        <v>24</v>
      </c>
      <c r="E95" s="10">
        <v>100</v>
      </c>
      <c r="F95" s="14">
        <f t="shared" si="6"/>
        <v>0.3891291912671312</v>
      </c>
      <c r="G95" s="10">
        <v>100</v>
      </c>
      <c r="H95" s="14">
        <f t="shared" si="6"/>
        <v>0.3873241855268529</v>
      </c>
      <c r="I95" s="10">
        <v>100</v>
      </c>
      <c r="J95" s="14">
        <f t="shared" si="5"/>
        <v>0.39016332995324604</v>
      </c>
      <c r="K95" s="10">
        <v>100</v>
      </c>
      <c r="L95" s="9">
        <f t="shared" si="4"/>
        <v>0.3888722355824101</v>
      </c>
      <c r="M95" s="6"/>
      <c r="N95" s="6"/>
      <c r="O95" s="6"/>
      <c r="P95" s="6"/>
      <c r="Q95" s="6"/>
      <c r="R95" s="6"/>
      <c r="S95" s="6"/>
      <c r="T95" s="6"/>
      <c r="U95" s="6">
        <v>100</v>
      </c>
      <c r="V95" s="30">
        <v>0.3891291912671312</v>
      </c>
      <c r="W95" s="6">
        <v>100</v>
      </c>
      <c r="X95" s="30">
        <v>0.3873241855268529</v>
      </c>
      <c r="Y95" s="6">
        <v>100</v>
      </c>
      <c r="Z95" s="30">
        <v>0.39016332995324604</v>
      </c>
      <c r="AA95" s="6">
        <v>100</v>
      </c>
      <c r="AB95" s="30">
        <v>0.3888722355824101</v>
      </c>
      <c r="AC95" s="6"/>
      <c r="AD95" s="6"/>
      <c r="AE95" s="6"/>
      <c r="AF95" s="6"/>
      <c r="AG95" s="6"/>
      <c r="AH95" s="6"/>
      <c r="AI95" s="6"/>
      <c r="AJ95" s="6"/>
    </row>
    <row r="96" spans="2:36" ht="12.75">
      <c r="B96" s="5" t="s">
        <v>121</v>
      </c>
      <c r="D96" s="10" t="s">
        <v>24</v>
      </c>
      <c r="E96" s="10">
        <v>100</v>
      </c>
      <c r="F96" s="14">
        <f t="shared" si="6"/>
        <v>6.485486521118855</v>
      </c>
      <c r="G96" s="10">
        <v>100</v>
      </c>
      <c r="H96" s="14">
        <f t="shared" si="6"/>
        <v>6.455403092114215</v>
      </c>
      <c r="I96" s="10">
        <v>100</v>
      </c>
      <c r="J96" s="14">
        <f t="shared" si="5"/>
        <v>6.502722165887433</v>
      </c>
      <c r="K96" s="10">
        <v>100</v>
      </c>
      <c r="L96" s="9">
        <f t="shared" si="4"/>
        <v>6.4812039263735</v>
      </c>
      <c r="M96" s="6"/>
      <c r="N96" s="6"/>
      <c r="O96" s="6"/>
      <c r="P96" s="6"/>
      <c r="Q96" s="6"/>
      <c r="R96" s="6"/>
      <c r="S96" s="6"/>
      <c r="T96" s="6"/>
      <c r="U96" s="6">
        <v>100</v>
      </c>
      <c r="V96" s="30">
        <v>6.485486521118855</v>
      </c>
      <c r="W96" s="6">
        <v>100</v>
      </c>
      <c r="X96" s="30">
        <v>6.455403092114215</v>
      </c>
      <c r="Y96" s="6">
        <v>100</v>
      </c>
      <c r="Z96" s="30">
        <v>6.502722165887433</v>
      </c>
      <c r="AA96" s="6">
        <v>100</v>
      </c>
      <c r="AB96" s="30">
        <v>6.4812039263735</v>
      </c>
      <c r="AC96" s="6"/>
      <c r="AD96" s="6"/>
      <c r="AE96" s="6"/>
      <c r="AF96" s="6"/>
      <c r="AG96" s="6"/>
      <c r="AH96" s="6"/>
      <c r="AI96" s="6"/>
      <c r="AJ96" s="6"/>
    </row>
    <row r="97" spans="2:36" ht="12.75">
      <c r="B97" s="5" t="s">
        <v>122</v>
      </c>
      <c r="D97" s="10" t="s">
        <v>24</v>
      </c>
      <c r="E97" s="10">
        <v>100</v>
      </c>
      <c r="F97" s="14">
        <f t="shared" si="6"/>
        <v>12.97097304223771</v>
      </c>
      <c r="G97" s="10">
        <v>100</v>
      </c>
      <c r="H97" s="14">
        <f t="shared" si="6"/>
        <v>12.91080618422843</v>
      </c>
      <c r="I97" s="10">
        <v>100</v>
      </c>
      <c r="J97" s="14">
        <f t="shared" si="5"/>
        <v>13.005444331774866</v>
      </c>
      <c r="K97" s="10">
        <v>100</v>
      </c>
      <c r="L97" s="9">
        <f t="shared" si="4"/>
        <v>12.962407852747</v>
      </c>
      <c r="M97" s="6"/>
      <c r="N97" s="6"/>
      <c r="O97" s="6"/>
      <c r="P97" s="6"/>
      <c r="Q97" s="6"/>
      <c r="R97" s="6"/>
      <c r="S97" s="6"/>
      <c r="T97" s="6"/>
      <c r="U97" s="6">
        <v>100</v>
      </c>
      <c r="V97" s="30">
        <v>12.97097304223771</v>
      </c>
      <c r="W97" s="6">
        <v>100</v>
      </c>
      <c r="X97" s="30">
        <v>12.91080618422843</v>
      </c>
      <c r="Y97" s="6">
        <v>100</v>
      </c>
      <c r="Z97" s="30">
        <v>13.005444331774866</v>
      </c>
      <c r="AA97" s="6">
        <v>100</v>
      </c>
      <c r="AB97" s="30">
        <v>12.962407852747</v>
      </c>
      <c r="AC97" s="6"/>
      <c r="AD97" s="6"/>
      <c r="AE97" s="6"/>
      <c r="AF97" s="6"/>
      <c r="AG97" s="6"/>
      <c r="AH97" s="6"/>
      <c r="AI97" s="6"/>
      <c r="AJ97" s="6"/>
    </row>
    <row r="98" spans="6:36" ht="12.75">
      <c r="F98" s="6"/>
      <c r="G98" s="6"/>
      <c r="H98" s="6"/>
      <c r="I98" s="6"/>
      <c r="J98" s="6"/>
      <c r="K98" s="6"/>
      <c r="L98" s="9"/>
      <c r="M98" s="6"/>
      <c r="N98" s="6"/>
      <c r="O98" s="6"/>
      <c r="P98" s="6"/>
      <c r="Q98" s="6"/>
      <c r="R98" s="6"/>
      <c r="S98" s="6"/>
      <c r="T98" s="6"/>
      <c r="U98" s="6"/>
      <c r="V98" s="30"/>
      <c r="W98" s="6"/>
      <c r="X98" s="30"/>
      <c r="Y98" s="6"/>
      <c r="Z98" s="30"/>
      <c r="AA98" s="6"/>
      <c r="AB98" s="30"/>
      <c r="AC98" s="6"/>
      <c r="AD98" s="6"/>
      <c r="AE98" s="6"/>
      <c r="AF98" s="6"/>
      <c r="AG98" s="6"/>
      <c r="AH98" s="6"/>
      <c r="AI98" s="6"/>
      <c r="AJ98" s="6"/>
    </row>
    <row r="99" spans="2:36" ht="12.75">
      <c r="B99" s="5" t="s">
        <v>126</v>
      </c>
      <c r="D99" s="10" t="s">
        <v>24</v>
      </c>
      <c r="E99" s="10">
        <v>100</v>
      </c>
      <c r="F99" s="14">
        <f>F91+F94</f>
        <v>19.456459563356564</v>
      </c>
      <c r="G99" s="10">
        <v>100</v>
      </c>
      <c r="H99" s="14">
        <f>H91+H94</f>
        <v>19.366209276342644</v>
      </c>
      <c r="I99" s="10">
        <v>100</v>
      </c>
      <c r="J99" s="14">
        <f>J91+J94</f>
        <v>19.508166497662298</v>
      </c>
      <c r="K99" s="10">
        <v>100</v>
      </c>
      <c r="L99" s="9">
        <f>AVERAGE(F99,H99,J99)</f>
        <v>19.443611779120502</v>
      </c>
      <c r="M99" s="6"/>
      <c r="N99" s="6"/>
      <c r="O99" s="6"/>
      <c r="P99" s="6"/>
      <c r="Q99" s="6"/>
      <c r="R99" s="6"/>
      <c r="S99" s="6"/>
      <c r="T99" s="6"/>
      <c r="U99" s="6">
        <v>100</v>
      </c>
      <c r="V99" s="30">
        <v>19.456459563356564</v>
      </c>
      <c r="W99" s="6">
        <v>100</v>
      </c>
      <c r="X99" s="30">
        <v>19.366209276342644</v>
      </c>
      <c r="Y99" s="6">
        <v>100</v>
      </c>
      <c r="Z99" s="30">
        <v>19.508166497662298</v>
      </c>
      <c r="AA99" s="6">
        <v>100</v>
      </c>
      <c r="AB99" s="30">
        <v>19.443611779120502</v>
      </c>
      <c r="AC99" s="6"/>
      <c r="AD99" s="6"/>
      <c r="AE99" s="6"/>
      <c r="AF99" s="6"/>
      <c r="AG99" s="6"/>
      <c r="AH99" s="6"/>
      <c r="AI99" s="6"/>
      <c r="AJ99" s="6"/>
    </row>
    <row r="100" spans="2:36" ht="12.75">
      <c r="B100" s="5" t="s">
        <v>127</v>
      </c>
      <c r="D100" s="10" t="s">
        <v>24</v>
      </c>
      <c r="E100" s="10">
        <v>100</v>
      </c>
      <c r="F100" s="14">
        <f>F92+F88+F90</f>
        <v>20.10500821546845</v>
      </c>
      <c r="G100" s="10">
        <v>100</v>
      </c>
      <c r="H100" s="14">
        <f>H92+H88+H90</f>
        <v>20.011749585554067</v>
      </c>
      <c r="I100" s="10">
        <v>100</v>
      </c>
      <c r="J100" s="14">
        <f>J92+J88+J90</f>
        <v>20.15843871425104</v>
      </c>
      <c r="K100" s="10">
        <v>100</v>
      </c>
      <c r="L100" s="9">
        <f>AVERAGE(F100,H100,J100)</f>
        <v>20.09173217175785</v>
      </c>
      <c r="M100" s="6"/>
      <c r="N100" s="6"/>
      <c r="O100" s="6"/>
      <c r="P100" s="6"/>
      <c r="Q100" s="6"/>
      <c r="R100" s="6"/>
      <c r="S100" s="6"/>
      <c r="T100" s="6"/>
      <c r="U100" s="6">
        <v>100</v>
      </c>
      <c r="V100" s="30">
        <v>20.10500821546845</v>
      </c>
      <c r="W100" s="6">
        <v>100</v>
      </c>
      <c r="X100" s="30">
        <v>20.011749585554067</v>
      </c>
      <c r="Y100" s="6">
        <v>100</v>
      </c>
      <c r="Z100" s="30">
        <v>20.15843871425104</v>
      </c>
      <c r="AA100" s="6">
        <v>100</v>
      </c>
      <c r="AB100" s="30">
        <v>20.09173217175785</v>
      </c>
      <c r="AC100" s="6"/>
      <c r="AD100" s="6"/>
      <c r="AE100" s="6"/>
      <c r="AF100" s="6"/>
      <c r="AG100" s="6"/>
      <c r="AH100" s="6"/>
      <c r="AI100" s="6"/>
      <c r="AJ100" s="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AE21"/>
  <sheetViews>
    <sheetView workbookViewId="0" topLeftCell="C1">
      <selection activeCell="C26" sqref="C26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5.57421875" style="0" customWidth="1"/>
  </cols>
  <sheetData>
    <row r="1" ht="12.75">
      <c r="C1" s="8" t="s">
        <v>129</v>
      </c>
    </row>
    <row r="3" spans="3:7" ht="12.75">
      <c r="C3" s="11" t="s">
        <v>130</v>
      </c>
      <c r="E3" s="19" t="s">
        <v>1</v>
      </c>
      <c r="F3" s="19" t="s">
        <v>6</v>
      </c>
      <c r="G3" s="19" t="s">
        <v>7</v>
      </c>
    </row>
    <row r="4" spans="3:7" ht="12.75">
      <c r="C4" t="s">
        <v>134</v>
      </c>
      <c r="D4" t="s">
        <v>65</v>
      </c>
      <c r="E4">
        <v>1849</v>
      </c>
      <c r="F4">
        <v>1849</v>
      </c>
      <c r="G4">
        <v>1849</v>
      </c>
    </row>
    <row r="5" spans="5:31" s="5" customFormat="1" ht="12.7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5:23" s="5" customFormat="1" ht="12.75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3:22" s="5" customFormat="1" ht="12.75">
      <c r="C7" s="11" t="s">
        <v>130</v>
      </c>
      <c r="D7"/>
      <c r="E7" s="19" t="s">
        <v>1</v>
      </c>
      <c r="F7" s="19" t="s">
        <v>6</v>
      </c>
      <c r="G7" s="19" t="s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s="5" customFormat="1" ht="12.75">
      <c r="C8" t="s">
        <v>134</v>
      </c>
      <c r="D8" t="s">
        <v>65</v>
      </c>
      <c r="E8">
        <v>1949</v>
      </c>
      <c r="F8">
        <v>1949</v>
      </c>
      <c r="G8">
        <v>1949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s="5" customFormat="1" ht="12.75">
      <c r="C9" s="1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5:22" s="5" customFormat="1" ht="12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31" s="5" customFormat="1" ht="12.7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5:23" s="5" customFormat="1" ht="12.75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5:22" s="5" customFormat="1" ht="12.75"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5:22" s="5" customFormat="1" ht="12.75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3:22" s="5" customFormat="1" ht="12.75">
      <c r="C15" s="1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5:22" s="5" customFormat="1" ht="12.7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5:31" s="5" customFormat="1" ht="12.75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5:31" s="5" customFormat="1" ht="12.75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3:31" s="5" customFormat="1" ht="12.75">
      <c r="C19" s="1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5:31" s="5" customFormat="1" ht="12.7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5:31" s="5" customFormat="1" ht="12.7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2004-02-24T19:38:43Z</cp:lastPrinted>
  <dcterms:created xsi:type="dcterms:W3CDTF">2002-05-23T17:38:12Z</dcterms:created>
  <dcterms:modified xsi:type="dcterms:W3CDTF">2004-02-24T19:38:50Z</dcterms:modified>
  <cp:category/>
  <cp:version/>
  <cp:contentType/>
  <cp:contentStatus/>
</cp:coreProperties>
</file>