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46" yWindow="0" windowWidth="12030" windowHeight="6570" activeTab="0"/>
  </bookViews>
  <sheets>
    <sheet name="list" sheetId="1" r:id="rId1"/>
    <sheet name="source" sheetId="2" r:id="rId2"/>
    <sheet name="cond" sheetId="3" r:id="rId3"/>
    <sheet name="emiss" sheetId="4" r:id="rId4"/>
    <sheet name="feed" sheetId="5" r:id="rId5"/>
    <sheet name="process" sheetId="6" r:id="rId6"/>
  </sheets>
  <definedNames>
    <definedName name="_xlnm.Print_Titles" localSheetId="4">'feed'!$B:$B</definedName>
  </definedNames>
  <calcPr fullCalcOnLoad="1"/>
</workbook>
</file>

<file path=xl/sharedStrings.xml><?xml version="1.0" encoding="utf-8"?>
<sst xmlns="http://schemas.openxmlformats.org/spreadsheetml/2006/main" count="304" uniqueCount="132">
  <si>
    <t>EPA ID No.</t>
  </si>
  <si>
    <t>Facility Name</t>
  </si>
  <si>
    <t>Facility Location</t>
  </si>
  <si>
    <t xml:space="preserve">    City</t>
  </si>
  <si>
    <t xml:space="preserve">    State</t>
  </si>
  <si>
    <t>Unit ID Name/No.</t>
  </si>
  <si>
    <t>Other Sister Facilities</t>
  </si>
  <si>
    <t>None</t>
  </si>
  <si>
    <t>APCS Characteristics</t>
  </si>
  <si>
    <t>Stack Characteristics</t>
  </si>
  <si>
    <t xml:space="preserve">    Diameter (ft)</t>
  </si>
  <si>
    <t xml:space="preserve">    Height (ft)</t>
  </si>
  <si>
    <t>Permitting Status</t>
  </si>
  <si>
    <t xml:space="preserve">    Report Name/Date</t>
  </si>
  <si>
    <t xml:space="preserve">    Report Prepare</t>
  </si>
  <si>
    <t xml:space="preserve">    Testing Firm</t>
  </si>
  <si>
    <t xml:space="preserve">    Condition Descr</t>
  </si>
  <si>
    <t xml:space="preserve">    Content</t>
  </si>
  <si>
    <t>PM, CO</t>
  </si>
  <si>
    <t>Units</t>
  </si>
  <si>
    <t>PM</t>
  </si>
  <si>
    <t>gr/dscf</t>
  </si>
  <si>
    <t>y</t>
  </si>
  <si>
    <t>ppmv</t>
  </si>
  <si>
    <t>Cond Avg</t>
  </si>
  <si>
    <t>Feedstream Description</t>
  </si>
  <si>
    <t>Heating Value</t>
  </si>
  <si>
    <t>Btu/lb</t>
  </si>
  <si>
    <t>Thermal Feedrate</t>
  </si>
  <si>
    <t>MMBtu/hr</t>
  </si>
  <si>
    <t>Ash</t>
  </si>
  <si>
    <t>Chlorine</t>
  </si>
  <si>
    <t>ppmw</t>
  </si>
  <si>
    <t>nd</t>
  </si>
  <si>
    <t xml:space="preserve">    Testing Dates</t>
  </si>
  <si>
    <t>lb/hr</t>
  </si>
  <si>
    <t>wt. %</t>
  </si>
  <si>
    <t>Stack Gas Flowrate</t>
  </si>
  <si>
    <t>dscfm</t>
  </si>
  <si>
    <t>Oxygen</t>
  </si>
  <si>
    <t>%</t>
  </si>
  <si>
    <t>Total</t>
  </si>
  <si>
    <t>mg/dscm</t>
  </si>
  <si>
    <t>ug/dscm</t>
  </si>
  <si>
    <t>SVM</t>
  </si>
  <si>
    <t>LVM</t>
  </si>
  <si>
    <t>Liq</t>
  </si>
  <si>
    <t>Stack Gas Emissions</t>
  </si>
  <si>
    <t>HW</t>
  </si>
  <si>
    <t>°F</t>
  </si>
  <si>
    <t>Feedstreams</t>
  </si>
  <si>
    <t>Combustor Characteristics</t>
  </si>
  <si>
    <t>Hazardous Wastes</t>
  </si>
  <si>
    <t>Haz Waste Description</t>
  </si>
  <si>
    <t>Supplemental Fuel</t>
  </si>
  <si>
    <t>Capacity (MMBtu/hr)</t>
  </si>
  <si>
    <t>Feedrate MTEC Calculations</t>
  </si>
  <si>
    <t>7% O2</t>
  </si>
  <si>
    <t>Phase II ID No.</t>
  </si>
  <si>
    <t xml:space="preserve">    Gas Velocity (ft/sec)</t>
  </si>
  <si>
    <t xml:space="preserve">    Gas Temperature (°F)</t>
  </si>
  <si>
    <t>g/hr</t>
  </si>
  <si>
    <t>Source Description</t>
  </si>
  <si>
    <t>Soot Blowing</t>
  </si>
  <si>
    <t>Comments</t>
  </si>
  <si>
    <t>CO (RA)</t>
  </si>
  <si>
    <t>CO (MHRA)</t>
  </si>
  <si>
    <t>Arsenic</t>
  </si>
  <si>
    <t>Barium</t>
  </si>
  <si>
    <t>Beryllium</t>
  </si>
  <si>
    <t>Thallium</t>
  </si>
  <si>
    <t>Antimony</t>
  </si>
  <si>
    <t>Lead</t>
  </si>
  <si>
    <t>Cadmium</t>
  </si>
  <si>
    <t>Silver</t>
  </si>
  <si>
    <t>Chromium</t>
  </si>
  <si>
    <t>BIF Feedrate Limits</t>
  </si>
  <si>
    <t>*</t>
  </si>
  <si>
    <t>Mercury</t>
  </si>
  <si>
    <t>Feed Rate</t>
  </si>
  <si>
    <t>HWC Burn Status (Date if Terminated)</t>
  </si>
  <si>
    <t xml:space="preserve">    Cond Dates</t>
  </si>
  <si>
    <t>Cond Description</t>
  </si>
  <si>
    <t>R1</t>
  </si>
  <si>
    <t>R2</t>
  </si>
  <si>
    <t>R3</t>
  </si>
  <si>
    <t>Number of Sister Facilities</t>
  </si>
  <si>
    <t>Combustor Type</t>
  </si>
  <si>
    <t>APCS Detailed Acronym</t>
  </si>
  <si>
    <t>APCS General Class</t>
  </si>
  <si>
    <t>Liquid-fired</t>
  </si>
  <si>
    <t>source</t>
  </si>
  <si>
    <t>cond</t>
  </si>
  <si>
    <t>emiss</t>
  </si>
  <si>
    <t>feed</t>
  </si>
  <si>
    <t>Combustor Class</t>
  </si>
  <si>
    <t>Feedstream Number</t>
  </si>
  <si>
    <t>Feed Class</t>
  </si>
  <si>
    <t>F1</t>
  </si>
  <si>
    <t>Liq HW</t>
  </si>
  <si>
    <t>F2</t>
  </si>
  <si>
    <t>NG</t>
  </si>
  <si>
    <t>F3</t>
  </si>
  <si>
    <t>Feed Class 2</t>
  </si>
  <si>
    <t>MF</t>
  </si>
  <si>
    <t>Sampling Train</t>
  </si>
  <si>
    <t>E1</t>
  </si>
  <si>
    <t xml:space="preserve">   Stack Gas Flowrate</t>
  </si>
  <si>
    <t xml:space="preserve">   O2</t>
  </si>
  <si>
    <t>Both units</t>
  </si>
  <si>
    <t>Bostik, Inc.</t>
  </si>
  <si>
    <t>Middleton</t>
  </si>
  <si>
    <t>MA</t>
  </si>
  <si>
    <t>Struthers-Wells Byrner Unit</t>
  </si>
  <si>
    <t>Liquid -fired boiler</t>
  </si>
  <si>
    <t>MAD001039767</t>
  </si>
  <si>
    <t>No. 2 fuel oil</t>
  </si>
  <si>
    <t>3035C1</t>
  </si>
  <si>
    <t>Comliance Recertification for Bostik's Struthers-Wells Burner Unit Pursuant to the BIF Regulations. February 16, 2000</t>
  </si>
  <si>
    <t>ENSR</t>
  </si>
  <si>
    <t>Adjusted Tier I feed rate for metals and chlorine</t>
  </si>
  <si>
    <t>CoC, normal operation</t>
  </si>
  <si>
    <t xml:space="preserve">   Moisture</t>
  </si>
  <si>
    <t xml:space="preserve">   Temperature</t>
  </si>
  <si>
    <t>Waste Distillate</t>
  </si>
  <si>
    <t>No. 2 Fuel Oil</t>
  </si>
  <si>
    <t>Density</t>
  </si>
  <si>
    <t>lb/gal</t>
  </si>
  <si>
    <t>Process Information</t>
  </si>
  <si>
    <t>Comb Temp</t>
  </si>
  <si>
    <t>The heater was manufactured by Struthers-Wells (SW) of Warren, PA in 1969 and is designed as Model No. 5C15-4. Vertical fired cold chamber heater. The original economizer  was added in 1980 and was also built by SW. A second economizer (also made by SW) was added in July 1996. . Thermal rating output is 7.5x10^6 Btu/hr. The combustion chamber and primary energy recovery section are of integral design. Thermal recovery is at least 60 percent and at least 75 percent of the recoverd energy is ultilized at the facility</t>
  </si>
  <si>
    <t>Polyester or direct solvation distillate (byproduct)</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</si>
</sst>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0.0"/>
    <numFmt numFmtId="166" formatCode="0.0000"/>
    <numFmt numFmtId="167" formatCode="0.000"/>
    <numFmt numFmtId="168" formatCode="#,##0.000"/>
    <numFmt numFmtId="169" formatCode="#,##0.0000"/>
    <numFmt numFmtId="170" formatCode="0.000000"/>
    <numFmt numFmtId="171" formatCode="0.00000"/>
    <numFmt numFmtId="172" formatCode="0.0000000"/>
    <numFmt numFmtId="173" formatCode="0.00000000"/>
  </numFmts>
  <fonts count="4">
    <font>
      <sz val="10"/>
      <name val="Arial"/>
      <family val="0"/>
    </font>
    <font>
      <u val="single"/>
      <sz val="10"/>
      <color indexed="12"/>
      <name val="Arial"/>
      <family val="0"/>
    </font>
    <font>
      <b/>
      <sz val="10"/>
      <name val="Arial"/>
      <family val="2"/>
    </font>
    <font>
      <i/>
      <sz val="10"/>
      <name val="Arial"/>
      <family val="2"/>
    </font>
  </fonts>
  <fills count="2">
    <fill>
      <patternFill/>
    </fill>
    <fill>
      <patternFill patternType="gray125"/>
    </fill>
  </fills>
  <borders count="1">
    <border>
      <left/>
      <right/>
      <top/>
      <bottom/>
      <diagonal/>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35">
    <xf numFmtId="0" fontId="0" fillId="0" borderId="0" xfId="0" applyAlignment="1">
      <alignment/>
    </xf>
    <xf numFmtId="0" fontId="2" fillId="0" borderId="0" xfId="0" applyFont="1" applyAlignment="1">
      <alignment/>
    </xf>
    <xf numFmtId="0" fontId="0" fillId="0" borderId="0" xfId="0" applyFont="1" applyAlignment="1">
      <alignment/>
    </xf>
    <xf numFmtId="0" fontId="0" fillId="0" borderId="0" xfId="0" applyFont="1" applyAlignment="1">
      <alignment horizontal="left"/>
    </xf>
    <xf numFmtId="165" fontId="0" fillId="0" borderId="0" xfId="0" applyNumberFormat="1" applyFont="1" applyAlignment="1">
      <alignment horizontal="left"/>
    </xf>
    <xf numFmtId="164" fontId="0" fillId="0" borderId="0" xfId="0" applyNumberFormat="1" applyFont="1" applyAlignment="1">
      <alignment horizontal="left"/>
    </xf>
    <xf numFmtId="0" fontId="2" fillId="0" borderId="0" xfId="0" applyFont="1" applyFill="1" applyBorder="1" applyAlignment="1">
      <alignment/>
    </xf>
    <xf numFmtId="0" fontId="0" fillId="0" borderId="0" xfId="0" applyFont="1" applyFill="1" applyBorder="1" applyAlignment="1">
      <alignment horizontal="left"/>
    </xf>
    <xf numFmtId="0" fontId="0" fillId="0" borderId="0" xfId="0" applyFont="1" applyFill="1" applyBorder="1" applyAlignment="1">
      <alignment/>
    </xf>
    <xf numFmtId="0" fontId="0" fillId="0" borderId="0" xfId="0" applyFont="1" applyFill="1" applyBorder="1" applyAlignment="1">
      <alignment horizontal="center"/>
    </xf>
    <xf numFmtId="0" fontId="2" fillId="0" borderId="0" xfId="0" applyFont="1" applyFill="1" applyBorder="1" applyAlignment="1">
      <alignment horizontal="left"/>
    </xf>
    <xf numFmtId="0" fontId="0" fillId="0" borderId="0" xfId="0" applyFont="1" applyFill="1" applyBorder="1" applyAlignment="1">
      <alignment horizontal="right"/>
    </xf>
    <xf numFmtId="165" fontId="0" fillId="0" borderId="0" xfId="0" applyNumberFormat="1" applyFont="1" applyFill="1" applyBorder="1" applyAlignment="1">
      <alignment horizontal="right"/>
    </xf>
    <xf numFmtId="1" fontId="0" fillId="0" borderId="0" xfId="0" applyNumberFormat="1" applyFont="1" applyFill="1" applyBorder="1" applyAlignment="1">
      <alignment horizontal="right"/>
    </xf>
    <xf numFmtId="0" fontId="0" fillId="0" borderId="0" xfId="0" applyFont="1" applyFill="1" applyBorder="1" applyAlignment="1">
      <alignment/>
    </xf>
    <xf numFmtId="0" fontId="2" fillId="0" borderId="0" xfId="0" applyFont="1" applyBorder="1" applyAlignment="1">
      <alignment horizontal="left"/>
    </xf>
    <xf numFmtId="0" fontId="0" fillId="0" borderId="0" xfId="0" applyFont="1" applyBorder="1" applyAlignment="1">
      <alignment horizontal="left"/>
    </xf>
    <xf numFmtId="0" fontId="0" fillId="0" borderId="0" xfId="0" applyFont="1" applyBorder="1" applyAlignment="1">
      <alignment/>
    </xf>
    <xf numFmtId="0" fontId="0" fillId="0" borderId="0" xfId="0" applyFont="1" applyBorder="1" applyAlignment="1">
      <alignment horizontal="right"/>
    </xf>
    <xf numFmtId="0" fontId="0" fillId="0" borderId="0" xfId="0" applyFont="1" applyBorder="1" applyAlignment="1">
      <alignment horizontal="center"/>
    </xf>
    <xf numFmtId="165" fontId="0" fillId="0" borderId="0" xfId="0" applyNumberFormat="1" applyFont="1" applyBorder="1" applyAlignment="1">
      <alignment horizontal="right"/>
    </xf>
    <xf numFmtId="165" fontId="0" fillId="0" borderId="0" xfId="0" applyNumberFormat="1" applyFont="1" applyBorder="1" applyAlignment="1">
      <alignment/>
    </xf>
    <xf numFmtId="0" fontId="1" fillId="0" borderId="0" xfId="19" applyFont="1" applyBorder="1" applyAlignment="1">
      <alignment horizontal="right"/>
    </xf>
    <xf numFmtId="0" fontId="0" fillId="0" borderId="0" xfId="0" applyFont="1" applyAlignment="1">
      <alignment vertical="top" wrapText="1"/>
    </xf>
    <xf numFmtId="0" fontId="0" fillId="0" borderId="0" xfId="0" applyFont="1" applyAlignment="1">
      <alignment horizontal="left" vertical="top" wrapText="1"/>
    </xf>
    <xf numFmtId="0" fontId="3" fillId="0" borderId="0" xfId="0" applyFont="1" applyBorder="1" applyAlignment="1">
      <alignment horizontal="left"/>
    </xf>
    <xf numFmtId="166" fontId="0" fillId="0" borderId="0" xfId="0" applyNumberFormat="1" applyFont="1" applyFill="1" applyBorder="1" applyAlignment="1">
      <alignment horizontal="right"/>
    </xf>
    <xf numFmtId="167" fontId="0" fillId="0" borderId="0" xfId="0" applyNumberFormat="1" applyFont="1" applyBorder="1" applyAlignment="1">
      <alignment horizontal="right"/>
    </xf>
    <xf numFmtId="17" fontId="0" fillId="0" borderId="0" xfId="0" applyNumberFormat="1" applyFont="1" applyAlignment="1">
      <alignment horizontal="left"/>
    </xf>
    <xf numFmtId="165" fontId="0" fillId="0" borderId="0" xfId="0" applyNumberFormat="1" applyFont="1" applyBorder="1" applyAlignment="1">
      <alignment horizontal="center"/>
    </xf>
    <xf numFmtId="2" fontId="0" fillId="0" borderId="0" xfId="0" applyNumberFormat="1" applyFont="1" applyAlignment="1">
      <alignment wrapText="1"/>
    </xf>
    <xf numFmtId="0" fontId="2" fillId="0" borderId="0" xfId="0" applyFont="1" applyAlignment="1">
      <alignment vertical="top" wrapText="1"/>
    </xf>
    <xf numFmtId="2" fontId="0" fillId="0" borderId="0" xfId="0" applyNumberFormat="1" applyFont="1" applyBorder="1" applyAlignment="1">
      <alignment horizontal="right"/>
    </xf>
    <xf numFmtId="1" fontId="0" fillId="0" borderId="0" xfId="0" applyNumberFormat="1" applyFont="1" applyBorder="1" applyAlignment="1">
      <alignment/>
    </xf>
    <xf numFmtId="1" fontId="0" fillId="0" borderId="0" xfId="0" applyNumberFormat="1" applyFont="1" applyBorder="1" applyAlignment="1">
      <alignment horizontal="right"/>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4"/>
  <sheetViews>
    <sheetView tabSelected="1" workbookViewId="0" topLeftCell="A1">
      <selection activeCell="B16" sqref="B16"/>
    </sheetView>
  </sheetViews>
  <sheetFormatPr defaultColWidth="9.140625" defaultRowHeight="12.75"/>
  <sheetData>
    <row r="1" ht="12.75">
      <c r="A1" t="s">
        <v>91</v>
      </c>
    </row>
    <row r="2" ht="12.75">
      <c r="A2" t="s">
        <v>92</v>
      </c>
    </row>
    <row r="3" ht="12.75">
      <c r="A3" t="s">
        <v>93</v>
      </c>
    </row>
    <row r="4" ht="12.75">
      <c r="A4" t="s">
        <v>94</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B1:C42"/>
  <sheetViews>
    <sheetView workbookViewId="0" topLeftCell="B1">
      <selection activeCell="C16" sqref="C16"/>
    </sheetView>
  </sheetViews>
  <sheetFormatPr defaultColWidth="9.140625" defaultRowHeight="12.75"/>
  <cols>
    <col min="1" max="1" width="9.140625" style="2" hidden="1" customWidth="1"/>
    <col min="2" max="2" width="23.8515625" style="2" customWidth="1"/>
    <col min="3" max="3" width="54.421875" style="2" customWidth="1"/>
    <col min="4" max="16384" width="8.8515625" style="2" customWidth="1"/>
  </cols>
  <sheetData>
    <row r="1" ht="12.75">
      <c r="B1" s="1" t="s">
        <v>62</v>
      </c>
    </row>
    <row r="3" spans="2:3" ht="12.75">
      <c r="B3" s="2" t="s">
        <v>58</v>
      </c>
      <c r="C3" s="3">
        <v>3035</v>
      </c>
    </row>
    <row r="4" spans="2:3" ht="12.75">
      <c r="B4" s="2" t="s">
        <v>0</v>
      </c>
      <c r="C4" s="2" t="s">
        <v>115</v>
      </c>
    </row>
    <row r="5" spans="2:3" ht="12.75">
      <c r="B5" s="2" t="s">
        <v>1</v>
      </c>
      <c r="C5" s="2" t="s">
        <v>110</v>
      </c>
    </row>
    <row r="6" ht="12.75">
      <c r="B6" s="2" t="s">
        <v>2</v>
      </c>
    </row>
    <row r="7" spans="2:3" ht="12.75">
      <c r="B7" s="2" t="s">
        <v>3</v>
      </c>
      <c r="C7" s="2" t="s">
        <v>111</v>
      </c>
    </row>
    <row r="8" spans="2:3" ht="12.75">
      <c r="B8" s="2" t="s">
        <v>4</v>
      </c>
      <c r="C8" s="2" t="s">
        <v>112</v>
      </c>
    </row>
    <row r="9" spans="2:3" ht="12.75">
      <c r="B9" s="2" t="s">
        <v>5</v>
      </c>
      <c r="C9" s="2" t="s">
        <v>113</v>
      </c>
    </row>
    <row r="10" spans="2:3" ht="12.75">
      <c r="B10" s="2" t="s">
        <v>6</v>
      </c>
      <c r="C10" s="2" t="s">
        <v>7</v>
      </c>
    </row>
    <row r="11" spans="2:3" ht="12.75">
      <c r="B11" s="2" t="s">
        <v>86</v>
      </c>
      <c r="C11" s="3" t="s">
        <v>7</v>
      </c>
    </row>
    <row r="12" spans="2:3" ht="12.75">
      <c r="B12" s="2" t="s">
        <v>95</v>
      </c>
      <c r="C12" s="2" t="s">
        <v>114</v>
      </c>
    </row>
    <row r="13" spans="2:3" ht="12.75">
      <c r="B13" s="2" t="s">
        <v>87</v>
      </c>
      <c r="C13" s="2" t="s">
        <v>90</v>
      </c>
    </row>
    <row r="14" spans="2:3" s="23" customFormat="1" ht="114.75">
      <c r="B14" s="23" t="s">
        <v>51</v>
      </c>
      <c r="C14" s="23" t="s">
        <v>130</v>
      </c>
    </row>
    <row r="15" spans="2:3" s="23" customFormat="1" ht="12.75">
      <c r="B15" s="23" t="s">
        <v>55</v>
      </c>
      <c r="C15" s="24">
        <v>7.5</v>
      </c>
    </row>
    <row r="16" ht="12.75">
      <c r="B16" s="2" t="s">
        <v>63</v>
      </c>
    </row>
    <row r="17" ht="12.75">
      <c r="B17" s="2" t="s">
        <v>88</v>
      </c>
    </row>
    <row r="18" ht="12.75">
      <c r="B18" s="2" t="s">
        <v>89</v>
      </c>
    </row>
    <row r="19" ht="12.75">
      <c r="B19" s="2" t="s">
        <v>8</v>
      </c>
    </row>
    <row r="20" spans="2:3" ht="12.75">
      <c r="B20" s="2" t="s">
        <v>52</v>
      </c>
      <c r="C20" s="2" t="s">
        <v>46</v>
      </c>
    </row>
    <row r="21" spans="2:3" ht="12.75">
      <c r="B21" s="2" t="s">
        <v>53</v>
      </c>
      <c r="C21" s="2" t="s">
        <v>131</v>
      </c>
    </row>
    <row r="22" spans="2:3" ht="12.75">
      <c r="B22" s="2" t="s">
        <v>54</v>
      </c>
      <c r="C22" s="2" t="s">
        <v>116</v>
      </c>
    </row>
    <row r="23" ht="12.75" customHeight="1"/>
    <row r="24" ht="12.75">
      <c r="B24" s="2" t="s">
        <v>9</v>
      </c>
    </row>
    <row r="25" spans="2:3" ht="12.75">
      <c r="B25" s="2" t="s">
        <v>10</v>
      </c>
      <c r="C25" s="3">
        <v>5</v>
      </c>
    </row>
    <row r="26" spans="2:3" ht="12.75">
      <c r="B26" s="2" t="s">
        <v>11</v>
      </c>
      <c r="C26" s="3">
        <v>65</v>
      </c>
    </row>
    <row r="27" spans="2:3" ht="12.75">
      <c r="B27" s="2" t="s">
        <v>59</v>
      </c>
      <c r="C27" s="4"/>
    </row>
    <row r="28" spans="2:3" ht="12.75">
      <c r="B28" s="2" t="s">
        <v>60</v>
      </c>
      <c r="C28" s="3">
        <v>640.3</v>
      </c>
    </row>
    <row r="29" ht="12.75" customHeight="1"/>
    <row r="30" spans="2:3" ht="12.75">
      <c r="B30" s="2" t="s">
        <v>12</v>
      </c>
      <c r="C30" s="2" t="s">
        <v>120</v>
      </c>
    </row>
    <row r="31" s="30" customFormat="1" ht="25.5">
      <c r="B31" s="30" t="s">
        <v>80</v>
      </c>
    </row>
    <row r="32" ht="12.75" customHeight="1"/>
    <row r="42" ht="12.75">
      <c r="C42" s="5"/>
    </row>
  </sheetData>
  <printOptions headings="1" horizontalCentered="1"/>
  <pageMargins left="0.25" right="0.25" top="0.5" bottom="0.5" header="0.25" footer="0.25"/>
  <pageSetup horizontalDpi="600" verticalDpi="600" orientation="portrait" pageOrder="overThenDown" scale="80" r:id="rId1"/>
  <headerFooter alignWithMargins="0">
    <oddFooter>&amp;C&amp;P, &amp;A, &amp;F</oddFooter>
  </headerFooter>
</worksheet>
</file>

<file path=xl/worksheets/sheet3.xml><?xml version="1.0" encoding="utf-8"?>
<worksheet xmlns="http://schemas.openxmlformats.org/spreadsheetml/2006/main" xmlns:r="http://schemas.openxmlformats.org/officeDocument/2006/relationships">
  <dimension ref="B1:C29"/>
  <sheetViews>
    <sheetView workbookViewId="0" topLeftCell="B1">
      <selection activeCell="C16" sqref="C16"/>
    </sheetView>
  </sheetViews>
  <sheetFormatPr defaultColWidth="9.140625" defaultRowHeight="12.75"/>
  <cols>
    <col min="1" max="1" width="3.421875" style="2" hidden="1" customWidth="1"/>
    <col min="2" max="2" width="22.00390625" style="2" customWidth="1"/>
    <col min="3" max="3" width="53.421875" style="2" customWidth="1"/>
    <col min="4" max="16384" width="9.140625" style="2" customWidth="1"/>
  </cols>
  <sheetData>
    <row r="1" ht="12.75">
      <c r="B1" s="1" t="s">
        <v>82</v>
      </c>
    </row>
    <row r="3" ht="12.75">
      <c r="B3" s="31" t="s">
        <v>117</v>
      </c>
    </row>
    <row r="5" spans="2:3" s="23" customFormat="1" ht="25.5">
      <c r="B5" s="23" t="s">
        <v>13</v>
      </c>
      <c r="C5" s="23" t="s">
        <v>118</v>
      </c>
    </row>
    <row r="6" spans="2:3" ht="12.75">
      <c r="B6" s="2" t="s">
        <v>14</v>
      </c>
      <c r="C6" s="2" t="s">
        <v>119</v>
      </c>
    </row>
    <row r="7" spans="2:3" ht="12.75">
      <c r="B7" s="2" t="s">
        <v>15</v>
      </c>
      <c r="C7" s="2" t="s">
        <v>119</v>
      </c>
    </row>
    <row r="8" spans="2:3" ht="12.75">
      <c r="B8" s="2" t="s">
        <v>34</v>
      </c>
      <c r="C8" s="5">
        <v>36487</v>
      </c>
    </row>
    <row r="9" spans="2:3" ht="12.75">
      <c r="B9" s="2" t="s">
        <v>81</v>
      </c>
      <c r="C9" s="28">
        <v>36465</v>
      </c>
    </row>
    <row r="10" spans="2:3" ht="12.75">
      <c r="B10" s="2" t="s">
        <v>16</v>
      </c>
      <c r="C10" s="2" t="s">
        <v>121</v>
      </c>
    </row>
    <row r="11" spans="2:3" ht="12.75">
      <c r="B11" s="2" t="s">
        <v>17</v>
      </c>
      <c r="C11" s="2" t="s">
        <v>18</v>
      </c>
    </row>
    <row r="13" ht="12.75">
      <c r="B13" s="31"/>
    </row>
    <row r="15" spans="2:3" ht="12.75">
      <c r="B15" s="23"/>
      <c r="C15" s="23"/>
    </row>
    <row r="18" ht="12.75">
      <c r="C18" s="5"/>
    </row>
    <row r="19" ht="12.75">
      <c r="C19" s="28"/>
    </row>
    <row r="23" ht="12.75">
      <c r="B23" s="31"/>
    </row>
    <row r="25" spans="2:3" ht="12.75">
      <c r="B25" s="23"/>
      <c r="C25" s="23"/>
    </row>
    <row r="28" ht="12.75">
      <c r="C28" s="5"/>
    </row>
    <row r="29" ht="12.75">
      <c r="C29" s="28"/>
    </row>
  </sheetData>
  <printOptions headings="1" horizontalCentered="1"/>
  <pageMargins left="0.25" right="0.25" top="0.5" bottom="0.5" header="0.25" footer="0.25"/>
  <pageSetup horizontalDpi="600" verticalDpi="600" orientation="portrait" pageOrder="overThenDown" scale="80" r:id="rId1"/>
  <headerFooter alignWithMargins="0">
    <oddFooter>&amp;C&amp;P, &amp;A, &amp;F</oddFooter>
  </headerFooter>
</worksheet>
</file>

<file path=xl/worksheets/sheet4.xml><?xml version="1.0" encoding="utf-8"?>
<worksheet xmlns="http://schemas.openxmlformats.org/spreadsheetml/2006/main" xmlns:r="http://schemas.openxmlformats.org/officeDocument/2006/relationships">
  <dimension ref="A1:M35"/>
  <sheetViews>
    <sheetView workbookViewId="0" topLeftCell="B1">
      <selection activeCell="C16" sqref="C16"/>
    </sheetView>
  </sheetViews>
  <sheetFormatPr defaultColWidth="9.140625" defaultRowHeight="12.75"/>
  <cols>
    <col min="1" max="1" width="9.140625" style="8" hidden="1" customWidth="1"/>
    <col min="2" max="2" width="18.8515625" style="8" customWidth="1"/>
    <col min="3" max="3" width="8.140625" style="8" customWidth="1"/>
    <col min="4" max="4" width="8.8515625" style="7" customWidth="1"/>
    <col min="5" max="5" width="6.140625" style="7" customWidth="1"/>
    <col min="6" max="6" width="2.140625" style="7" customWidth="1"/>
    <col min="7" max="7" width="10.28125" style="8" customWidth="1"/>
    <col min="8" max="8" width="2.7109375" style="8" customWidth="1"/>
    <col min="9" max="9" width="8.8515625" style="8" customWidth="1"/>
    <col min="10" max="10" width="2.28125" style="8" customWidth="1"/>
    <col min="11" max="11" width="11.8515625" style="8" customWidth="1"/>
    <col min="12" max="12" width="1.8515625" style="8" customWidth="1"/>
    <col min="13" max="16384" width="8.8515625" style="8" customWidth="1"/>
  </cols>
  <sheetData>
    <row r="1" spans="2:3" ht="12.75">
      <c r="B1" s="6" t="s">
        <v>47</v>
      </c>
      <c r="C1" s="6"/>
    </row>
    <row r="2" spans="2:13" ht="12.75">
      <c r="B2" s="9"/>
      <c r="C2" s="9"/>
      <c r="G2" s="9"/>
      <c r="H2" s="9"/>
      <c r="I2" s="9"/>
      <c r="J2" s="9"/>
      <c r="K2" s="9"/>
      <c r="L2" s="9"/>
      <c r="M2" s="9"/>
    </row>
    <row r="3" spans="2:13" ht="12.75">
      <c r="B3" s="2"/>
      <c r="C3" s="2" t="s">
        <v>64</v>
      </c>
      <c r="D3" s="7" t="s">
        <v>19</v>
      </c>
      <c r="E3" s="7" t="s">
        <v>57</v>
      </c>
      <c r="G3" s="9"/>
      <c r="H3" s="9"/>
      <c r="I3" s="9"/>
      <c r="J3" s="9"/>
      <c r="K3" s="9"/>
      <c r="L3" s="9"/>
      <c r="M3" s="9"/>
    </row>
    <row r="4" spans="2:13" ht="12.75">
      <c r="B4" s="2"/>
      <c r="C4" s="2"/>
      <c r="H4" s="9"/>
      <c r="I4" s="9"/>
      <c r="J4" s="9"/>
      <c r="K4" s="11"/>
      <c r="L4" s="9"/>
      <c r="M4" s="9"/>
    </row>
    <row r="5" spans="1:13" ht="12.75">
      <c r="A5" s="8">
        <v>1</v>
      </c>
      <c r="B5" s="10" t="s">
        <v>117</v>
      </c>
      <c r="C5" s="10"/>
      <c r="G5" s="9" t="s">
        <v>83</v>
      </c>
      <c r="H5" s="9"/>
      <c r="I5" s="9" t="s">
        <v>84</v>
      </c>
      <c r="J5" s="9"/>
      <c r="K5" s="9" t="s">
        <v>85</v>
      </c>
      <c r="L5" s="9"/>
      <c r="M5" s="9" t="s">
        <v>24</v>
      </c>
    </row>
    <row r="6" spans="2:13" ht="12.75">
      <c r="B6" s="7"/>
      <c r="C6" s="7"/>
      <c r="D6" s="2"/>
      <c r="E6" s="2"/>
      <c r="F6" s="2"/>
      <c r="G6" s="2"/>
      <c r="H6" s="2"/>
      <c r="I6" s="2"/>
      <c r="J6" s="2"/>
      <c r="K6" s="2"/>
      <c r="L6" s="2"/>
      <c r="M6" s="9"/>
    </row>
    <row r="7" spans="2:13" ht="12.75">
      <c r="B7" s="7" t="s">
        <v>20</v>
      </c>
      <c r="C7" s="7" t="s">
        <v>106</v>
      </c>
      <c r="D7" s="7" t="s">
        <v>21</v>
      </c>
      <c r="E7" s="7" t="s">
        <v>22</v>
      </c>
      <c r="G7" s="11">
        <v>0.006</v>
      </c>
      <c r="H7" s="11"/>
      <c r="I7" s="11">
        <v>0.0037</v>
      </c>
      <c r="J7" s="11"/>
      <c r="K7" s="11">
        <v>0.0035</v>
      </c>
      <c r="M7" s="26">
        <f>AVERAGE(G7:K7)</f>
        <v>0.0044</v>
      </c>
    </row>
    <row r="8" spans="2:13" ht="12.75">
      <c r="B8" s="7" t="s">
        <v>65</v>
      </c>
      <c r="C8" s="7" t="s">
        <v>106</v>
      </c>
      <c r="D8" s="7" t="s">
        <v>23</v>
      </c>
      <c r="E8" s="7" t="s">
        <v>22</v>
      </c>
      <c r="G8" s="11">
        <v>0.6</v>
      </c>
      <c r="H8" s="11"/>
      <c r="I8" s="11">
        <v>0.9</v>
      </c>
      <c r="J8" s="11"/>
      <c r="K8" s="11">
        <v>0.9</v>
      </c>
      <c r="L8" s="11"/>
      <c r="M8" s="12">
        <f>AVERAGE(I8,G8,K8)</f>
        <v>0.7999999999999999</v>
      </c>
    </row>
    <row r="9" spans="2:13" ht="12.75">
      <c r="B9" s="7" t="s">
        <v>66</v>
      </c>
      <c r="C9" s="7" t="s">
        <v>106</v>
      </c>
      <c r="D9" s="7" t="s">
        <v>23</v>
      </c>
      <c r="E9" s="7" t="s">
        <v>22</v>
      </c>
      <c r="G9" s="11">
        <v>2.8</v>
      </c>
      <c r="H9" s="11"/>
      <c r="I9" s="11">
        <v>5</v>
      </c>
      <c r="J9" s="11"/>
      <c r="K9" s="11">
        <v>6.9</v>
      </c>
      <c r="L9" s="11"/>
      <c r="M9" s="12">
        <f>AVERAGE(I9,G9,K9)</f>
        <v>4.8999999999999995</v>
      </c>
    </row>
    <row r="10" spans="2:13" ht="12.75">
      <c r="B10" s="7"/>
      <c r="C10" s="7"/>
      <c r="G10" s="11"/>
      <c r="H10" s="11"/>
      <c r="I10" s="11"/>
      <c r="J10" s="11"/>
      <c r="K10" s="11"/>
      <c r="L10" s="11"/>
      <c r="M10" s="9"/>
    </row>
    <row r="11" spans="2:12" ht="12.75">
      <c r="B11" s="7"/>
      <c r="C11" s="7"/>
      <c r="G11" s="11"/>
      <c r="H11" s="11"/>
      <c r="I11" s="11"/>
      <c r="J11" s="11"/>
      <c r="K11" s="11"/>
      <c r="L11" s="11"/>
    </row>
    <row r="12" spans="2:13" ht="12.75">
      <c r="B12" s="7" t="s">
        <v>105</v>
      </c>
      <c r="C12" s="7" t="s">
        <v>20</v>
      </c>
      <c r="D12" s="7" t="s">
        <v>106</v>
      </c>
      <c r="G12" s="11"/>
      <c r="H12" s="11"/>
      <c r="I12" s="11"/>
      <c r="J12" s="11"/>
      <c r="K12" s="11"/>
      <c r="L12" s="11"/>
      <c r="M12" s="11"/>
    </row>
    <row r="13" spans="2:13" ht="12.75">
      <c r="B13" s="7" t="s">
        <v>107</v>
      </c>
      <c r="C13" s="7"/>
      <c r="D13" s="7" t="s">
        <v>38</v>
      </c>
      <c r="G13" s="11">
        <v>1813</v>
      </c>
      <c r="I13" s="11">
        <v>1855</v>
      </c>
      <c r="K13" s="11">
        <v>1736</v>
      </c>
      <c r="M13" s="13">
        <f>AVERAGE(K13,I13,G13)</f>
        <v>1801.3333333333333</v>
      </c>
    </row>
    <row r="14" spans="2:13" ht="12.75">
      <c r="B14" s="7" t="s">
        <v>108</v>
      </c>
      <c r="C14" s="7"/>
      <c r="D14" s="7" t="s">
        <v>40</v>
      </c>
      <c r="G14" s="8">
        <v>5.31</v>
      </c>
      <c r="I14" s="8">
        <v>3.11</v>
      </c>
      <c r="K14" s="8">
        <v>3.89</v>
      </c>
      <c r="M14" s="12">
        <f>AVERAGE(K14,I14,G14)</f>
        <v>4.103333333333333</v>
      </c>
    </row>
    <row r="15" spans="2:13" ht="12.75">
      <c r="B15" s="7" t="s">
        <v>122</v>
      </c>
      <c r="C15" s="7"/>
      <c r="D15" s="7" t="s">
        <v>40</v>
      </c>
      <c r="G15" s="11">
        <v>23.1</v>
      </c>
      <c r="H15" s="11"/>
      <c r="I15" s="11">
        <v>22.7</v>
      </c>
      <c r="J15" s="11"/>
      <c r="K15" s="11">
        <v>23.4</v>
      </c>
      <c r="L15" s="11"/>
      <c r="M15" s="12">
        <f>AVERAGE(K15,I15,G15)</f>
        <v>23.066666666666663</v>
      </c>
    </row>
    <row r="16" spans="2:13" ht="12.75">
      <c r="B16" s="7" t="s">
        <v>123</v>
      </c>
      <c r="C16" s="7"/>
      <c r="D16" s="7" t="s">
        <v>49</v>
      </c>
      <c r="G16" s="11">
        <v>629</v>
      </c>
      <c r="H16" s="14"/>
      <c r="I16" s="11">
        <v>665</v>
      </c>
      <c r="J16" s="14"/>
      <c r="K16" s="11">
        <v>627</v>
      </c>
      <c r="L16" s="14"/>
      <c r="M16" s="12">
        <f>AVERAGE(K16,I16,G16)</f>
        <v>640.3333333333334</v>
      </c>
    </row>
    <row r="17" spans="2:3" ht="12.75">
      <c r="B17" s="7"/>
      <c r="C17" s="7"/>
    </row>
    <row r="18" spans="2:12" ht="12.75">
      <c r="B18" s="7"/>
      <c r="C18" s="7"/>
      <c r="G18" s="11"/>
      <c r="H18" s="11"/>
      <c r="I18" s="11"/>
      <c r="J18" s="11"/>
      <c r="K18" s="11"/>
      <c r="L18" s="11"/>
    </row>
    <row r="19" spans="2:12" ht="12.75">
      <c r="B19" s="7"/>
      <c r="C19" s="7"/>
      <c r="G19" s="11"/>
      <c r="H19" s="11"/>
      <c r="I19" s="11"/>
      <c r="J19" s="11"/>
      <c r="K19" s="11"/>
      <c r="L19" s="11"/>
    </row>
    <row r="20" spans="2:12" ht="12.75">
      <c r="B20" s="7"/>
      <c r="C20" s="7"/>
      <c r="G20" s="11"/>
      <c r="H20" s="11"/>
      <c r="I20" s="11"/>
      <c r="J20" s="11"/>
      <c r="K20" s="11"/>
      <c r="L20" s="11"/>
    </row>
    <row r="21" spans="2:12" ht="12.75">
      <c r="B21" s="7"/>
      <c r="C21" s="7"/>
      <c r="G21" s="11"/>
      <c r="H21" s="11"/>
      <c r="I21" s="11"/>
      <c r="J21" s="11"/>
      <c r="K21" s="11"/>
      <c r="L21" s="11"/>
    </row>
    <row r="22" spans="2:12" ht="12.75">
      <c r="B22" s="7"/>
      <c r="C22" s="7"/>
      <c r="G22" s="11"/>
      <c r="H22" s="11"/>
      <c r="I22" s="11"/>
      <c r="J22" s="11"/>
      <c r="K22" s="11"/>
      <c r="L22" s="11"/>
    </row>
    <row r="23" spans="2:3" ht="12.75">
      <c r="B23" s="7"/>
      <c r="C23" s="7"/>
    </row>
    <row r="24" spans="2:12" ht="12.75">
      <c r="B24" s="10"/>
      <c r="C24" s="10"/>
      <c r="G24" s="11"/>
      <c r="H24" s="11"/>
      <c r="I24" s="11"/>
      <c r="J24" s="11"/>
      <c r="K24" s="11"/>
      <c r="L24" s="11"/>
    </row>
    <row r="25" spans="2:12" ht="12.75">
      <c r="B25" s="7"/>
      <c r="C25" s="7"/>
      <c r="G25" s="11"/>
      <c r="H25" s="11"/>
      <c r="I25" s="11"/>
      <c r="J25" s="11"/>
      <c r="K25" s="11"/>
      <c r="L25" s="11"/>
    </row>
    <row r="26" spans="7:12" ht="12.75">
      <c r="G26" s="14"/>
      <c r="H26" s="14"/>
      <c r="I26" s="14"/>
      <c r="J26" s="14"/>
      <c r="K26" s="14"/>
      <c r="L26" s="14"/>
    </row>
    <row r="27" spans="7:12" ht="12.75">
      <c r="G27" s="14"/>
      <c r="H27" s="14"/>
      <c r="I27" s="14"/>
      <c r="J27" s="14"/>
      <c r="K27" s="14"/>
      <c r="L27" s="14"/>
    </row>
    <row r="28" spans="2:12" ht="12.75">
      <c r="B28" s="7"/>
      <c r="C28" s="7"/>
      <c r="G28" s="11"/>
      <c r="H28" s="11"/>
      <c r="I28" s="11"/>
      <c r="J28" s="11"/>
      <c r="K28" s="11"/>
      <c r="L28" s="11"/>
    </row>
    <row r="29" spans="2:12" ht="12.75">
      <c r="B29" s="7"/>
      <c r="C29" s="7"/>
      <c r="G29" s="11"/>
      <c r="H29" s="11"/>
      <c r="I29" s="11"/>
      <c r="J29" s="11"/>
      <c r="K29" s="11"/>
      <c r="L29" s="11"/>
    </row>
    <row r="30" spans="2:12" ht="12.75">
      <c r="B30" s="7"/>
      <c r="C30" s="7"/>
      <c r="G30" s="11"/>
      <c r="H30" s="11"/>
      <c r="I30" s="11"/>
      <c r="J30" s="11"/>
      <c r="K30" s="11"/>
      <c r="L30" s="11"/>
    </row>
    <row r="31" spans="2:12" ht="12.75">
      <c r="B31" s="7"/>
      <c r="C31" s="7"/>
      <c r="G31" s="11"/>
      <c r="H31" s="11"/>
      <c r="I31" s="11"/>
      <c r="J31" s="11"/>
      <c r="K31" s="11"/>
      <c r="L31" s="11"/>
    </row>
    <row r="32" spans="2:12" ht="12.75">
      <c r="B32" s="7"/>
      <c r="C32" s="7"/>
      <c r="G32" s="11"/>
      <c r="H32" s="11"/>
      <c r="I32" s="11"/>
      <c r="J32" s="11"/>
      <c r="K32" s="11"/>
      <c r="L32" s="11"/>
    </row>
    <row r="35" spans="2:3" ht="12.75">
      <c r="B35" s="6"/>
      <c r="C35" s="6"/>
    </row>
  </sheetData>
  <printOptions headings="1" horizontalCentered="1"/>
  <pageMargins left="0.25" right="0.25" top="0.5" bottom="0.5" header="0.25" footer="0.25"/>
  <pageSetup horizontalDpi="600" verticalDpi="600" orientation="portrait" pageOrder="overThenDown" scale="80" r:id="rId1"/>
  <headerFooter alignWithMargins="0">
    <oddFooter>&amp;C&amp;P, &amp;A, &amp;F</oddFooter>
  </headerFooter>
</worksheet>
</file>

<file path=xl/worksheets/sheet5.xml><?xml version="1.0" encoding="utf-8"?>
<worksheet xmlns="http://schemas.openxmlformats.org/spreadsheetml/2006/main" xmlns:r="http://schemas.openxmlformats.org/officeDocument/2006/relationships">
  <dimension ref="A1:AL62"/>
  <sheetViews>
    <sheetView zoomScale="75" zoomScaleNormal="75" workbookViewId="0" topLeftCell="B1">
      <pane ySplit="1350" topLeftCell="BM27" activePane="bottomLeft" state="split"/>
      <selection pane="topLeft" activeCell="C16" sqref="C16"/>
      <selection pane="bottomLeft" activeCell="C16" sqref="C16"/>
    </sheetView>
  </sheetViews>
  <sheetFormatPr defaultColWidth="9.140625" defaultRowHeight="12.75"/>
  <cols>
    <col min="1" max="1" width="9.140625" style="17" hidden="1" customWidth="1"/>
    <col min="2" max="2" width="25.7109375" style="16" customWidth="1"/>
    <col min="3" max="3" width="21.140625" style="16" customWidth="1"/>
    <col min="4" max="4" width="9.00390625" style="16" customWidth="1"/>
    <col min="5" max="5" width="4.421875" style="17" customWidth="1"/>
    <col min="6" max="6" width="12.8515625" style="17" customWidth="1"/>
    <col min="7" max="7" width="4.28125" style="17" customWidth="1"/>
    <col min="8" max="8" width="10.421875" style="17" customWidth="1"/>
    <col min="9" max="9" width="4.140625" style="17" customWidth="1"/>
    <col min="10" max="10" width="10.421875" style="17" customWidth="1"/>
    <col min="11" max="11" width="4.421875" style="17" customWidth="1"/>
    <col min="12" max="12" width="11.57421875" style="18" customWidth="1"/>
    <col min="13" max="13" width="4.140625" style="17" customWidth="1"/>
    <col min="14" max="14" width="13.28125" style="17" customWidth="1"/>
    <col min="15" max="15" width="4.00390625" style="17" customWidth="1"/>
    <col min="16" max="16" width="10.8515625" style="17" customWidth="1"/>
    <col min="17" max="17" width="4.7109375" style="17" customWidth="1"/>
    <col min="18" max="18" width="11.421875" style="17" customWidth="1"/>
    <col min="19" max="19" width="4.28125" style="17" customWidth="1"/>
    <col min="20" max="20" width="11.57421875" style="17" customWidth="1"/>
    <col min="21" max="21" width="4.421875" style="17" customWidth="1"/>
    <col min="22" max="22" width="11.7109375" style="17" customWidth="1"/>
    <col min="23" max="23" width="4.57421875" style="17" customWidth="1"/>
    <col min="24" max="24" width="11.57421875" style="17" customWidth="1"/>
    <col min="25" max="25" width="5.00390625" style="17" customWidth="1"/>
    <col min="26" max="26" width="11.28125" style="17" customWidth="1"/>
    <col min="27" max="27" width="4.57421875" style="17" customWidth="1"/>
    <col min="28" max="28" width="11.7109375" style="17" customWidth="1"/>
    <col min="29" max="29" width="3.7109375" style="17" customWidth="1"/>
    <col min="30" max="30" width="8.8515625" style="17" customWidth="1"/>
    <col min="31" max="31" width="3.140625" style="17" customWidth="1"/>
    <col min="32" max="32" width="8.8515625" style="17" customWidth="1"/>
    <col min="33" max="33" width="3.00390625" style="17" customWidth="1"/>
    <col min="34" max="34" width="8.8515625" style="17" customWidth="1"/>
    <col min="35" max="35" width="3.28125" style="17" customWidth="1"/>
    <col min="36" max="36" width="8.8515625" style="17" customWidth="1"/>
    <col min="37" max="37" width="3.8515625" style="17" customWidth="1"/>
    <col min="38" max="38" width="8.8515625" style="17" customWidth="1"/>
    <col min="39" max="39" width="3.140625" style="17" customWidth="1"/>
    <col min="40" max="40" width="8.8515625" style="17" customWidth="1"/>
    <col min="41" max="41" width="3.140625" style="17" customWidth="1"/>
    <col min="42" max="42" width="8.8515625" style="17" customWidth="1"/>
    <col min="43" max="43" width="3.140625" style="17" customWidth="1"/>
    <col min="44" max="44" width="8.8515625" style="17" customWidth="1"/>
    <col min="45" max="45" width="5.7109375" style="17" customWidth="1"/>
    <col min="46" max="46" width="8.8515625" style="17" customWidth="1"/>
    <col min="47" max="47" width="4.57421875" style="17" customWidth="1"/>
    <col min="48" max="48" width="8.8515625" style="17" customWidth="1"/>
    <col min="49" max="49" width="3.421875" style="17" customWidth="1"/>
    <col min="50" max="50" width="8.8515625" style="17" customWidth="1"/>
    <col min="51" max="51" width="3.140625" style="17" customWidth="1"/>
    <col min="52" max="16384" width="8.8515625" style="17" customWidth="1"/>
  </cols>
  <sheetData>
    <row r="1" spans="2:3" ht="12.75">
      <c r="B1" s="15" t="s">
        <v>50</v>
      </c>
      <c r="C1" s="15"/>
    </row>
    <row r="3" spans="1:28" ht="12.75">
      <c r="A3" s="17" t="s">
        <v>77</v>
      </c>
      <c r="B3" s="15" t="s">
        <v>117</v>
      </c>
      <c r="C3" s="15"/>
      <c r="F3" s="17" t="s">
        <v>83</v>
      </c>
      <c r="H3" s="17" t="s">
        <v>84</v>
      </c>
      <c r="J3" s="17" t="s">
        <v>85</v>
      </c>
      <c r="L3" s="18" t="s">
        <v>24</v>
      </c>
      <c r="N3" s="17" t="s">
        <v>83</v>
      </c>
      <c r="P3" s="17" t="s">
        <v>84</v>
      </c>
      <c r="R3" s="17" t="s">
        <v>85</v>
      </c>
      <c r="T3" s="18" t="s">
        <v>24</v>
      </c>
      <c r="V3" s="17" t="s">
        <v>83</v>
      </c>
      <c r="X3" s="17" t="s">
        <v>84</v>
      </c>
      <c r="Z3" s="17" t="s">
        <v>85</v>
      </c>
      <c r="AB3" s="18" t="s">
        <v>24</v>
      </c>
    </row>
    <row r="5" spans="2:28" ht="12.75">
      <c r="B5" s="16" t="s">
        <v>96</v>
      </c>
      <c r="F5" s="19" t="s">
        <v>98</v>
      </c>
      <c r="H5" s="19" t="s">
        <v>98</v>
      </c>
      <c r="J5" s="19" t="s">
        <v>98</v>
      </c>
      <c r="L5" s="19" t="s">
        <v>98</v>
      </c>
      <c r="N5" s="19" t="s">
        <v>100</v>
      </c>
      <c r="P5" s="19" t="s">
        <v>100</v>
      </c>
      <c r="R5" s="19" t="s">
        <v>100</v>
      </c>
      <c r="T5" s="19" t="s">
        <v>100</v>
      </c>
      <c r="V5" s="19" t="s">
        <v>102</v>
      </c>
      <c r="X5" s="19" t="s">
        <v>102</v>
      </c>
      <c r="Z5" s="19" t="s">
        <v>102</v>
      </c>
      <c r="AB5" s="19" t="s">
        <v>102</v>
      </c>
    </row>
    <row r="6" spans="2:28" ht="12.75">
      <c r="B6" s="16" t="s">
        <v>97</v>
      </c>
      <c r="F6" s="19" t="s">
        <v>99</v>
      </c>
      <c r="H6" s="19" t="s">
        <v>99</v>
      </c>
      <c r="J6" s="19" t="s">
        <v>99</v>
      </c>
      <c r="L6" s="19" t="s">
        <v>99</v>
      </c>
      <c r="N6" s="19" t="s">
        <v>101</v>
      </c>
      <c r="P6" s="19" t="s">
        <v>101</v>
      </c>
      <c r="R6" s="19" t="s">
        <v>101</v>
      </c>
      <c r="T6" s="19" t="s">
        <v>101</v>
      </c>
      <c r="V6" s="19" t="s">
        <v>41</v>
      </c>
      <c r="X6" s="19" t="s">
        <v>41</v>
      </c>
      <c r="Z6" s="19" t="s">
        <v>41</v>
      </c>
      <c r="AB6" s="19" t="s">
        <v>41</v>
      </c>
    </row>
    <row r="7" spans="2:28" ht="12.75">
      <c r="B7" s="16" t="s">
        <v>103</v>
      </c>
      <c r="F7" s="19" t="s">
        <v>48</v>
      </c>
      <c r="H7" s="19" t="s">
        <v>48</v>
      </c>
      <c r="J7" s="19" t="s">
        <v>48</v>
      </c>
      <c r="L7" s="19" t="s">
        <v>48</v>
      </c>
      <c r="N7" s="19" t="s">
        <v>104</v>
      </c>
      <c r="P7" s="19" t="s">
        <v>104</v>
      </c>
      <c r="R7" s="19" t="s">
        <v>104</v>
      </c>
      <c r="T7" s="19" t="s">
        <v>104</v>
      </c>
      <c r="V7" s="19" t="s">
        <v>41</v>
      </c>
      <c r="X7" s="19" t="s">
        <v>41</v>
      </c>
      <c r="Z7" s="19" t="s">
        <v>41</v>
      </c>
      <c r="AB7" s="19" t="s">
        <v>41</v>
      </c>
    </row>
    <row r="8" spans="2:28" ht="12.75">
      <c r="B8" s="16" t="s">
        <v>25</v>
      </c>
      <c r="F8" s="18" t="s">
        <v>124</v>
      </c>
      <c r="H8" s="18" t="s">
        <v>124</v>
      </c>
      <c r="J8" s="18" t="s">
        <v>124</v>
      </c>
      <c r="L8" s="18" t="s">
        <v>124</v>
      </c>
      <c r="N8" s="18" t="s">
        <v>125</v>
      </c>
      <c r="P8" s="18" t="s">
        <v>125</v>
      </c>
      <c r="R8" s="18" t="s">
        <v>125</v>
      </c>
      <c r="T8" s="18" t="s">
        <v>125</v>
      </c>
      <c r="V8" s="17" t="s">
        <v>41</v>
      </c>
      <c r="X8" s="17" t="s">
        <v>41</v>
      </c>
      <c r="Z8" s="17" t="s">
        <v>41</v>
      </c>
      <c r="AB8" s="17" t="s">
        <v>41</v>
      </c>
    </row>
    <row r="9" spans="2:20" ht="12.75">
      <c r="B9" s="16" t="s">
        <v>79</v>
      </c>
      <c r="D9" s="16" t="s">
        <v>35</v>
      </c>
      <c r="F9" s="17">
        <v>978</v>
      </c>
      <c r="H9" s="17">
        <v>862.3</v>
      </c>
      <c r="J9" s="17">
        <v>845.6</v>
      </c>
      <c r="L9" s="18">
        <f>AVERAGE(J9,H9,F9)</f>
        <v>895.3000000000001</v>
      </c>
      <c r="N9" s="17">
        <v>61.2</v>
      </c>
      <c r="P9" s="17">
        <v>54.6</v>
      </c>
      <c r="R9" s="17">
        <v>52.1</v>
      </c>
      <c r="T9" s="20">
        <f>AVERAGE(R9,P9,N9)</f>
        <v>55.96666666666667</v>
      </c>
    </row>
    <row r="10" spans="2:20" ht="12.75">
      <c r="B10" s="16" t="s">
        <v>26</v>
      </c>
      <c r="D10" s="16" t="s">
        <v>27</v>
      </c>
      <c r="F10" s="17">
        <v>6560</v>
      </c>
      <c r="H10" s="17">
        <v>6770</v>
      </c>
      <c r="J10" s="17">
        <v>6740</v>
      </c>
      <c r="L10" s="18">
        <f>AVERAGE(J10,H10,F10)</f>
        <v>6690</v>
      </c>
      <c r="N10" s="17">
        <v>19220</v>
      </c>
      <c r="P10" s="17">
        <v>19040</v>
      </c>
      <c r="R10" s="17">
        <v>19250</v>
      </c>
      <c r="T10" s="20">
        <f>AVERAGE(R10,P10,N10)</f>
        <v>19170</v>
      </c>
    </row>
    <row r="11" spans="2:28" ht="12.75">
      <c r="B11" s="16" t="s">
        <v>28</v>
      </c>
      <c r="D11" s="16" t="s">
        <v>29</v>
      </c>
      <c r="E11" s="19"/>
      <c r="F11" s="18"/>
      <c r="G11" s="18"/>
      <c r="H11" s="18"/>
      <c r="I11" s="18"/>
      <c r="J11" s="18"/>
      <c r="K11" s="19"/>
      <c r="L11" s="20"/>
      <c r="M11" s="19"/>
      <c r="N11" s="18"/>
      <c r="O11" s="19"/>
      <c r="P11" s="18"/>
      <c r="Q11" s="19"/>
      <c r="R11" s="18"/>
      <c r="S11" s="19"/>
      <c r="T11" s="18"/>
      <c r="U11" s="19"/>
      <c r="V11" s="21">
        <v>8.3</v>
      </c>
      <c r="W11" s="19"/>
      <c r="X11" s="21">
        <v>7.33</v>
      </c>
      <c r="Y11" s="19"/>
      <c r="Z11" s="21">
        <v>7.16</v>
      </c>
      <c r="AA11" s="19"/>
      <c r="AB11" s="32">
        <f>AVERAGE(Z11,X11,V11)</f>
        <v>7.596666666666667</v>
      </c>
    </row>
    <row r="12" spans="2:28" ht="12.75">
      <c r="B12" s="16" t="s">
        <v>126</v>
      </c>
      <c r="D12" s="16" t="s">
        <v>127</v>
      </c>
      <c r="E12" s="19"/>
      <c r="F12" s="18">
        <v>7.956</v>
      </c>
      <c r="G12" s="18"/>
      <c r="H12" s="18">
        <v>7.973</v>
      </c>
      <c r="I12" s="18"/>
      <c r="J12" s="18">
        <v>7.967</v>
      </c>
      <c r="K12" s="19"/>
      <c r="L12" s="27">
        <f>AVERAGE(J12,H12,F12)</f>
        <v>7.965333333333334</v>
      </c>
      <c r="M12" s="19"/>
      <c r="N12" s="18">
        <v>7.158</v>
      </c>
      <c r="O12" s="19"/>
      <c r="P12" s="18">
        <v>7.158</v>
      </c>
      <c r="Q12" s="19"/>
      <c r="R12" s="18">
        <v>7.158</v>
      </c>
      <c r="S12" s="19"/>
      <c r="T12" s="27">
        <f aca="true" t="shared" si="0" ref="T12:T24">AVERAGE(R12,P12,N12)</f>
        <v>7.158</v>
      </c>
      <c r="U12" s="19"/>
      <c r="V12" s="21"/>
      <c r="W12" s="19"/>
      <c r="X12" s="21"/>
      <c r="Y12" s="19"/>
      <c r="Z12" s="21"/>
      <c r="AA12" s="19"/>
      <c r="AB12" s="32"/>
    </row>
    <row r="13" spans="2:27" ht="12.75">
      <c r="B13" s="16" t="s">
        <v>30</v>
      </c>
      <c r="D13" s="16" t="s">
        <v>36</v>
      </c>
      <c r="E13" s="19"/>
      <c r="F13" s="18">
        <v>0.04</v>
      </c>
      <c r="G13" s="18"/>
      <c r="H13" s="18">
        <v>0.02</v>
      </c>
      <c r="I13" s="18"/>
      <c r="J13" s="18">
        <v>0.01</v>
      </c>
      <c r="K13" s="19"/>
      <c r="L13" s="27">
        <f aca="true" t="shared" si="1" ref="L13:L24">AVERAGE(J13,H13,F13)</f>
        <v>0.023333333333333334</v>
      </c>
      <c r="M13" s="19"/>
      <c r="N13" s="18">
        <v>0.02</v>
      </c>
      <c r="O13" s="18"/>
      <c r="P13" s="18">
        <v>0.03</v>
      </c>
      <c r="Q13" s="18"/>
      <c r="R13" s="18">
        <v>0.02</v>
      </c>
      <c r="S13" s="19"/>
      <c r="T13" s="27">
        <f t="shared" si="0"/>
        <v>0.023333333333333334</v>
      </c>
      <c r="U13" s="19"/>
      <c r="V13" s="19"/>
      <c r="W13" s="19"/>
      <c r="X13" s="19"/>
      <c r="Y13" s="19"/>
      <c r="Z13" s="19"/>
      <c r="AA13" s="19"/>
    </row>
    <row r="14" spans="2:27" ht="12.75">
      <c r="B14" s="16" t="s">
        <v>31</v>
      </c>
      <c r="D14" s="16" t="s">
        <v>36</v>
      </c>
      <c r="E14" s="19"/>
      <c r="F14" s="18">
        <v>0.02</v>
      </c>
      <c r="G14" s="18"/>
      <c r="H14" s="18">
        <v>0.01</v>
      </c>
      <c r="I14" s="18"/>
      <c r="J14" s="18">
        <v>0.01</v>
      </c>
      <c r="K14" s="19"/>
      <c r="L14" s="27">
        <f t="shared" si="1"/>
        <v>0.013333333333333334</v>
      </c>
      <c r="M14" s="19"/>
      <c r="N14" s="18">
        <v>0.03</v>
      </c>
      <c r="O14" s="18"/>
      <c r="P14" s="18">
        <v>0.03</v>
      </c>
      <c r="Q14" s="18"/>
      <c r="R14" s="18">
        <v>0.03</v>
      </c>
      <c r="S14" s="19"/>
      <c r="T14" s="27">
        <f t="shared" si="0"/>
        <v>0.03</v>
      </c>
      <c r="U14" s="19"/>
      <c r="V14" s="19"/>
      <c r="W14" s="19"/>
      <c r="X14" s="19"/>
      <c r="Y14" s="19"/>
      <c r="Z14" s="19"/>
      <c r="AA14" s="19"/>
    </row>
    <row r="15" spans="2:27" ht="12.75">
      <c r="B15" s="16" t="s">
        <v>71</v>
      </c>
      <c r="D15" s="16" t="s">
        <v>32</v>
      </c>
      <c r="E15" s="19"/>
      <c r="F15" s="18">
        <v>3.62</v>
      </c>
      <c r="G15" s="18"/>
      <c r="H15" s="18">
        <v>5.74</v>
      </c>
      <c r="I15" s="18"/>
      <c r="J15" s="18">
        <v>4.2</v>
      </c>
      <c r="K15" s="19"/>
      <c r="L15" s="18">
        <f t="shared" si="1"/>
        <v>4.5200000000000005</v>
      </c>
      <c r="M15" s="19" t="s">
        <v>33</v>
      </c>
      <c r="N15" s="18">
        <v>0.5</v>
      </c>
      <c r="O15" s="19" t="s">
        <v>33</v>
      </c>
      <c r="P15" s="18">
        <v>0.5</v>
      </c>
      <c r="Q15" s="19" t="s">
        <v>33</v>
      </c>
      <c r="R15" s="18">
        <v>0.5</v>
      </c>
      <c r="S15" s="19"/>
      <c r="T15" s="18">
        <f t="shared" si="0"/>
        <v>0.5</v>
      </c>
      <c r="U15" s="19"/>
      <c r="V15" s="19"/>
      <c r="W15" s="19"/>
      <c r="X15" s="19"/>
      <c r="Y15" s="19"/>
      <c r="Z15" s="19"/>
      <c r="AA15" s="19"/>
    </row>
    <row r="16" spans="2:27" ht="12.75">
      <c r="B16" s="16" t="s">
        <v>67</v>
      </c>
      <c r="D16" s="16" t="s">
        <v>32</v>
      </c>
      <c r="E16" s="19" t="s">
        <v>33</v>
      </c>
      <c r="F16" s="18">
        <v>0.2</v>
      </c>
      <c r="G16" s="18" t="s">
        <v>33</v>
      </c>
      <c r="H16" s="18">
        <v>0.2</v>
      </c>
      <c r="I16" s="18" t="s">
        <v>33</v>
      </c>
      <c r="J16" s="18">
        <v>0.2</v>
      </c>
      <c r="K16" s="19"/>
      <c r="L16" s="20">
        <f t="shared" si="1"/>
        <v>0.20000000000000004</v>
      </c>
      <c r="M16" s="19"/>
      <c r="N16" s="18">
        <v>0.207</v>
      </c>
      <c r="O16" s="19" t="s">
        <v>33</v>
      </c>
      <c r="P16" s="18">
        <v>0.2</v>
      </c>
      <c r="Q16" s="19"/>
      <c r="R16" s="18">
        <v>0.225</v>
      </c>
      <c r="S16" s="19"/>
      <c r="T16" s="32">
        <f t="shared" si="0"/>
        <v>0.21066666666666667</v>
      </c>
      <c r="U16" s="19"/>
      <c r="V16" s="19"/>
      <c r="W16" s="19"/>
      <c r="X16" s="19"/>
      <c r="Y16" s="19"/>
      <c r="Z16" s="19"/>
      <c r="AA16" s="19"/>
    </row>
    <row r="17" spans="2:27" ht="12.75">
      <c r="B17" s="16" t="s">
        <v>68</v>
      </c>
      <c r="D17" s="16" t="s">
        <v>32</v>
      </c>
      <c r="E17" s="19"/>
      <c r="F17" s="18">
        <v>2</v>
      </c>
      <c r="G17" s="18" t="s">
        <v>33</v>
      </c>
      <c r="H17" s="18">
        <v>0.5</v>
      </c>
      <c r="I17" s="18"/>
      <c r="J17" s="18">
        <v>0.78</v>
      </c>
      <c r="K17" s="19"/>
      <c r="L17" s="20">
        <f t="shared" si="1"/>
        <v>1.0933333333333335</v>
      </c>
      <c r="M17" s="19" t="s">
        <v>33</v>
      </c>
      <c r="N17" s="18">
        <v>0.5</v>
      </c>
      <c r="O17" s="19"/>
      <c r="P17" s="18">
        <v>1.63</v>
      </c>
      <c r="Q17" s="19" t="s">
        <v>33</v>
      </c>
      <c r="R17" s="18">
        <v>0.5</v>
      </c>
      <c r="S17" s="19"/>
      <c r="T17" s="32">
        <f t="shared" si="0"/>
        <v>0.8766666666666666</v>
      </c>
      <c r="U17" s="19"/>
      <c r="V17" s="19"/>
      <c r="W17" s="19"/>
      <c r="X17" s="19"/>
      <c r="Y17" s="19"/>
      <c r="Z17" s="19"/>
      <c r="AA17" s="19"/>
    </row>
    <row r="18" spans="2:27" ht="12.75">
      <c r="B18" s="16" t="s">
        <v>69</v>
      </c>
      <c r="D18" s="16" t="s">
        <v>32</v>
      </c>
      <c r="E18" s="19" t="s">
        <v>33</v>
      </c>
      <c r="F18" s="18">
        <v>0.05</v>
      </c>
      <c r="G18" s="18" t="s">
        <v>33</v>
      </c>
      <c r="H18" s="18">
        <v>0.05</v>
      </c>
      <c r="I18" s="18" t="s">
        <v>33</v>
      </c>
      <c r="J18" s="18">
        <v>0.05</v>
      </c>
      <c r="K18" s="19"/>
      <c r="L18" s="18">
        <f t="shared" si="1"/>
        <v>0.05000000000000001</v>
      </c>
      <c r="M18" s="19" t="s">
        <v>33</v>
      </c>
      <c r="N18" s="18">
        <v>0.05</v>
      </c>
      <c r="O18" s="19" t="s">
        <v>33</v>
      </c>
      <c r="P18" s="18">
        <v>0.05</v>
      </c>
      <c r="Q18" s="19" t="s">
        <v>33</v>
      </c>
      <c r="R18" s="18">
        <v>0.05</v>
      </c>
      <c r="S18" s="19"/>
      <c r="T18" s="18">
        <f t="shared" si="0"/>
        <v>0.05000000000000001</v>
      </c>
      <c r="U18" s="19"/>
      <c r="V18" s="19"/>
      <c r="W18" s="19"/>
      <c r="X18" s="19"/>
      <c r="Y18" s="19"/>
      <c r="Z18" s="19"/>
      <c r="AA18" s="19"/>
    </row>
    <row r="19" spans="2:27" ht="12.75">
      <c r="B19" s="16" t="s">
        <v>73</v>
      </c>
      <c r="D19" s="16" t="s">
        <v>32</v>
      </c>
      <c r="E19" s="19" t="s">
        <v>33</v>
      </c>
      <c r="F19" s="18">
        <v>0.1</v>
      </c>
      <c r="G19" s="18" t="s">
        <v>33</v>
      </c>
      <c r="H19" s="18">
        <v>0.1</v>
      </c>
      <c r="I19" s="18" t="s">
        <v>33</v>
      </c>
      <c r="J19" s="18">
        <v>0.1</v>
      </c>
      <c r="K19" s="19"/>
      <c r="L19" s="18">
        <f t="shared" si="1"/>
        <v>0.10000000000000002</v>
      </c>
      <c r="M19" s="19" t="s">
        <v>33</v>
      </c>
      <c r="N19" s="18">
        <v>0.1</v>
      </c>
      <c r="O19" s="19" t="s">
        <v>33</v>
      </c>
      <c r="P19" s="18">
        <v>0.1</v>
      </c>
      <c r="Q19" s="19" t="s">
        <v>33</v>
      </c>
      <c r="R19" s="18">
        <v>0.1</v>
      </c>
      <c r="S19" s="19"/>
      <c r="T19" s="18">
        <f t="shared" si="0"/>
        <v>0.10000000000000002</v>
      </c>
      <c r="U19" s="19"/>
      <c r="V19" s="19"/>
      <c r="W19" s="19"/>
      <c r="X19" s="19"/>
      <c r="Y19" s="19"/>
      <c r="Z19" s="19"/>
      <c r="AA19" s="19"/>
    </row>
    <row r="20" spans="2:27" ht="12.75">
      <c r="B20" s="16" t="s">
        <v>75</v>
      </c>
      <c r="D20" s="16" t="s">
        <v>32</v>
      </c>
      <c r="E20" s="19"/>
      <c r="F20" s="18">
        <v>0.1</v>
      </c>
      <c r="G20" s="18" t="s">
        <v>33</v>
      </c>
      <c r="H20" s="18">
        <v>0.1</v>
      </c>
      <c r="I20" s="18" t="s">
        <v>33</v>
      </c>
      <c r="J20" s="18">
        <v>0.1</v>
      </c>
      <c r="K20" s="19"/>
      <c r="L20" s="18">
        <f t="shared" si="1"/>
        <v>0.10000000000000002</v>
      </c>
      <c r="M20" s="19" t="s">
        <v>33</v>
      </c>
      <c r="N20" s="18">
        <v>0.1</v>
      </c>
      <c r="O20" s="19" t="s">
        <v>33</v>
      </c>
      <c r="P20" s="18">
        <v>0.1</v>
      </c>
      <c r="Q20" s="19" t="s">
        <v>33</v>
      </c>
      <c r="R20" s="18">
        <v>0.1</v>
      </c>
      <c r="S20" s="19"/>
      <c r="T20" s="18">
        <f t="shared" si="0"/>
        <v>0.10000000000000002</v>
      </c>
      <c r="U20" s="19"/>
      <c r="V20" s="19"/>
      <c r="W20" s="19"/>
      <c r="X20" s="19"/>
      <c r="Y20" s="19"/>
      <c r="Z20" s="19"/>
      <c r="AA20" s="19"/>
    </row>
    <row r="21" spans="2:28" ht="12.75">
      <c r="B21" s="16" t="s">
        <v>72</v>
      </c>
      <c r="D21" s="16" t="s">
        <v>32</v>
      </c>
      <c r="E21" s="19" t="s">
        <v>33</v>
      </c>
      <c r="F21" s="18">
        <v>0.5</v>
      </c>
      <c r="G21" s="18" t="s">
        <v>33</v>
      </c>
      <c r="H21" s="18">
        <v>0.5</v>
      </c>
      <c r="I21" s="18" t="s">
        <v>33</v>
      </c>
      <c r="J21" s="18">
        <v>0.5</v>
      </c>
      <c r="K21" s="19"/>
      <c r="L21" s="18">
        <f t="shared" si="1"/>
        <v>0.5</v>
      </c>
      <c r="M21" s="19" t="s">
        <v>33</v>
      </c>
      <c r="N21" s="18">
        <v>0.5</v>
      </c>
      <c r="O21" s="19" t="s">
        <v>33</v>
      </c>
      <c r="P21" s="18">
        <v>0.5</v>
      </c>
      <c r="Q21" s="19" t="s">
        <v>33</v>
      </c>
      <c r="R21" s="18">
        <v>0.5</v>
      </c>
      <c r="S21" s="19"/>
      <c r="T21" s="18">
        <f t="shared" si="0"/>
        <v>0.5</v>
      </c>
      <c r="U21" s="19"/>
      <c r="V21" s="19"/>
      <c r="W21" s="19"/>
      <c r="X21" s="19"/>
      <c r="Y21" s="19"/>
      <c r="Z21" s="19"/>
      <c r="AA21" s="19"/>
      <c r="AB21" s="19"/>
    </row>
    <row r="22" spans="2:28" ht="12.75">
      <c r="B22" s="16" t="s">
        <v>78</v>
      </c>
      <c r="D22" s="16" t="s">
        <v>32</v>
      </c>
      <c r="E22" s="19"/>
      <c r="F22" s="18">
        <v>0.04</v>
      </c>
      <c r="G22" s="18"/>
      <c r="H22" s="18">
        <v>0.05</v>
      </c>
      <c r="I22" s="18" t="s">
        <v>33</v>
      </c>
      <c r="J22" s="18">
        <v>0.03</v>
      </c>
      <c r="K22" s="19"/>
      <c r="L22" s="18">
        <f t="shared" si="1"/>
        <v>0.04</v>
      </c>
      <c r="M22" s="19" t="s">
        <v>33</v>
      </c>
      <c r="N22" s="18">
        <v>0.04</v>
      </c>
      <c r="O22" s="19" t="s">
        <v>33</v>
      </c>
      <c r="P22" s="18">
        <v>0.05</v>
      </c>
      <c r="Q22" s="19" t="s">
        <v>33</v>
      </c>
      <c r="R22" s="18">
        <v>0.04</v>
      </c>
      <c r="S22" s="19"/>
      <c r="T22" s="32">
        <f t="shared" si="0"/>
        <v>0.043333333333333335</v>
      </c>
      <c r="U22" s="19"/>
      <c r="V22" s="19"/>
      <c r="W22" s="19"/>
      <c r="X22" s="19"/>
      <c r="Y22" s="19"/>
      <c r="Z22" s="19"/>
      <c r="AA22" s="19"/>
      <c r="AB22" s="19"/>
    </row>
    <row r="23" spans="2:28" ht="12.75">
      <c r="B23" s="16" t="s">
        <v>74</v>
      </c>
      <c r="D23" s="16" t="s">
        <v>32</v>
      </c>
      <c r="E23" s="19" t="s">
        <v>33</v>
      </c>
      <c r="F23" s="18">
        <v>0.5</v>
      </c>
      <c r="G23" s="18" t="s">
        <v>33</v>
      </c>
      <c r="H23" s="18">
        <v>0.5</v>
      </c>
      <c r="I23" s="18" t="s">
        <v>33</v>
      </c>
      <c r="J23" s="18">
        <v>0.5</v>
      </c>
      <c r="K23" s="19"/>
      <c r="L23" s="18">
        <f t="shared" si="1"/>
        <v>0.5</v>
      </c>
      <c r="M23" s="19" t="s">
        <v>33</v>
      </c>
      <c r="N23" s="18">
        <v>0.5</v>
      </c>
      <c r="O23" s="19" t="s">
        <v>33</v>
      </c>
      <c r="P23" s="18">
        <v>0.5</v>
      </c>
      <c r="Q23" s="19" t="s">
        <v>33</v>
      </c>
      <c r="R23" s="18">
        <v>0.5</v>
      </c>
      <c r="S23" s="19"/>
      <c r="T23" s="18">
        <f t="shared" si="0"/>
        <v>0.5</v>
      </c>
      <c r="U23" s="19"/>
      <c r="V23" s="19"/>
      <c r="W23" s="19"/>
      <c r="X23" s="19"/>
      <c r="Y23" s="19"/>
      <c r="Z23" s="19"/>
      <c r="AA23" s="19"/>
      <c r="AB23" s="19"/>
    </row>
    <row r="24" spans="2:28" ht="12.75">
      <c r="B24" s="16" t="s">
        <v>70</v>
      </c>
      <c r="D24" s="16" t="s">
        <v>32</v>
      </c>
      <c r="E24" s="19" t="s">
        <v>33</v>
      </c>
      <c r="F24" s="18">
        <v>0.5</v>
      </c>
      <c r="G24" s="18" t="s">
        <v>33</v>
      </c>
      <c r="H24" s="18">
        <v>0.5</v>
      </c>
      <c r="I24" s="18" t="s">
        <v>33</v>
      </c>
      <c r="J24" s="18">
        <v>0.5</v>
      </c>
      <c r="K24" s="19"/>
      <c r="L24" s="18">
        <f t="shared" si="1"/>
        <v>0.5</v>
      </c>
      <c r="M24" s="19" t="s">
        <v>33</v>
      </c>
      <c r="N24" s="18">
        <v>0.5</v>
      </c>
      <c r="O24" s="19" t="s">
        <v>33</v>
      </c>
      <c r="P24" s="18">
        <v>0.5</v>
      </c>
      <c r="Q24" s="19" t="s">
        <v>33</v>
      </c>
      <c r="R24" s="18">
        <v>0.5</v>
      </c>
      <c r="S24" s="19"/>
      <c r="T24" s="18">
        <f t="shared" si="0"/>
        <v>0.5</v>
      </c>
      <c r="U24" s="19"/>
      <c r="V24" s="19"/>
      <c r="W24" s="19"/>
      <c r="X24" s="19"/>
      <c r="Y24" s="19"/>
      <c r="Z24" s="19"/>
      <c r="AA24" s="19"/>
      <c r="AB24" s="19"/>
    </row>
    <row r="25" spans="5:28" ht="12.75">
      <c r="E25" s="19"/>
      <c r="F25" s="19"/>
      <c r="G25" s="19"/>
      <c r="H25" s="19"/>
      <c r="I25" s="19"/>
      <c r="J25" s="19"/>
      <c r="K25" s="19"/>
      <c r="M25" s="19"/>
      <c r="N25" s="19"/>
      <c r="O25" s="19"/>
      <c r="P25" s="19"/>
      <c r="Q25" s="19"/>
      <c r="R25" s="19"/>
      <c r="S25" s="19"/>
      <c r="T25" s="19"/>
      <c r="U25" s="19"/>
      <c r="V25" s="19"/>
      <c r="W25" s="19"/>
      <c r="X25" s="19"/>
      <c r="Y25" s="19"/>
      <c r="Z25" s="19"/>
      <c r="AA25" s="19"/>
      <c r="AB25" s="19"/>
    </row>
    <row r="26" spans="2:20" ht="12.75">
      <c r="B26" s="16" t="s">
        <v>37</v>
      </c>
      <c r="D26" s="16" t="s">
        <v>38</v>
      </c>
      <c r="F26" s="20">
        <v>1813</v>
      </c>
      <c r="H26" s="20">
        <v>1855</v>
      </c>
      <c r="J26" s="20">
        <v>1736</v>
      </c>
      <c r="L26" s="20">
        <v>1801.3333333333333</v>
      </c>
      <c r="N26" s="20">
        <v>1813</v>
      </c>
      <c r="P26" s="20">
        <v>1855</v>
      </c>
      <c r="R26" s="20">
        <v>1736</v>
      </c>
      <c r="T26" s="20">
        <v>1801.3333333333333</v>
      </c>
    </row>
    <row r="27" spans="2:20" ht="12.75">
      <c r="B27" s="16" t="s">
        <v>39</v>
      </c>
      <c r="D27" s="16" t="s">
        <v>40</v>
      </c>
      <c r="F27" s="18">
        <v>5.31</v>
      </c>
      <c r="H27" s="18">
        <v>3.11</v>
      </c>
      <c r="J27" s="18">
        <v>3.89</v>
      </c>
      <c r="L27" s="32">
        <v>4.103333333333333</v>
      </c>
      <c r="N27" s="18">
        <v>5.31</v>
      </c>
      <c r="P27" s="18">
        <v>3.11</v>
      </c>
      <c r="R27" s="18">
        <v>3.89</v>
      </c>
      <c r="T27" s="32">
        <v>4.103333333333333</v>
      </c>
    </row>
    <row r="28" spans="2:3" ht="12.75">
      <c r="B28" s="15"/>
      <c r="C28" s="15"/>
    </row>
    <row r="29" spans="6:28" ht="12.75">
      <c r="F29" s="20"/>
      <c r="H29" s="20"/>
      <c r="J29" s="20"/>
      <c r="L29" s="20"/>
      <c r="AB29" s="21"/>
    </row>
    <row r="30" spans="2:28" ht="12.75">
      <c r="B30" s="25" t="s">
        <v>56</v>
      </c>
      <c r="C30" s="25"/>
      <c r="F30" s="20"/>
      <c r="H30" s="20"/>
      <c r="J30" s="20"/>
      <c r="L30" s="20"/>
      <c r="AB30" s="21"/>
    </row>
    <row r="31" spans="2:28" ht="12.75">
      <c r="B31" s="16" t="s">
        <v>30</v>
      </c>
      <c r="D31" s="16" t="s">
        <v>42</v>
      </c>
      <c r="F31" s="20">
        <f>F13/100*F$9*454/F$26/60/0.0283*1000*(21-7)/(21-F$27)</f>
        <v>51.478312394878266</v>
      </c>
      <c r="G31" s="21"/>
      <c r="H31" s="20">
        <f>H13/100*H$9*454/H$26/60/0.0283*1000*(21-7)/(21-H$27)</f>
        <v>19.452719740970746</v>
      </c>
      <c r="I31" s="21"/>
      <c r="J31" s="20">
        <f>J13/100*J$9*454/J$26/60/0.0283*1000*(21-7)/(21-J$27)</f>
        <v>10.656422885431942</v>
      </c>
      <c r="K31" s="21"/>
      <c r="L31" s="20">
        <f aca="true" t="shared" si="2" ref="L31:L42">AVERAGE(F31,H31,J31)</f>
        <v>27.19581834042698</v>
      </c>
      <c r="N31" s="20">
        <f>N13/100*N$9*454/N$26/60/0.0283*1000*(21-7)/(21-N$27)</f>
        <v>1.6106711240115292</v>
      </c>
      <c r="P31" s="20">
        <f>P13/100*P$9*454/P$26/60/0.0283*1000*(21-7)/(21-P$27)</f>
        <v>1.8475910318746425</v>
      </c>
      <c r="R31" s="20">
        <f>R13/100*R$9*454/R$26/60/0.0283*1000*(21-7)/(21-R$27)</f>
        <v>1.3131495561282027</v>
      </c>
      <c r="T31" s="20">
        <f aca="true" t="shared" si="3" ref="T31:T42">AVERAGE(N31,P31,R31)</f>
        <v>1.5904705706714584</v>
      </c>
      <c r="V31" s="21">
        <f>SUM(F31,N31)</f>
        <v>53.0889835188898</v>
      </c>
      <c r="X31" s="21">
        <f>SUM(H31,P31)</f>
        <v>21.30031077284539</v>
      </c>
      <c r="Z31" s="21">
        <f>SUM(J31,R31)</f>
        <v>11.969572441560144</v>
      </c>
      <c r="AB31" s="21">
        <f>AVERAGE(Z31,X31,V31)</f>
        <v>28.786288911098442</v>
      </c>
    </row>
    <row r="32" spans="2:28" ht="12.75">
      <c r="B32" s="16" t="s">
        <v>31</v>
      </c>
      <c r="D32" s="16" t="s">
        <v>43</v>
      </c>
      <c r="E32" s="19"/>
      <c r="F32" s="20">
        <f>F14/100*F$9*454/F$26/60/0.0283*1000000*(21-7)/(21-F$27)</f>
        <v>25739.156197439133</v>
      </c>
      <c r="G32" s="19"/>
      <c r="H32" s="20">
        <f>H14/100*H$9*454/H$26/60/0.0283*1000000*(21-7)/(21-H$27)</f>
        <v>9726.359870485372</v>
      </c>
      <c r="I32" s="19"/>
      <c r="J32" s="20">
        <f>J14/100*J$9*454/J$26/60/0.0283*1000000*(21-7)/(21-J$27)</f>
        <v>10656.42288543194</v>
      </c>
      <c r="K32" s="19"/>
      <c r="L32" s="20">
        <f t="shared" si="2"/>
        <v>15373.979651118812</v>
      </c>
      <c r="N32" s="20">
        <f>N14/100*N$9*454/N$26/60/0.0283*1000000*(21-7)/(21-N$27)</f>
        <v>2416.006686017293</v>
      </c>
      <c r="P32" s="20">
        <f>P14/100*P$9*454/P$26/60/0.0283*1000000*(21-7)/(21-P$27)</f>
        <v>1847.5910318746426</v>
      </c>
      <c r="R32" s="20">
        <f>R14/100*R$9*454/R$26/60/0.0283*1000000*(21-7)/(21-R$27)</f>
        <v>1969.7243341923038</v>
      </c>
      <c r="T32" s="20">
        <f t="shared" si="3"/>
        <v>2077.7740173614134</v>
      </c>
      <c r="U32" s="34"/>
      <c r="V32" s="21">
        <f aca="true" t="shared" si="4" ref="V32:Z45">SUM(F32,N32)</f>
        <v>28155.162883456425</v>
      </c>
      <c r="W32" s="34"/>
      <c r="X32" s="21">
        <f t="shared" si="4"/>
        <v>11573.950902360015</v>
      </c>
      <c r="Y32" s="34"/>
      <c r="Z32" s="21">
        <f t="shared" si="4"/>
        <v>12626.147219624245</v>
      </c>
      <c r="AA32" s="34"/>
      <c r="AB32" s="21">
        <f aca="true" t="shared" si="5" ref="AB32:AB45">AVERAGE(Z32,X32,V32)</f>
        <v>17451.75366848023</v>
      </c>
    </row>
    <row r="33" spans="2:28" ht="12.75">
      <c r="B33" s="16" t="s">
        <v>71</v>
      </c>
      <c r="D33" s="16" t="s">
        <v>43</v>
      </c>
      <c r="E33" s="19"/>
      <c r="F33" s="20">
        <f aca="true" t="shared" si="6" ref="F33:F42">(F15*F$9/1000000*454)/F$26/60/0.0283*1000000*(21-7)/(21-F$27)</f>
        <v>465.8787271736484</v>
      </c>
      <c r="G33" s="19"/>
      <c r="H33" s="20">
        <f aca="true" t="shared" si="7" ref="H33:H42">(H15*H$9/1000000*454)/H$26/60/0.0283*1000000*(21-7)/(21-H$27)</f>
        <v>558.2930565658603</v>
      </c>
      <c r="I33" s="19"/>
      <c r="J33" s="20">
        <f aca="true" t="shared" si="8" ref="J33:J42">(J15*J$9/1000000*454)/J$26/60/0.0283*1000000*(21-7)/(21-J$27)</f>
        <v>447.56976118814146</v>
      </c>
      <c r="K33" s="19"/>
      <c r="L33" s="20">
        <f t="shared" si="2"/>
        <v>490.5805149758833</v>
      </c>
      <c r="M33" s="19">
        <v>100</v>
      </c>
      <c r="N33" s="20">
        <f aca="true" t="shared" si="9" ref="N33:N42">(N15*N$9/1000000*454)/N$26/60/0.0283*1000000*(21-7)/(21-N$27)</f>
        <v>4.026677810028821</v>
      </c>
      <c r="O33" s="19">
        <v>100</v>
      </c>
      <c r="P33" s="20">
        <f aca="true" t="shared" si="10" ref="P33:P42">(P15*P$9/1000000*454)/P$26/60/0.0283*1000000*(21-7)/(21-P$27)</f>
        <v>3.0793183864577367</v>
      </c>
      <c r="Q33" s="19">
        <v>100</v>
      </c>
      <c r="R33" s="20">
        <f aca="true" t="shared" si="11" ref="R33:R42">(R15*R$9/1000000*454)/R$26/60/0.0283*1000000*(21-7)/(21-R$27)</f>
        <v>3.282873890320506</v>
      </c>
      <c r="S33" s="19"/>
      <c r="T33" s="20">
        <f t="shared" si="3"/>
        <v>3.4629566956023545</v>
      </c>
      <c r="U33" s="34">
        <f>(N33*M33+F33*E33)/(V33*100)</f>
        <v>0.008569124269104104</v>
      </c>
      <c r="V33" s="21">
        <f t="shared" si="4"/>
        <v>469.9054049836772</v>
      </c>
      <c r="W33" s="34">
        <f>(P33*O33+H33*G33)/(X33*100)</f>
        <v>0.0054853400770198</v>
      </c>
      <c r="X33" s="21">
        <f t="shared" si="4"/>
        <v>561.3723749523181</v>
      </c>
      <c r="Y33" s="34">
        <f>(R33*Q33+J33*I33)/(Z33*100)</f>
        <v>0.00728147876910864</v>
      </c>
      <c r="Z33" s="21">
        <f t="shared" si="4"/>
        <v>450.85263507846196</v>
      </c>
      <c r="AA33" s="34">
        <f aca="true" t="shared" si="12" ref="AA33:AA42">AVERAGE(Y33,W33,U33)</f>
        <v>0.007111981038410848</v>
      </c>
      <c r="AB33" s="21">
        <f t="shared" si="5"/>
        <v>494.04347167148575</v>
      </c>
    </row>
    <row r="34" spans="2:28" ht="12.75">
      <c r="B34" s="16" t="s">
        <v>67</v>
      </c>
      <c r="D34" s="16" t="s">
        <v>43</v>
      </c>
      <c r="E34" s="19">
        <v>100</v>
      </c>
      <c r="F34" s="20">
        <f t="shared" si="6"/>
        <v>25.739156197439137</v>
      </c>
      <c r="G34" s="19">
        <v>100</v>
      </c>
      <c r="H34" s="20">
        <f t="shared" si="7"/>
        <v>19.45271974097075</v>
      </c>
      <c r="I34" s="19">
        <v>100</v>
      </c>
      <c r="J34" s="20">
        <f t="shared" si="8"/>
        <v>21.312845770863884</v>
      </c>
      <c r="K34" s="19">
        <v>100</v>
      </c>
      <c r="L34" s="20">
        <f t="shared" si="2"/>
        <v>22.168240569757923</v>
      </c>
      <c r="M34" s="19"/>
      <c r="N34" s="20">
        <f t="shared" si="9"/>
        <v>1.6670446133519325</v>
      </c>
      <c r="O34" s="19">
        <v>100</v>
      </c>
      <c r="P34" s="20">
        <f t="shared" si="10"/>
        <v>1.231727354583095</v>
      </c>
      <c r="Q34" s="19"/>
      <c r="R34" s="20">
        <f t="shared" si="11"/>
        <v>1.4772932506442282</v>
      </c>
      <c r="S34" s="19"/>
      <c r="T34" s="20">
        <f t="shared" si="3"/>
        <v>1.4586884061930852</v>
      </c>
      <c r="U34" s="34">
        <f>(N34*M34+F34*E34)/(V34)</f>
        <v>93.91727213537915</v>
      </c>
      <c r="V34" s="21">
        <f t="shared" si="4"/>
        <v>27.40620081079107</v>
      </c>
      <c r="W34" s="34">
        <f>(P34*O34+H34*G34)/(X34)</f>
        <v>99.99999999999999</v>
      </c>
      <c r="X34" s="21">
        <f t="shared" si="4"/>
        <v>20.684447095553846</v>
      </c>
      <c r="Y34" s="34">
        <f>(R34*Q34+J34*I34)/(Z34)</f>
        <v>93.51784010948754</v>
      </c>
      <c r="Z34" s="21">
        <f t="shared" si="4"/>
        <v>22.79013902150811</v>
      </c>
      <c r="AA34" s="34">
        <f t="shared" si="12"/>
        <v>95.81170408162222</v>
      </c>
      <c r="AB34" s="21">
        <f t="shared" si="5"/>
        <v>23.626928975951007</v>
      </c>
    </row>
    <row r="35" spans="2:28" ht="12.75">
      <c r="B35" s="16" t="s">
        <v>68</v>
      </c>
      <c r="D35" s="16" t="s">
        <v>43</v>
      </c>
      <c r="E35" s="19"/>
      <c r="F35" s="20">
        <f t="shared" si="6"/>
        <v>257.3915619743913</v>
      </c>
      <c r="G35" s="19">
        <v>100</v>
      </c>
      <c r="H35" s="20">
        <f t="shared" si="7"/>
        <v>48.63179935242686</v>
      </c>
      <c r="I35" s="19"/>
      <c r="J35" s="20">
        <f t="shared" si="8"/>
        <v>83.12009850636913</v>
      </c>
      <c r="K35" s="34"/>
      <c r="L35" s="20">
        <f t="shared" si="2"/>
        <v>129.71448661106243</v>
      </c>
      <c r="M35" s="19">
        <v>100</v>
      </c>
      <c r="N35" s="20">
        <f t="shared" si="9"/>
        <v>4.026677810028821</v>
      </c>
      <c r="O35" s="19"/>
      <c r="P35" s="20">
        <f t="shared" si="10"/>
        <v>10.038577939852221</v>
      </c>
      <c r="Q35" s="19">
        <v>100</v>
      </c>
      <c r="R35" s="20">
        <f t="shared" si="11"/>
        <v>3.282873890320506</v>
      </c>
      <c r="S35" s="19"/>
      <c r="T35" s="20">
        <f t="shared" si="3"/>
        <v>5.782709880067183</v>
      </c>
      <c r="U35" s="34">
        <f aca="true" t="shared" si="13" ref="U35:Y42">(N35*M35+F35*E35)/(V35)</f>
        <v>1.5403201449713075</v>
      </c>
      <c r="V35" s="21">
        <f t="shared" si="4"/>
        <v>261.41823978442017</v>
      </c>
      <c r="W35" s="34">
        <f t="shared" si="13"/>
        <v>82.8898698062859</v>
      </c>
      <c r="X35" s="21">
        <f t="shared" si="4"/>
        <v>58.670377292279085</v>
      </c>
      <c r="Y35" s="34">
        <f t="shared" si="13"/>
        <v>3.799491845313279</v>
      </c>
      <c r="Z35" s="21">
        <f t="shared" si="4"/>
        <v>86.40297239668963</v>
      </c>
      <c r="AA35" s="34">
        <f t="shared" si="12"/>
        <v>29.409893932190162</v>
      </c>
      <c r="AB35" s="21">
        <f t="shared" si="5"/>
        <v>135.49719649112964</v>
      </c>
    </row>
    <row r="36" spans="2:28" ht="12.75">
      <c r="B36" s="16" t="s">
        <v>69</v>
      </c>
      <c r="D36" s="16" t="s">
        <v>43</v>
      </c>
      <c r="E36" s="19">
        <v>100</v>
      </c>
      <c r="F36" s="20">
        <f t="shared" si="6"/>
        <v>6.434789049359784</v>
      </c>
      <c r="G36" s="19">
        <v>100</v>
      </c>
      <c r="H36" s="20">
        <f t="shared" si="7"/>
        <v>4.863179935242687</v>
      </c>
      <c r="I36" s="19">
        <v>100</v>
      </c>
      <c r="J36" s="20">
        <f t="shared" si="8"/>
        <v>5.328211442715971</v>
      </c>
      <c r="K36" s="19">
        <v>100</v>
      </c>
      <c r="L36" s="20">
        <f t="shared" si="2"/>
        <v>5.542060142439481</v>
      </c>
      <c r="M36" s="19">
        <v>100</v>
      </c>
      <c r="N36" s="20">
        <f t="shared" si="9"/>
        <v>0.4026677810028822</v>
      </c>
      <c r="O36" s="19">
        <v>100</v>
      </c>
      <c r="P36" s="20">
        <f t="shared" si="10"/>
        <v>0.3079318386457737</v>
      </c>
      <c r="Q36" s="19">
        <v>100</v>
      </c>
      <c r="R36" s="20">
        <f t="shared" si="11"/>
        <v>0.32828738903205074</v>
      </c>
      <c r="S36" s="19"/>
      <c r="T36" s="20">
        <f t="shared" si="3"/>
        <v>0.34629566956023555</v>
      </c>
      <c r="U36" s="34">
        <f t="shared" si="13"/>
        <v>100</v>
      </c>
      <c r="V36" s="21">
        <f t="shared" si="4"/>
        <v>6.837456830362666</v>
      </c>
      <c r="W36" s="34">
        <f t="shared" si="13"/>
        <v>99.99999999999999</v>
      </c>
      <c r="X36" s="21">
        <f t="shared" si="4"/>
        <v>5.1711117738884615</v>
      </c>
      <c r="Y36" s="34">
        <f t="shared" si="13"/>
        <v>99.99999999999999</v>
      </c>
      <c r="Z36" s="21">
        <f t="shared" si="4"/>
        <v>5.656498831748022</v>
      </c>
      <c r="AA36" s="34">
        <f t="shared" si="12"/>
        <v>100</v>
      </c>
      <c r="AB36" s="21">
        <f t="shared" si="5"/>
        <v>5.888355811999716</v>
      </c>
    </row>
    <row r="37" spans="2:28" ht="12.75">
      <c r="B37" s="16" t="s">
        <v>73</v>
      </c>
      <c r="D37" s="16" t="s">
        <v>43</v>
      </c>
      <c r="E37" s="19">
        <v>100</v>
      </c>
      <c r="F37" s="20">
        <f t="shared" si="6"/>
        <v>12.869578098719568</v>
      </c>
      <c r="G37" s="19">
        <v>100</v>
      </c>
      <c r="H37" s="20">
        <f t="shared" si="7"/>
        <v>9.726359870485375</v>
      </c>
      <c r="I37" s="19">
        <v>100</v>
      </c>
      <c r="J37" s="20">
        <f t="shared" si="8"/>
        <v>10.656422885431942</v>
      </c>
      <c r="K37" s="19">
        <v>100</v>
      </c>
      <c r="L37" s="20">
        <f t="shared" si="2"/>
        <v>11.084120284878962</v>
      </c>
      <c r="M37" s="19">
        <v>100</v>
      </c>
      <c r="N37" s="20">
        <f t="shared" si="9"/>
        <v>0.8053355620057644</v>
      </c>
      <c r="O37" s="19">
        <v>100</v>
      </c>
      <c r="P37" s="20">
        <f t="shared" si="10"/>
        <v>0.6158636772915475</v>
      </c>
      <c r="Q37" s="19">
        <v>100</v>
      </c>
      <c r="R37" s="20">
        <f t="shared" si="11"/>
        <v>0.6565747780641015</v>
      </c>
      <c r="T37" s="20">
        <f t="shared" si="3"/>
        <v>0.6925913391204711</v>
      </c>
      <c r="U37" s="34">
        <f t="shared" si="13"/>
        <v>100</v>
      </c>
      <c r="V37" s="21">
        <f t="shared" si="4"/>
        <v>13.674913660725332</v>
      </c>
      <c r="W37" s="34">
        <f t="shared" si="13"/>
        <v>99.99999999999999</v>
      </c>
      <c r="X37" s="21">
        <f t="shared" si="4"/>
        <v>10.342223547776923</v>
      </c>
      <c r="Y37" s="34">
        <f t="shared" si="13"/>
        <v>99.99999999999999</v>
      </c>
      <c r="Z37" s="21">
        <f t="shared" si="4"/>
        <v>11.312997663496043</v>
      </c>
      <c r="AA37" s="34">
        <f t="shared" si="12"/>
        <v>100</v>
      </c>
      <c r="AB37" s="21">
        <f t="shared" si="5"/>
        <v>11.776711623999432</v>
      </c>
    </row>
    <row r="38" spans="2:28" ht="12.75">
      <c r="B38" s="16" t="s">
        <v>75</v>
      </c>
      <c r="D38" s="16" t="s">
        <v>43</v>
      </c>
      <c r="E38" s="19"/>
      <c r="F38" s="20">
        <f t="shared" si="6"/>
        <v>12.869578098719568</v>
      </c>
      <c r="G38" s="19">
        <v>100</v>
      </c>
      <c r="H38" s="20">
        <f t="shared" si="7"/>
        <v>9.726359870485375</v>
      </c>
      <c r="I38" s="19">
        <v>100</v>
      </c>
      <c r="J38" s="20">
        <f t="shared" si="8"/>
        <v>10.656422885431942</v>
      </c>
      <c r="K38" s="29"/>
      <c r="L38" s="20">
        <f t="shared" si="2"/>
        <v>11.084120284878962</v>
      </c>
      <c r="M38" s="19">
        <v>100</v>
      </c>
      <c r="N38" s="20">
        <f t="shared" si="9"/>
        <v>0.8053355620057644</v>
      </c>
      <c r="O38" s="19">
        <v>100</v>
      </c>
      <c r="P38" s="20">
        <f t="shared" si="10"/>
        <v>0.6158636772915475</v>
      </c>
      <c r="Q38" s="19">
        <v>100</v>
      </c>
      <c r="R38" s="20">
        <f t="shared" si="11"/>
        <v>0.6565747780641015</v>
      </c>
      <c r="T38" s="20">
        <f t="shared" si="3"/>
        <v>0.6925913391204711</v>
      </c>
      <c r="U38" s="34">
        <f t="shared" si="13"/>
        <v>5.889145496535797</v>
      </c>
      <c r="V38" s="21">
        <f t="shared" si="4"/>
        <v>13.674913660725332</v>
      </c>
      <c r="W38" s="34">
        <f t="shared" si="13"/>
        <v>99.99999999999999</v>
      </c>
      <c r="X38" s="21">
        <f t="shared" si="4"/>
        <v>10.342223547776923</v>
      </c>
      <c r="Y38" s="34">
        <f t="shared" si="13"/>
        <v>99.99999999999999</v>
      </c>
      <c r="Z38" s="21">
        <f t="shared" si="4"/>
        <v>11.312997663496043</v>
      </c>
      <c r="AA38" s="34">
        <f t="shared" si="12"/>
        <v>68.62971516551193</v>
      </c>
      <c r="AB38" s="21">
        <f t="shared" si="5"/>
        <v>11.776711623999432</v>
      </c>
    </row>
    <row r="39" spans="2:28" ht="12.75">
      <c r="B39" s="16" t="s">
        <v>72</v>
      </c>
      <c r="D39" s="16" t="s">
        <v>43</v>
      </c>
      <c r="E39" s="19">
        <v>100</v>
      </c>
      <c r="F39" s="20">
        <f t="shared" si="6"/>
        <v>64.34789049359783</v>
      </c>
      <c r="G39" s="19"/>
      <c r="H39" s="20">
        <f t="shared" si="7"/>
        <v>48.63179935242686</v>
      </c>
      <c r="I39" s="19">
        <v>100</v>
      </c>
      <c r="J39" s="20">
        <f t="shared" si="8"/>
        <v>53.28211442715971</v>
      </c>
      <c r="K39" s="19">
        <v>100</v>
      </c>
      <c r="L39" s="20">
        <f t="shared" si="2"/>
        <v>55.420601424394796</v>
      </c>
      <c r="M39" s="19">
        <v>100</v>
      </c>
      <c r="N39" s="20">
        <f t="shared" si="9"/>
        <v>4.026677810028821</v>
      </c>
      <c r="O39" s="19">
        <v>100</v>
      </c>
      <c r="P39" s="20">
        <f t="shared" si="10"/>
        <v>3.0793183864577367</v>
      </c>
      <c r="Q39" s="19">
        <v>100</v>
      </c>
      <c r="R39" s="20">
        <f t="shared" si="11"/>
        <v>3.282873890320506</v>
      </c>
      <c r="T39" s="20">
        <f t="shared" si="3"/>
        <v>3.4629566956023545</v>
      </c>
      <c r="U39" s="34">
        <f t="shared" si="13"/>
        <v>100.00000000000001</v>
      </c>
      <c r="V39" s="21">
        <f t="shared" si="4"/>
        <v>68.37456830362665</v>
      </c>
      <c r="W39" s="34">
        <f t="shared" si="13"/>
        <v>5.95484785690915</v>
      </c>
      <c r="X39" s="21">
        <f t="shared" si="4"/>
        <v>51.711117738884596</v>
      </c>
      <c r="Y39" s="34">
        <f t="shared" si="13"/>
        <v>100</v>
      </c>
      <c r="Z39" s="21">
        <f t="shared" si="4"/>
        <v>56.56498831748022</v>
      </c>
      <c r="AA39" s="34">
        <f t="shared" si="12"/>
        <v>68.65161595230306</v>
      </c>
      <c r="AB39" s="21">
        <f t="shared" si="5"/>
        <v>58.883558119997154</v>
      </c>
    </row>
    <row r="40" spans="2:28" ht="12.75">
      <c r="B40" s="16" t="s">
        <v>78</v>
      </c>
      <c r="D40" s="16" t="s">
        <v>43</v>
      </c>
      <c r="E40" s="19"/>
      <c r="F40" s="20">
        <f t="shared" si="6"/>
        <v>5.147831239487827</v>
      </c>
      <c r="G40" s="19">
        <v>100</v>
      </c>
      <c r="H40" s="20">
        <f t="shared" si="7"/>
        <v>4.863179935242687</v>
      </c>
      <c r="I40" s="19">
        <v>100</v>
      </c>
      <c r="J40" s="20">
        <f t="shared" si="8"/>
        <v>3.196926865629582</v>
      </c>
      <c r="K40" s="19">
        <v>100</v>
      </c>
      <c r="L40" s="20">
        <f t="shared" si="2"/>
        <v>4.402646013453365</v>
      </c>
      <c r="M40" s="19">
        <v>100</v>
      </c>
      <c r="N40" s="20">
        <f t="shared" si="9"/>
        <v>0.3221342248023058</v>
      </c>
      <c r="O40" s="19">
        <v>100</v>
      </c>
      <c r="P40" s="20">
        <f t="shared" si="10"/>
        <v>0.3079318386457737</v>
      </c>
      <c r="Q40" s="19">
        <v>100</v>
      </c>
      <c r="R40" s="20">
        <f t="shared" si="11"/>
        <v>0.26262991122564056</v>
      </c>
      <c r="T40" s="20">
        <f t="shared" si="3"/>
        <v>0.29756532489124</v>
      </c>
      <c r="U40" s="34">
        <f t="shared" si="13"/>
        <v>5.889145496535797</v>
      </c>
      <c r="V40" s="21">
        <f t="shared" si="4"/>
        <v>5.469965464290133</v>
      </c>
      <c r="W40" s="34">
        <f t="shared" si="13"/>
        <v>99.99999999999999</v>
      </c>
      <c r="X40" s="21">
        <f t="shared" si="4"/>
        <v>5.1711117738884615</v>
      </c>
      <c r="Y40" s="34">
        <f t="shared" si="13"/>
        <v>100</v>
      </c>
      <c r="Z40" s="21">
        <f t="shared" si="4"/>
        <v>3.459556776855223</v>
      </c>
      <c r="AA40" s="34">
        <f t="shared" si="12"/>
        <v>68.62971516551194</v>
      </c>
      <c r="AB40" s="21">
        <f t="shared" si="5"/>
        <v>4.700211338344606</v>
      </c>
    </row>
    <row r="41" spans="2:28" ht="12.75">
      <c r="B41" s="16" t="s">
        <v>74</v>
      </c>
      <c r="D41" s="16" t="s">
        <v>43</v>
      </c>
      <c r="E41" s="19">
        <v>100</v>
      </c>
      <c r="F41" s="20">
        <f t="shared" si="6"/>
        <v>64.34789049359783</v>
      </c>
      <c r="G41" s="19">
        <v>100</v>
      </c>
      <c r="H41" s="20">
        <f t="shared" si="7"/>
        <v>48.63179935242686</v>
      </c>
      <c r="I41" s="19">
        <v>100</v>
      </c>
      <c r="J41" s="20">
        <f t="shared" si="8"/>
        <v>53.28211442715971</v>
      </c>
      <c r="K41" s="19">
        <v>100</v>
      </c>
      <c r="L41" s="20">
        <f t="shared" si="2"/>
        <v>55.420601424394796</v>
      </c>
      <c r="M41" s="19">
        <v>100</v>
      </c>
      <c r="N41" s="20">
        <f t="shared" si="9"/>
        <v>4.026677810028821</v>
      </c>
      <c r="O41" s="19">
        <v>100</v>
      </c>
      <c r="P41" s="20">
        <f t="shared" si="10"/>
        <v>3.0793183864577367</v>
      </c>
      <c r="Q41" s="19">
        <v>100</v>
      </c>
      <c r="R41" s="20">
        <f t="shared" si="11"/>
        <v>3.282873890320506</v>
      </c>
      <c r="S41" s="19"/>
      <c r="T41" s="20">
        <f t="shared" si="3"/>
        <v>3.4629566956023545</v>
      </c>
      <c r="U41" s="34">
        <f t="shared" si="13"/>
        <v>100.00000000000001</v>
      </c>
      <c r="V41" s="21">
        <f t="shared" si="4"/>
        <v>68.37456830362665</v>
      </c>
      <c r="W41" s="34">
        <f t="shared" si="13"/>
        <v>100</v>
      </c>
      <c r="X41" s="21">
        <f t="shared" si="4"/>
        <v>51.711117738884596</v>
      </c>
      <c r="Y41" s="34">
        <f t="shared" si="13"/>
        <v>100</v>
      </c>
      <c r="Z41" s="21">
        <f t="shared" si="4"/>
        <v>56.56498831748022</v>
      </c>
      <c r="AA41" s="34">
        <f t="shared" si="12"/>
        <v>100</v>
      </c>
      <c r="AB41" s="21">
        <f t="shared" si="5"/>
        <v>58.883558119997154</v>
      </c>
    </row>
    <row r="42" spans="2:28" ht="12.75">
      <c r="B42" s="16" t="s">
        <v>70</v>
      </c>
      <c r="D42" s="16" t="s">
        <v>43</v>
      </c>
      <c r="E42" s="19">
        <v>100</v>
      </c>
      <c r="F42" s="20">
        <f t="shared" si="6"/>
        <v>64.34789049359783</v>
      </c>
      <c r="G42" s="19">
        <v>100</v>
      </c>
      <c r="H42" s="20">
        <f t="shared" si="7"/>
        <v>48.63179935242686</v>
      </c>
      <c r="I42" s="19">
        <v>100</v>
      </c>
      <c r="J42" s="20">
        <f t="shared" si="8"/>
        <v>53.28211442715971</v>
      </c>
      <c r="K42" s="19">
        <v>100</v>
      </c>
      <c r="L42" s="20">
        <f t="shared" si="2"/>
        <v>55.420601424394796</v>
      </c>
      <c r="M42" s="19">
        <v>100</v>
      </c>
      <c r="N42" s="20">
        <f t="shared" si="9"/>
        <v>4.026677810028821</v>
      </c>
      <c r="O42" s="19">
        <v>100</v>
      </c>
      <c r="P42" s="20">
        <f t="shared" si="10"/>
        <v>3.0793183864577367</v>
      </c>
      <c r="Q42" s="19">
        <v>100</v>
      </c>
      <c r="R42" s="20">
        <f t="shared" si="11"/>
        <v>3.282873890320506</v>
      </c>
      <c r="S42" s="19"/>
      <c r="T42" s="20">
        <f t="shared" si="3"/>
        <v>3.4629566956023545</v>
      </c>
      <c r="U42" s="34">
        <f t="shared" si="13"/>
        <v>100.00000000000001</v>
      </c>
      <c r="V42" s="21">
        <f t="shared" si="4"/>
        <v>68.37456830362665</v>
      </c>
      <c r="W42" s="34">
        <f t="shared" si="13"/>
        <v>100</v>
      </c>
      <c r="X42" s="21">
        <f t="shared" si="4"/>
        <v>51.711117738884596</v>
      </c>
      <c r="Y42" s="34">
        <f t="shared" si="13"/>
        <v>100</v>
      </c>
      <c r="Z42" s="21">
        <f t="shared" si="4"/>
        <v>56.56498831748022</v>
      </c>
      <c r="AA42" s="34">
        <f t="shared" si="12"/>
        <v>100</v>
      </c>
      <c r="AB42" s="21">
        <f t="shared" si="5"/>
        <v>58.883558119997154</v>
      </c>
    </row>
    <row r="43" spans="5:28" ht="12.75">
      <c r="E43" s="19"/>
      <c r="F43" s="20"/>
      <c r="G43" s="29"/>
      <c r="H43" s="20"/>
      <c r="I43" s="29"/>
      <c r="J43" s="20"/>
      <c r="K43" s="29"/>
      <c r="L43" s="20"/>
      <c r="M43" s="19"/>
      <c r="N43" s="20"/>
      <c r="O43" s="19"/>
      <c r="P43" s="20"/>
      <c r="Q43" s="19"/>
      <c r="R43" s="20"/>
      <c r="S43" s="19"/>
      <c r="T43" s="20"/>
      <c r="U43" s="19"/>
      <c r="V43" s="29"/>
      <c r="W43" s="29"/>
      <c r="X43" s="29"/>
      <c r="Y43" s="29"/>
      <c r="Z43" s="29"/>
      <c r="AA43" s="29"/>
      <c r="AB43" s="29"/>
    </row>
    <row r="44" spans="2:28" ht="12.75">
      <c r="B44" s="16" t="s">
        <v>44</v>
      </c>
      <c r="D44" s="16" t="s">
        <v>43</v>
      </c>
      <c r="E44" s="34">
        <f>(E37*F37+E39*F39)/F44</f>
        <v>100</v>
      </c>
      <c r="F44" s="20">
        <f>F37+F39</f>
        <v>77.2174685923174</v>
      </c>
      <c r="G44" s="34">
        <f>(G37*H37+G39*H39)/H44</f>
        <v>16.66666666666667</v>
      </c>
      <c r="H44" s="20">
        <f>H37+H39</f>
        <v>58.358159222912235</v>
      </c>
      <c r="I44" s="34">
        <f>(I37*J37+I39*J39)/J44</f>
        <v>100</v>
      </c>
      <c r="J44" s="20">
        <f>J37+J39</f>
        <v>63.938537312591656</v>
      </c>
      <c r="K44" s="34">
        <f>AVERAGE(I44,G44,E44)</f>
        <v>72.22222222222223</v>
      </c>
      <c r="L44" s="20">
        <f>AVERAGE(F44,H44,J44)</f>
        <v>66.50472170927377</v>
      </c>
      <c r="M44" s="19">
        <v>100</v>
      </c>
      <c r="N44" s="20">
        <f>N37+N39</f>
        <v>4.832013372034585</v>
      </c>
      <c r="O44" s="19">
        <v>100</v>
      </c>
      <c r="P44" s="20">
        <f>P37+P39</f>
        <v>3.695182063749284</v>
      </c>
      <c r="Q44" s="19">
        <v>100</v>
      </c>
      <c r="R44" s="20">
        <f>R37+R39</f>
        <v>3.9394486683846077</v>
      </c>
      <c r="S44" s="19">
        <v>100</v>
      </c>
      <c r="T44" s="20">
        <f>AVERAGE(N44,P44,R44)</f>
        <v>4.155548034722826</v>
      </c>
      <c r="U44" s="34">
        <f>(U37*V37+U39*V39)/V44</f>
        <v>100</v>
      </c>
      <c r="V44" s="21">
        <f t="shared" si="4"/>
        <v>82.04948196435198</v>
      </c>
      <c r="W44" s="34">
        <f>(W37*X37+W39*X39)/X44</f>
        <v>21.629039880757627</v>
      </c>
      <c r="X44" s="21">
        <f t="shared" si="4"/>
        <v>62.05334128666152</v>
      </c>
      <c r="Y44" s="34">
        <f>(Y37*Z37+Y39*Z39)/Z44</f>
        <v>100</v>
      </c>
      <c r="Z44" s="21">
        <f t="shared" si="4"/>
        <v>67.87798598097626</v>
      </c>
      <c r="AA44" s="34">
        <f>AVERAGE(Y44,W44,U44)</f>
        <v>73.87634662691922</v>
      </c>
      <c r="AB44" s="21">
        <f t="shared" si="5"/>
        <v>70.6602697439966</v>
      </c>
    </row>
    <row r="45" spans="2:28" ht="12.75">
      <c r="B45" s="16" t="s">
        <v>45</v>
      </c>
      <c r="D45" s="16" t="s">
        <v>43</v>
      </c>
      <c r="E45" s="34">
        <f>(E38*F38+E34*F34+E36*F36)/F45</f>
        <v>71.42857142857143</v>
      </c>
      <c r="F45" s="20">
        <f>F38+F34+F36</f>
        <v>45.04352334551849</v>
      </c>
      <c r="G45" s="34">
        <f>(G38*H38+G34*H34+G36*H36)/H45</f>
        <v>99.99999999999999</v>
      </c>
      <c r="H45" s="20">
        <f>H38+H34+H36</f>
        <v>34.042259546698816</v>
      </c>
      <c r="I45" s="34">
        <f>(I38*J38+I34*J34+I36*J36)/J45</f>
        <v>100.00000000000001</v>
      </c>
      <c r="J45" s="20">
        <f>J38+J34+J36</f>
        <v>37.29748009901179</v>
      </c>
      <c r="K45" s="34">
        <f>AVERAGE(I45,G45,E45)</f>
        <v>90.47619047619048</v>
      </c>
      <c r="L45" s="20">
        <f>AVERAGE(F45,H45,J45)</f>
        <v>38.794420997076365</v>
      </c>
      <c r="M45" s="34">
        <f>(M38*N38+M34*N34+M36*N36)/N45</f>
        <v>42.016806722689076</v>
      </c>
      <c r="N45" s="20">
        <f>N38+N34+N36</f>
        <v>2.875047956360579</v>
      </c>
      <c r="O45" s="19">
        <v>100</v>
      </c>
      <c r="P45" s="20">
        <f>P38+P34+P36</f>
        <v>2.155522870520416</v>
      </c>
      <c r="Q45" s="34">
        <f>(Q38*R38+Q34*R34+Q36*R36)/R45</f>
        <v>40</v>
      </c>
      <c r="R45" s="20">
        <f>R38+R34+R36</f>
        <v>2.46215541774038</v>
      </c>
      <c r="S45" s="34">
        <f>AVERAGE(Q45,O45,M45)</f>
        <v>60.67226890756302</v>
      </c>
      <c r="T45" s="20">
        <f>AVERAGE(N45,P45,R45)</f>
        <v>2.4975754148737916</v>
      </c>
      <c r="U45" s="34">
        <f>(U38*V38+U34*V34+U36*V36)/V45</f>
        <v>69.66390625360431</v>
      </c>
      <c r="V45" s="21">
        <f t="shared" si="4"/>
        <v>47.91857130187907</v>
      </c>
      <c r="W45" s="34">
        <f>(W38*X38+W34*X34+W36*X36)/X45</f>
        <v>99.99999999999999</v>
      </c>
      <c r="X45" s="21">
        <f t="shared" si="4"/>
        <v>36.19778241721923</v>
      </c>
      <c r="Y45" s="34">
        <f>(Y38*Z38+Y34*Z34+Y36*Z36)/Z45</f>
        <v>96.28443965483086</v>
      </c>
      <c r="Z45" s="21">
        <f t="shared" si="4"/>
        <v>39.75963551675217</v>
      </c>
      <c r="AA45" s="34">
        <f>AVERAGE(Y45,W45,U45)</f>
        <v>88.64944863614505</v>
      </c>
      <c r="AB45" s="21">
        <f t="shared" si="5"/>
        <v>41.29199641195016</v>
      </c>
    </row>
    <row r="47" spans="2:38" ht="12.75">
      <c r="B47" s="15" t="s">
        <v>76</v>
      </c>
      <c r="C47" s="15" t="s">
        <v>109</v>
      </c>
      <c r="E47" s="19"/>
      <c r="F47" s="19"/>
      <c r="G47" s="19"/>
      <c r="H47" s="19"/>
      <c r="I47" s="19"/>
      <c r="J47" s="19"/>
      <c r="K47" s="19"/>
      <c r="AL47" s="33"/>
    </row>
    <row r="48" spans="5:38" ht="12.75">
      <c r="E48" s="19"/>
      <c r="F48" s="19"/>
      <c r="G48" s="19"/>
      <c r="H48" s="19"/>
      <c r="I48" s="19"/>
      <c r="J48" s="19"/>
      <c r="K48" s="19"/>
      <c r="AL48" s="33"/>
    </row>
    <row r="49" spans="2:12" ht="12.75">
      <c r="B49" s="16" t="s">
        <v>71</v>
      </c>
      <c r="D49" s="16" t="s">
        <v>61</v>
      </c>
      <c r="L49" s="18">
        <v>6246</v>
      </c>
    </row>
    <row r="50" spans="2:20" ht="12.75">
      <c r="B50" s="16" t="s">
        <v>67</v>
      </c>
      <c r="D50" s="16" t="s">
        <v>61</v>
      </c>
      <c r="L50" s="18">
        <v>2.9</v>
      </c>
      <c r="M50" s="19"/>
      <c r="N50" s="19"/>
      <c r="O50" s="19"/>
      <c r="P50" s="19"/>
      <c r="Q50" s="19"/>
      <c r="R50" s="19"/>
      <c r="S50" s="19"/>
      <c r="T50" s="18"/>
    </row>
    <row r="51" spans="2:28" ht="12.75">
      <c r="B51" s="16" t="s">
        <v>68</v>
      </c>
      <c r="D51" s="16" t="s">
        <v>61</v>
      </c>
      <c r="L51" s="18">
        <v>1041064</v>
      </c>
      <c r="M51" s="19"/>
      <c r="N51" s="19"/>
      <c r="O51" s="19"/>
      <c r="P51" s="19"/>
      <c r="Q51" s="19"/>
      <c r="R51" s="19"/>
      <c r="S51" s="19"/>
      <c r="T51" s="18"/>
      <c r="U51" s="19"/>
      <c r="V51" s="19"/>
      <c r="W51" s="19"/>
      <c r="X51" s="19"/>
      <c r="Y51" s="19"/>
      <c r="Z51" s="19"/>
      <c r="AA51" s="19"/>
      <c r="AB51" s="19"/>
    </row>
    <row r="52" spans="2:28" ht="12.75">
      <c r="B52" s="16" t="s">
        <v>69</v>
      </c>
      <c r="D52" s="16" t="s">
        <v>61</v>
      </c>
      <c r="L52" s="18">
        <v>1.7</v>
      </c>
      <c r="M52" s="19"/>
      <c r="N52" s="19"/>
      <c r="O52" s="19"/>
      <c r="P52" s="19"/>
      <c r="Q52" s="19"/>
      <c r="R52" s="19"/>
      <c r="S52" s="19"/>
      <c r="T52" s="18"/>
      <c r="U52" s="19"/>
      <c r="V52" s="19"/>
      <c r="W52" s="19"/>
      <c r="X52" s="19"/>
      <c r="Y52" s="19"/>
      <c r="Z52" s="19"/>
      <c r="AA52" s="19"/>
      <c r="AB52" s="18"/>
    </row>
    <row r="53" spans="2:28" ht="12.75">
      <c r="B53" s="16" t="s">
        <v>73</v>
      </c>
      <c r="D53" s="16" t="s">
        <v>61</v>
      </c>
      <c r="L53" s="18">
        <v>2.3</v>
      </c>
      <c r="M53" s="19"/>
      <c r="N53" s="19"/>
      <c r="O53" s="19"/>
      <c r="P53" s="19"/>
      <c r="Q53" s="19"/>
      <c r="R53" s="19"/>
      <c r="S53" s="19"/>
      <c r="T53" s="18"/>
      <c r="U53" s="19"/>
      <c r="V53" s="19"/>
      <c r="W53" s="19"/>
      <c r="X53" s="19"/>
      <c r="Y53" s="19"/>
      <c r="Z53" s="19"/>
      <c r="AA53" s="19"/>
      <c r="AB53" s="19"/>
    </row>
    <row r="54" spans="2:28" ht="12.75">
      <c r="B54" s="16" t="s">
        <v>75</v>
      </c>
      <c r="D54" s="16" t="s">
        <v>61</v>
      </c>
      <c r="L54" s="18">
        <v>15.6</v>
      </c>
      <c r="U54" s="19"/>
      <c r="V54" s="19"/>
      <c r="W54" s="19"/>
      <c r="X54" s="19"/>
      <c r="Y54" s="19"/>
      <c r="Z54" s="19"/>
      <c r="AA54" s="19"/>
      <c r="AB54" s="19"/>
    </row>
    <row r="55" spans="2:28" ht="12.75">
      <c r="B55" s="16" t="s">
        <v>72</v>
      </c>
      <c r="D55" s="16" t="s">
        <v>61</v>
      </c>
      <c r="L55" s="18">
        <v>1874</v>
      </c>
      <c r="U55" s="19"/>
      <c r="V55" s="19"/>
      <c r="W55" s="19"/>
      <c r="X55" s="19"/>
      <c r="Y55" s="19"/>
      <c r="Z55" s="19"/>
      <c r="AA55" s="19"/>
      <c r="AB55" s="19"/>
    </row>
    <row r="56" spans="2:28" ht="12.75">
      <c r="B56" s="16" t="s">
        <v>78</v>
      </c>
      <c r="D56" s="16" t="s">
        <v>61</v>
      </c>
      <c r="L56" s="18">
        <v>6246</v>
      </c>
      <c r="U56" s="19"/>
      <c r="V56" s="19"/>
      <c r="W56" s="19"/>
      <c r="X56" s="19"/>
      <c r="Y56" s="19"/>
      <c r="Z56" s="19"/>
      <c r="AA56" s="19"/>
      <c r="AB56" s="19"/>
    </row>
    <row r="57" spans="2:28" ht="12.75">
      <c r="B57" s="16" t="s">
        <v>74</v>
      </c>
      <c r="D57" s="16" t="s">
        <v>61</v>
      </c>
      <c r="L57" s="18">
        <v>62464</v>
      </c>
      <c r="U57" s="19"/>
      <c r="V57" s="19"/>
      <c r="W57" s="19"/>
      <c r="X57" s="19"/>
      <c r="Y57" s="19"/>
      <c r="Z57" s="19"/>
      <c r="AA57" s="19"/>
      <c r="AB57" s="19"/>
    </row>
    <row r="58" spans="2:28" ht="12.75">
      <c r="B58" s="16" t="s">
        <v>70</v>
      </c>
      <c r="D58" s="16" t="s">
        <v>61</v>
      </c>
      <c r="L58" s="18">
        <v>10411</v>
      </c>
      <c r="M58" s="19"/>
      <c r="N58" s="19"/>
      <c r="O58" s="19"/>
      <c r="P58" s="19"/>
      <c r="Q58" s="19"/>
      <c r="R58" s="19"/>
      <c r="S58" s="19"/>
      <c r="T58" s="22"/>
      <c r="U58" s="19"/>
      <c r="V58" s="19"/>
      <c r="W58" s="19"/>
      <c r="X58" s="19"/>
      <c r="Y58" s="19"/>
      <c r="Z58" s="19"/>
      <c r="AA58" s="19"/>
      <c r="AB58" s="19"/>
    </row>
    <row r="59" spans="2:28" ht="12.75">
      <c r="B59" s="16" t="s">
        <v>31</v>
      </c>
      <c r="D59" s="16" t="s">
        <v>61</v>
      </c>
      <c r="L59" s="18">
        <f>2*4165</f>
        <v>8330</v>
      </c>
      <c r="M59" s="19"/>
      <c r="N59" s="19"/>
      <c r="O59" s="19"/>
      <c r="P59" s="19"/>
      <c r="Q59" s="19"/>
      <c r="R59" s="19"/>
      <c r="S59" s="19"/>
      <c r="T59" s="18"/>
      <c r="U59" s="19"/>
      <c r="V59" s="19"/>
      <c r="W59" s="19"/>
      <c r="X59" s="19"/>
      <c r="Y59" s="19"/>
      <c r="Z59" s="19"/>
      <c r="AA59" s="19"/>
      <c r="AB59" s="19"/>
    </row>
    <row r="60" spans="2:28" ht="12.75">
      <c r="B60" s="16" t="s">
        <v>30</v>
      </c>
      <c r="D60" s="16" t="s">
        <v>61</v>
      </c>
      <c r="E60" s="19"/>
      <c r="F60" s="19"/>
      <c r="G60" s="19"/>
      <c r="H60" s="19"/>
      <c r="I60" s="19"/>
      <c r="J60" s="19"/>
      <c r="K60" s="19"/>
      <c r="L60" s="18">
        <f>2*3875</f>
        <v>7750</v>
      </c>
      <c r="M60" s="19"/>
      <c r="N60" s="19"/>
      <c r="O60" s="19"/>
      <c r="P60" s="19"/>
      <c r="Q60" s="19"/>
      <c r="R60" s="19"/>
      <c r="S60" s="19"/>
      <c r="T60" s="18"/>
      <c r="U60" s="19"/>
      <c r="V60" s="19"/>
      <c r="W60" s="19"/>
      <c r="X60" s="19"/>
      <c r="Y60" s="19"/>
      <c r="Z60" s="19"/>
      <c r="AA60" s="19"/>
      <c r="AB60" s="19"/>
    </row>
    <row r="61" spans="4:12" ht="12.75">
      <c r="D61" s="17"/>
      <c r="K61" s="18"/>
      <c r="L61" s="17"/>
    </row>
    <row r="62" spans="4:12" ht="12.75">
      <c r="D62" s="17"/>
      <c r="K62" s="18"/>
      <c r="L62" s="17"/>
    </row>
  </sheetData>
  <printOptions headings="1" horizontalCentered="1"/>
  <pageMargins left="0.25" right="0.25" top="0.5" bottom="0.5" header="0.25" footer="0.25"/>
  <pageSetup horizontalDpi="600" verticalDpi="600" orientation="landscape" pageOrder="overThenDown" scale="70" r:id="rId1"/>
  <headerFooter alignWithMargins="0">
    <oddFooter>&amp;C&amp;P, &amp;A, &amp;F</oddFooter>
  </headerFooter>
</worksheet>
</file>

<file path=xl/worksheets/sheet6.xml><?xml version="1.0" encoding="utf-8"?>
<worksheet xmlns="http://schemas.openxmlformats.org/spreadsheetml/2006/main" xmlns:r="http://schemas.openxmlformats.org/officeDocument/2006/relationships">
  <dimension ref="A1:C5"/>
  <sheetViews>
    <sheetView workbookViewId="0" topLeftCell="A1">
      <selection activeCell="C16" sqref="C16"/>
    </sheetView>
  </sheetViews>
  <sheetFormatPr defaultColWidth="9.140625" defaultRowHeight="12.75"/>
  <cols>
    <col min="1" max="1" width="15.140625" style="0" customWidth="1"/>
  </cols>
  <sheetData>
    <row r="1" ht="12.75">
      <c r="A1" s="1" t="s">
        <v>128</v>
      </c>
    </row>
    <row r="3" spans="1:3" ht="12.75">
      <c r="A3" s="1" t="s">
        <v>117</v>
      </c>
      <c r="C3" t="s">
        <v>24</v>
      </c>
    </row>
    <row r="5" spans="1:3" ht="12.75">
      <c r="A5" t="s">
        <v>129</v>
      </c>
      <c r="B5" t="s">
        <v>49</v>
      </c>
      <c r="C5">
        <v>1027</v>
      </c>
    </row>
  </sheetData>
  <printOptions headings="1" horizontalCentered="1"/>
  <pageMargins left="0.25" right="0.25" top="0.5" bottom="0.5" header="0.25" footer="0.25"/>
  <pageSetup horizontalDpi="600" verticalDpi="600" orientation="portrait" pageOrder="overThenDown" scale="80" r:id="rId1"/>
  <headerFooter alignWithMargins="0">
    <oddFooter>&amp;C&amp;P, &amp;A, &amp;F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Bruce Springsteen</dc:creator>
  <cp:keywords/>
  <dc:description/>
  <cp:lastModifiedBy>Bruce Springsteen</cp:lastModifiedBy>
  <cp:lastPrinted>2004-02-24T19:58:11Z</cp:lastPrinted>
  <dcterms:created xsi:type="dcterms:W3CDTF">2000-01-10T00:44:42Z</dcterms:created>
  <dcterms:modified xsi:type="dcterms:W3CDTF">2004-02-24T19:58:16Z</dcterms:modified>
  <cp:category/>
  <cp:version/>
  <cp:contentType/>
  <cp:contentStatus/>
</cp:coreProperties>
</file>