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<sst xmlns="http://schemas.openxmlformats.org/spreadsheetml/2006/main" count="425" uniqueCount="173">
  <si>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</si>
  <si>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</si>
  <si>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</si>
  <si>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</si>
  <si>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</si>
  <si>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</si>
  <si>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</si>
  <si>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</si>
  <si>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</si>
  <si>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</si>
  <si>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</si>
  <si>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APCS Characteristics</t>
  </si>
  <si>
    <t>Hazardous Wastes</t>
  </si>
  <si>
    <t>Liq</t>
  </si>
  <si>
    <t>Haz Waste Description</t>
  </si>
  <si>
    <t>Supplemental Fuel</t>
  </si>
  <si>
    <t>Coal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</si>
  <si>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</si>
  <si>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</si>
  <si>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</si>
  <si>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</si>
  <si>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</si>
  <si>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</si>
  <si>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</si>
  <si>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Airtech Environmental Services</t>
  </si>
  <si>
    <t>PM</t>
  </si>
  <si>
    <t>Cond Avg</t>
  </si>
  <si>
    <t>ppmv</t>
  </si>
  <si>
    <t>y</t>
  </si>
  <si>
    <t>Sampling Train</t>
  </si>
  <si>
    <t>PCDD/PCDF</t>
  </si>
  <si>
    <t xml:space="preserve">   Stack Gas Flowrate</t>
  </si>
  <si>
    <t>dscfm</t>
  </si>
  <si>
    <t xml:space="preserve">   O2</t>
  </si>
  <si>
    <t>%</t>
  </si>
  <si>
    <t xml:space="preserve">   Moisture</t>
  </si>
  <si>
    <t xml:space="preserve">   Temperature</t>
  </si>
  <si>
    <t>°F</t>
  </si>
  <si>
    <t>gr/dscf</t>
  </si>
  <si>
    <t>HCl</t>
  </si>
  <si>
    <t>Cl2</t>
  </si>
  <si>
    <t>ug/dscm</t>
  </si>
  <si>
    <t>nd</t>
  </si>
  <si>
    <t>SVM</t>
  </si>
  <si>
    <t>LVM</t>
  </si>
  <si>
    <t>Metals</t>
  </si>
  <si>
    <t>Total</t>
  </si>
  <si>
    <t>Chlorine</t>
  </si>
  <si>
    <t>*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</si>
  <si>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</si>
  <si>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</si>
  <si>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</si>
  <si>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</si>
  <si>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</si>
  <si>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</si>
  <si>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</si>
  <si>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</si>
  <si>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</si>
  <si>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</si>
  <si>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</si>
  <si>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</si>
  <si>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</si>
  <si>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</si>
  <si>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</si>
  <si>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</si>
  <si>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</si>
  <si>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</si>
  <si>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</si>
  <si>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</si>
  <si>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</si>
  <si>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</si>
  <si>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</si>
  <si>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</si>
  <si>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</si>
  <si>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</si>
  <si>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</si>
  <si>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</si>
  <si>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TCDD Total</t>
  </si>
  <si>
    <t>PCDD Total</t>
  </si>
  <si>
    <t>HxCDD Total</t>
  </si>
  <si>
    <t>HpCDD Total</t>
  </si>
  <si>
    <t>TCDF Total</t>
  </si>
  <si>
    <t>PCDF Total</t>
  </si>
  <si>
    <t>HxCDF Total</t>
  </si>
  <si>
    <t>HpCDF Total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</si>
  <si>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</si>
  <si>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</si>
  <si>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</si>
  <si>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</si>
  <si>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</si>
  <si>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</si>
  <si>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Wet, long</t>
  </si>
  <si>
    <t>ESP</t>
  </si>
  <si>
    <t>TXI</t>
  </si>
  <si>
    <t>Midlothian</t>
  </si>
  <si>
    <t>Kiln No. 4</t>
  </si>
  <si>
    <t>4 kilns; only 2 can burn at any one time</t>
  </si>
  <si>
    <t>Filterable, Condensible, and Total Particulate, Dioxins and Furans, Multi-Metals, Hydrogen Chloroide, and Chlorine Emissions Evaluation Conducted March 12-16, 2001, Report Date July 2001</t>
  </si>
  <si>
    <t>Air Control Techniques, P.C.,  En-Tellect Environmental Services Inc.</t>
  </si>
  <si>
    <t>Periodic air emissions evaluation</t>
  </si>
  <si>
    <t>PM, HCl/Cl2, metals, D/F</t>
  </si>
  <si>
    <t>TXI, Midlothian, TX</t>
  </si>
  <si>
    <t>3030C1</t>
  </si>
  <si>
    <t>Periodic performance evaluation, March 2001</t>
  </si>
  <si>
    <t>March 12-13, 2001</t>
  </si>
  <si>
    <t>HCl/Cl2</t>
  </si>
  <si>
    <t>lb/hr</t>
  </si>
  <si>
    <t>3030C10</t>
  </si>
  <si>
    <t>Slurry</t>
  </si>
  <si>
    <t>Slag</t>
  </si>
  <si>
    <t>WDF</t>
  </si>
  <si>
    <t>n</t>
  </si>
  <si>
    <t>Detected in sample volume (ng)</t>
  </si>
  <si>
    <t>TXD0007349327</t>
  </si>
  <si>
    <t>Combustor Type</t>
  </si>
  <si>
    <t>Combustor Class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</si>
  <si>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</si>
  <si>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</si>
  <si>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</si>
  <si>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</si>
  <si>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</si>
  <si>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</si>
  <si>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</si>
  <si>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</si>
  <si>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R1</t>
  </si>
  <si>
    <t>R2</t>
  </si>
  <si>
    <t>R3</t>
  </si>
  <si>
    <t>Process Information 1</t>
  </si>
  <si>
    <t>Condition Description</t>
  </si>
  <si>
    <t>PM (total)</t>
  </si>
  <si>
    <t>Total Chlorine</t>
  </si>
  <si>
    <t>E1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</si>
  <si>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</si>
  <si>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</si>
  <si>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</si>
  <si>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</si>
  <si>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</si>
  <si>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</si>
  <si>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</si>
  <si>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</si>
  <si>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Nickel</t>
  </si>
  <si>
    <t>Selenium</t>
  </si>
  <si>
    <t>Silver</t>
  </si>
  <si>
    <t>Thallium</t>
  </si>
  <si>
    <t>E2</t>
  </si>
  <si>
    <t>E3</t>
  </si>
  <si>
    <t>Cond Dates</t>
  </si>
  <si>
    <t>Number of Sister Facilities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</si>
  <si>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</si>
  <si>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</si>
  <si>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</si>
  <si>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</si>
  <si>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</si>
  <si>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</si>
  <si>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</si>
  <si>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df c1</t>
  </si>
  <si>
    <t>Cement Kiln (CK)</t>
  </si>
  <si>
    <t>Feedstream Number</t>
  </si>
  <si>
    <t>Feed Class</t>
  </si>
  <si>
    <t>Liq HW</t>
  </si>
  <si>
    <t>F1</t>
  </si>
  <si>
    <t>F2</t>
  </si>
  <si>
    <t>F3</t>
  </si>
  <si>
    <t>F4</t>
  </si>
  <si>
    <t>F5</t>
  </si>
  <si>
    <t>Feedrate MTEC Calculations</t>
  </si>
  <si>
    <t>Feed Class 2</t>
  </si>
  <si>
    <t>HW</t>
  </si>
  <si>
    <t>Feedstream Description</t>
  </si>
  <si>
    <t>RM</t>
  </si>
  <si>
    <t>Full ND</t>
  </si>
  <si>
    <t>N</t>
  </si>
  <si>
    <t>TX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</si>
</sst>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.0000"/>
    <numFmt numFmtId="167" formatCode="0.000"/>
    <numFmt numFmtId="168" formatCode="0.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9" sqref="C9"/>
    </sheetView>
  </sheetViews>
  <sheetFormatPr defaultColWidth="9.140625" defaultRowHeight="12.75"/>
  <cols>
    <col min="1" max="1" width="2.00390625" style="1" hidden="1" customWidth="1"/>
    <col min="2" max="2" width="29.140625" style="1" customWidth="1"/>
    <col min="3" max="3" width="61.7109375" style="1" customWidth="1"/>
    <col min="4" max="16384" width="8.8515625" style="1" customWidth="1"/>
  </cols>
  <sheetData>
    <row r="1" ht="12.75">
      <c r="B1" s="2" t="s">
        <v>0</v>
      </c>
    </row>
    <row r="3" spans="2:3" ht="12.75">
      <c r="B3" s="1" t="s">
        <v>1</v>
      </c>
      <c r="C3" s="3">
        <v>3030</v>
      </c>
    </row>
    <row r="4" spans="2:3" ht="12.75">
      <c r="B4" s="1" t="s">
        <v>2</v>
      </c>
      <c r="C4" s="1" t="s">
        <v>113</v>
      </c>
    </row>
    <row r="5" spans="2:3" ht="12.75">
      <c r="B5" s="1" t="s">
        <v>3</v>
      </c>
      <c r="C5" s="1" t="s">
        <v>93</v>
      </c>
    </row>
    <row r="6" ht="12.75">
      <c r="B6" s="1" t="s">
        <v>4</v>
      </c>
    </row>
    <row r="7" spans="2:3" ht="12.75">
      <c r="B7" s="1" t="s">
        <v>5</v>
      </c>
      <c r="C7" s="1" t="s">
        <v>94</v>
      </c>
    </row>
    <row r="8" spans="2:3" ht="12.75">
      <c r="B8" s="1" t="s">
        <v>6</v>
      </c>
      <c r="C8" s="1" t="s">
        <v>172</v>
      </c>
    </row>
    <row r="9" spans="2:3" ht="12.75">
      <c r="B9" s="1" t="s">
        <v>7</v>
      </c>
      <c r="C9" s="1" t="s">
        <v>95</v>
      </c>
    </row>
    <row r="10" spans="2:3" ht="12.75">
      <c r="B10" s="1" t="s">
        <v>8</v>
      </c>
      <c r="C10" s="1" t="s">
        <v>96</v>
      </c>
    </row>
    <row r="11" spans="2:3" ht="12.75">
      <c r="B11" s="1" t="s">
        <v>147</v>
      </c>
      <c r="C11" s="3">
        <v>4</v>
      </c>
    </row>
    <row r="12" spans="2:3" ht="12.75">
      <c r="B12" s="1" t="s">
        <v>115</v>
      </c>
      <c r="C12" s="1" t="s">
        <v>156</v>
      </c>
    </row>
    <row r="13" spans="2:3" ht="12.75">
      <c r="B13" s="1" t="s">
        <v>114</v>
      </c>
      <c r="C13" s="1" t="s">
        <v>91</v>
      </c>
    </row>
    <row r="14" ht="12.75">
      <c r="B14" s="1" t="s">
        <v>9</v>
      </c>
    </row>
    <row r="15" spans="2:3" ht="12.75">
      <c r="B15" s="1" t="s">
        <v>10</v>
      </c>
      <c r="C15" s="3"/>
    </row>
    <row r="16" spans="2:3" ht="12.75">
      <c r="B16" s="1" t="s">
        <v>148</v>
      </c>
      <c r="C16" s="1" t="s">
        <v>92</v>
      </c>
    </row>
    <row r="17" spans="2:3" ht="12.75">
      <c r="B17" s="1" t="s">
        <v>149</v>
      </c>
      <c r="C17" s="1" t="s">
        <v>92</v>
      </c>
    </row>
    <row r="18" spans="2:3" ht="12.75">
      <c r="B18" s="4" t="s">
        <v>11</v>
      </c>
      <c r="C18" s="5"/>
    </row>
    <row r="19" spans="2:3" ht="12.75">
      <c r="B19" s="1" t="s">
        <v>12</v>
      </c>
      <c r="C19" s="1" t="s">
        <v>13</v>
      </c>
    </row>
    <row r="20" s="6" customFormat="1" ht="12.75">
      <c r="B20" s="6" t="s">
        <v>14</v>
      </c>
    </row>
    <row r="21" spans="2:3" ht="12.75">
      <c r="B21" s="1" t="s">
        <v>15</v>
      </c>
      <c r="C21" s="1" t="s">
        <v>16</v>
      </c>
    </row>
    <row r="22" ht="12.75" customHeight="1"/>
    <row r="23" ht="12.75">
      <c r="B23" s="1" t="s">
        <v>17</v>
      </c>
    </row>
    <row r="24" spans="2:3" ht="12.75">
      <c r="B24" s="1" t="s">
        <v>18</v>
      </c>
      <c r="C24" s="3">
        <v>12</v>
      </c>
    </row>
    <row r="25" spans="2:3" ht="12.75">
      <c r="B25" s="1" t="s">
        <v>19</v>
      </c>
      <c r="C25" s="3"/>
    </row>
    <row r="26" spans="2:3" ht="12.75">
      <c r="B26" s="1" t="s">
        <v>20</v>
      </c>
      <c r="C26" s="7"/>
    </row>
    <row r="27" spans="2:3" ht="12.75">
      <c r="B27" s="1" t="s">
        <v>21</v>
      </c>
      <c r="C27" s="3"/>
    </row>
    <row r="28" ht="12.75" customHeight="1"/>
    <row r="29" ht="12.75">
      <c r="B29" s="1" t="s">
        <v>22</v>
      </c>
    </row>
    <row r="30" ht="12.75">
      <c r="B30" s="1" t="s">
        <v>23</v>
      </c>
    </row>
    <row r="31" ht="12.75" customHeight="1"/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B1">
      <selection activeCell="C11" sqref="C11"/>
    </sheetView>
  </sheetViews>
  <sheetFormatPr defaultColWidth="9.140625" defaultRowHeight="12.75"/>
  <cols>
    <col min="1" max="1" width="1.421875" style="0" hidden="1" customWidth="1"/>
    <col min="2" max="2" width="21.00390625" style="0" customWidth="1"/>
    <col min="3" max="3" width="63.8515625" style="0" customWidth="1"/>
  </cols>
  <sheetData>
    <row r="1" ht="12.75">
      <c r="B1" s="2" t="s">
        <v>128</v>
      </c>
    </row>
    <row r="3" spans="1:2" s="1" customFormat="1" ht="12.75">
      <c r="A3" s="1">
        <v>1</v>
      </c>
      <c r="B3" s="2" t="s">
        <v>102</v>
      </c>
    </row>
    <row r="4" s="1" customFormat="1" ht="12.75"/>
    <row r="5" spans="2:3" s="6" customFormat="1" ht="38.25">
      <c r="B5" s="6" t="s">
        <v>116</v>
      </c>
      <c r="C5" s="6" t="s">
        <v>97</v>
      </c>
    </row>
    <row r="6" spans="2:3" s="1" customFormat="1" ht="12.75">
      <c r="B6" s="1" t="s">
        <v>117</v>
      </c>
      <c r="C6" s="1" t="s">
        <v>98</v>
      </c>
    </row>
    <row r="7" spans="2:3" s="1" customFormat="1" ht="12.75">
      <c r="B7" s="1" t="s">
        <v>118</v>
      </c>
      <c r="C7" s="1" t="s">
        <v>24</v>
      </c>
    </row>
    <row r="8" spans="2:3" s="1" customFormat="1" ht="12.75">
      <c r="B8" s="1" t="s">
        <v>119</v>
      </c>
      <c r="C8" s="8" t="s">
        <v>104</v>
      </c>
    </row>
    <row r="9" spans="2:3" s="1" customFormat="1" ht="12.75">
      <c r="B9" s="1" t="s">
        <v>146</v>
      </c>
      <c r="C9" s="42">
        <v>36951</v>
      </c>
    </row>
    <row r="10" spans="2:3" s="1" customFormat="1" ht="12.75">
      <c r="B10" s="1" t="s">
        <v>120</v>
      </c>
      <c r="C10" s="1" t="s">
        <v>99</v>
      </c>
    </row>
    <row r="11" spans="2:3" s="1" customFormat="1" ht="12.75">
      <c r="B11" s="1" t="s">
        <v>121</v>
      </c>
      <c r="C11" s="1" t="s">
        <v>100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B1">
      <selection activeCell="M18" sqref="M18"/>
    </sheetView>
  </sheetViews>
  <sheetFormatPr defaultColWidth="9.140625" defaultRowHeight="12.75"/>
  <cols>
    <col min="1" max="1" width="6.00390625" style="9" hidden="1" customWidth="1"/>
    <col min="2" max="2" width="20.7109375" style="9" customWidth="1"/>
    <col min="3" max="3" width="7.140625" style="9" customWidth="1"/>
    <col min="4" max="4" width="8.8515625" style="11" customWidth="1"/>
    <col min="5" max="5" width="5.421875" style="11" customWidth="1"/>
    <col min="6" max="6" width="3.28125" style="12" customWidth="1"/>
    <col min="7" max="7" width="8.8515625" style="9" customWidth="1"/>
    <col min="8" max="8" width="3.00390625" style="12" customWidth="1"/>
    <col min="9" max="9" width="8.8515625" style="9" customWidth="1"/>
    <col min="10" max="10" width="3.28125" style="12" customWidth="1"/>
    <col min="11" max="11" width="9.7109375" style="9" customWidth="1"/>
    <col min="12" max="12" width="4.00390625" style="9" customWidth="1"/>
    <col min="13" max="13" width="8.57421875" style="9" customWidth="1"/>
    <col min="14" max="16384" width="8.8515625" style="9" customWidth="1"/>
  </cols>
  <sheetData>
    <row r="1" spans="2:3" ht="12.75">
      <c r="B1" s="10" t="s">
        <v>122</v>
      </c>
      <c r="C1" s="10"/>
    </row>
    <row r="2" spans="2:3" ht="12.75">
      <c r="B2" s="10"/>
      <c r="C2" s="10"/>
    </row>
    <row r="3" spans="2:3" ht="12.75">
      <c r="B3" s="10"/>
      <c r="C3" s="10"/>
    </row>
    <row r="4" spans="1:13" ht="12.75">
      <c r="A4" s="10">
        <v>1</v>
      </c>
      <c r="B4" s="13" t="s">
        <v>102</v>
      </c>
      <c r="C4" s="11"/>
      <c r="G4" s="12" t="s">
        <v>124</v>
      </c>
      <c r="I4" s="12" t="s">
        <v>125</v>
      </c>
      <c r="K4" s="12" t="s">
        <v>126</v>
      </c>
      <c r="L4" s="12"/>
      <c r="M4" s="12" t="s">
        <v>26</v>
      </c>
    </row>
    <row r="6" spans="2:13" ht="12.75">
      <c r="B6" s="11" t="s">
        <v>25</v>
      </c>
      <c r="C6" s="9" t="s">
        <v>131</v>
      </c>
      <c r="D6" s="11" t="s">
        <v>38</v>
      </c>
      <c r="E6" s="1" t="s">
        <v>28</v>
      </c>
      <c r="F6"/>
      <c r="G6">
        <v>0.0013</v>
      </c>
      <c r="H6"/>
      <c r="I6">
        <v>0.0001</v>
      </c>
      <c r="J6"/>
      <c r="K6">
        <v>0.0012</v>
      </c>
      <c r="L6" s="14"/>
      <c r="M6" s="17">
        <f>AVERAGE(G6,I6,K6)</f>
        <v>0.0008666666666666666</v>
      </c>
    </row>
    <row r="7" spans="2:13" ht="12.75">
      <c r="B7" s="11" t="s">
        <v>129</v>
      </c>
      <c r="C7" s="9" t="s">
        <v>131</v>
      </c>
      <c r="D7" s="11" t="s">
        <v>38</v>
      </c>
      <c r="E7" s="1" t="s">
        <v>28</v>
      </c>
      <c r="F7"/>
      <c r="G7">
        <v>0.0273</v>
      </c>
      <c r="H7"/>
      <c r="I7">
        <v>0.0287</v>
      </c>
      <c r="J7"/>
      <c r="K7">
        <v>0.0239</v>
      </c>
      <c r="L7" s="14"/>
      <c r="M7" s="17">
        <f>AVERAGE(G7,I7,K7)</f>
        <v>0.026633333333333332</v>
      </c>
    </row>
    <row r="8" spans="2:13" ht="12.75">
      <c r="B8" s="11"/>
      <c r="E8" s="1"/>
      <c r="F8"/>
      <c r="G8"/>
      <c r="H8"/>
      <c r="I8"/>
      <c r="J8"/>
      <c r="K8"/>
      <c r="L8" s="14"/>
      <c r="M8" s="17"/>
    </row>
    <row r="9" spans="2:13" ht="12.75">
      <c r="B9" s="11" t="s">
        <v>39</v>
      </c>
      <c r="D9" s="11" t="s">
        <v>106</v>
      </c>
      <c r="E9" s="1"/>
      <c r="F9"/>
      <c r="G9">
        <v>6.07</v>
      </c>
      <c r="H9"/>
      <c r="I9">
        <v>1.91</v>
      </c>
      <c r="J9"/>
      <c r="K9">
        <v>2.69</v>
      </c>
      <c r="L9" s="14"/>
      <c r="M9" s="17"/>
    </row>
    <row r="10" spans="2:13" ht="12.75">
      <c r="B10" s="11" t="s">
        <v>40</v>
      </c>
      <c r="D10" s="11" t="s">
        <v>106</v>
      </c>
      <c r="E10" s="1"/>
      <c r="F10"/>
      <c r="G10">
        <v>0.00017</v>
      </c>
      <c r="H10"/>
      <c r="I10">
        <v>0.0002</v>
      </c>
      <c r="J10"/>
      <c r="K10">
        <v>0.00034</v>
      </c>
      <c r="L10" s="14"/>
      <c r="M10" s="17"/>
    </row>
    <row r="11" spans="2:13" ht="12.75">
      <c r="B11" s="11"/>
      <c r="E11" s="1"/>
      <c r="F11"/>
      <c r="G11"/>
      <c r="H11"/>
      <c r="I11"/>
      <c r="J11"/>
      <c r="K11"/>
      <c r="L11" s="14"/>
      <c r="M11" s="17"/>
    </row>
    <row r="12" spans="2:13" ht="12.75">
      <c r="B12" s="11" t="s">
        <v>39</v>
      </c>
      <c r="C12" s="9" t="s">
        <v>144</v>
      </c>
      <c r="D12" s="11" t="s">
        <v>27</v>
      </c>
      <c r="E12" s="1" t="s">
        <v>28</v>
      </c>
      <c r="F12"/>
      <c r="G12" s="29">
        <f>G9*454*1000000/1516/60/0.0283/G36*(21-7)/(21-G37)</f>
        <v>18.415804005623908</v>
      </c>
      <c r="H12"/>
      <c r="I12" s="29">
        <f>I9*454*1000000/1516/60/0.0283/I36*(21-7)/(21-I37)</f>
        <v>5.5172551620831225</v>
      </c>
      <c r="J12"/>
      <c r="K12" s="29">
        <f>K9*454*1000000/1516/60/0.0283/K36*(21-7)/(21-K37)</f>
        <v>8.060888744962485</v>
      </c>
      <c r="L12" s="14"/>
      <c r="M12" s="18">
        <f>AVERAGE(G12,I12,K12)</f>
        <v>10.66464930422317</v>
      </c>
    </row>
    <row r="13" spans="2:13" ht="12.75">
      <c r="B13" s="11" t="s">
        <v>40</v>
      </c>
      <c r="C13" s="9" t="s">
        <v>144</v>
      </c>
      <c r="D13" s="11" t="s">
        <v>27</v>
      </c>
      <c r="E13" s="1" t="s">
        <v>28</v>
      </c>
      <c r="F13"/>
      <c r="G13" s="44">
        <f>G10*454*1000000/2948/60/0.0283/G36*(21-7)/(21-G37)</f>
        <v>0.0002652299947206491</v>
      </c>
      <c r="H13"/>
      <c r="I13" s="44">
        <f>I10*454*1000000/2948/60/0.0283/I36*(21-7)/(21-I37)</f>
        <v>0.00029709231658407216</v>
      </c>
      <c r="J13"/>
      <c r="K13" s="44">
        <f>K10*454*1000000/2948/60/0.0283/K36*(21-7)/(21-K37)</f>
        <v>0.0005239396748981683</v>
      </c>
      <c r="L13" s="14"/>
      <c r="M13" s="18">
        <f>AVERAGE(G13,I13,K13)</f>
        <v>0.00036208732873429654</v>
      </c>
    </row>
    <row r="14" spans="2:13" ht="12.75">
      <c r="B14" s="11" t="s">
        <v>130</v>
      </c>
      <c r="C14" s="9" t="s">
        <v>144</v>
      </c>
      <c r="D14" s="11" t="s">
        <v>27</v>
      </c>
      <c r="E14" s="1" t="s">
        <v>28</v>
      </c>
      <c r="F14"/>
      <c r="G14" s="43">
        <f>G12+2*G13</f>
        <v>18.41633446561335</v>
      </c>
      <c r="H14" s="43"/>
      <c r="I14" s="43">
        <f>I12+2*I13</f>
        <v>5.51784934671629</v>
      </c>
      <c r="J14" s="43"/>
      <c r="K14" s="43">
        <f>K12+2*K13</f>
        <v>8.061936624312281</v>
      </c>
      <c r="L14" s="14"/>
      <c r="M14" s="18">
        <f>AVERAGE(G14,I14,K14)</f>
        <v>10.66537347888064</v>
      </c>
    </row>
    <row r="15" spans="2:13" ht="12.75">
      <c r="B15" s="11"/>
      <c r="E15" s="1"/>
      <c r="F15"/>
      <c r="G15"/>
      <c r="H15"/>
      <c r="I15"/>
      <c r="J15"/>
      <c r="K15"/>
      <c r="L15" s="14"/>
      <c r="M15" s="18"/>
    </row>
    <row r="16" spans="2:13" ht="12.75">
      <c r="B16" s="11" t="s">
        <v>132</v>
      </c>
      <c r="D16" s="11" t="s">
        <v>41</v>
      </c>
      <c r="E16" s="1" t="s">
        <v>111</v>
      </c>
      <c r="F16"/>
      <c r="G16">
        <v>6.04</v>
      </c>
      <c r="H16" t="s">
        <v>42</v>
      </c>
      <c r="I16">
        <v>0.4</v>
      </c>
      <c r="J16" t="s">
        <v>42</v>
      </c>
      <c r="K16">
        <v>0.41</v>
      </c>
      <c r="L16" s="14"/>
      <c r="M16" s="18"/>
    </row>
    <row r="17" spans="2:13" ht="12.75">
      <c r="B17" s="11" t="s">
        <v>133</v>
      </c>
      <c r="D17" s="11" t="s">
        <v>41</v>
      </c>
      <c r="E17" s="1" t="s">
        <v>111</v>
      </c>
      <c r="F17" t="s">
        <v>42</v>
      </c>
      <c r="G17">
        <v>0.43</v>
      </c>
      <c r="H17" t="s">
        <v>42</v>
      </c>
      <c r="I17">
        <v>0.4</v>
      </c>
      <c r="J17" t="s">
        <v>42</v>
      </c>
      <c r="K17">
        <v>0.52</v>
      </c>
      <c r="L17" s="14"/>
      <c r="M17" s="18"/>
    </row>
    <row r="18" spans="2:13" ht="12.75">
      <c r="B18" s="11" t="s">
        <v>134</v>
      </c>
      <c r="D18" s="11" t="s">
        <v>41</v>
      </c>
      <c r="E18" s="1" t="s">
        <v>111</v>
      </c>
      <c r="F18"/>
      <c r="G18">
        <v>4.7</v>
      </c>
      <c r="H18"/>
      <c r="I18">
        <v>4.9</v>
      </c>
      <c r="J18"/>
      <c r="K18">
        <v>4.3</v>
      </c>
      <c r="L18" s="14"/>
      <c r="M18" s="18"/>
    </row>
    <row r="19" spans="2:13" ht="12.75">
      <c r="B19" s="11" t="s">
        <v>135</v>
      </c>
      <c r="D19" s="11" t="s">
        <v>41</v>
      </c>
      <c r="E19" s="1" t="s">
        <v>111</v>
      </c>
      <c r="F19" t="s">
        <v>42</v>
      </c>
      <c r="G19">
        <v>0.04</v>
      </c>
      <c r="H19" t="s">
        <v>42</v>
      </c>
      <c r="I19">
        <v>0.04</v>
      </c>
      <c r="J19" t="s">
        <v>42</v>
      </c>
      <c r="K19">
        <v>0.04</v>
      </c>
      <c r="L19" s="14"/>
      <c r="M19" s="18"/>
    </row>
    <row r="20" spans="2:13" ht="12.75">
      <c r="B20" s="11" t="s">
        <v>136</v>
      </c>
      <c r="D20" s="11" t="s">
        <v>41</v>
      </c>
      <c r="E20" s="1" t="s">
        <v>111</v>
      </c>
      <c r="F20"/>
      <c r="G20">
        <v>0.53</v>
      </c>
      <c r="H20"/>
      <c r="I20">
        <v>0.19</v>
      </c>
      <c r="J20"/>
      <c r="K20">
        <v>0.64</v>
      </c>
      <c r="L20" s="14"/>
      <c r="M20" s="18"/>
    </row>
    <row r="21" spans="2:13" ht="12.75">
      <c r="B21" s="11" t="s">
        <v>137</v>
      </c>
      <c r="D21" s="11" t="s">
        <v>41</v>
      </c>
      <c r="E21" s="1" t="s">
        <v>111</v>
      </c>
      <c r="F21"/>
      <c r="G21">
        <v>1.83</v>
      </c>
      <c r="H21"/>
      <c r="I21">
        <v>1.36</v>
      </c>
      <c r="J21"/>
      <c r="K21">
        <v>20.2</v>
      </c>
      <c r="L21" s="14"/>
      <c r="M21" s="18"/>
    </row>
    <row r="22" spans="2:13" ht="12.75">
      <c r="B22" s="11" t="s">
        <v>138</v>
      </c>
      <c r="D22" s="11" t="s">
        <v>41</v>
      </c>
      <c r="E22" s="1" t="s">
        <v>111</v>
      </c>
      <c r="F22"/>
      <c r="G22">
        <v>1.25</v>
      </c>
      <c r="H22"/>
      <c r="I22">
        <v>1.13</v>
      </c>
      <c r="J22"/>
      <c r="K22">
        <v>1.03</v>
      </c>
      <c r="L22" s="14"/>
      <c r="M22" s="18"/>
    </row>
    <row r="23" spans="2:13" ht="12.75">
      <c r="B23" s="11" t="s">
        <v>139</v>
      </c>
      <c r="D23" s="11" t="s">
        <v>41</v>
      </c>
      <c r="E23" s="1" t="s">
        <v>111</v>
      </c>
      <c r="F23"/>
      <c r="G23">
        <v>9.8</v>
      </c>
      <c r="H23"/>
      <c r="I23">
        <v>13.8</v>
      </c>
      <c r="J23"/>
      <c r="K23">
        <v>20.6</v>
      </c>
      <c r="L23" s="14"/>
      <c r="M23" s="18"/>
    </row>
    <row r="24" spans="2:13" ht="12.75">
      <c r="B24" s="11" t="s">
        <v>140</v>
      </c>
      <c r="D24" s="11" t="s">
        <v>41</v>
      </c>
      <c r="E24" s="1" t="s">
        <v>111</v>
      </c>
      <c r="F24"/>
      <c r="G24">
        <v>2.02</v>
      </c>
      <c r="H24"/>
      <c r="I24">
        <v>1.04</v>
      </c>
      <c r="J24"/>
      <c r="K24">
        <v>10.6</v>
      </c>
      <c r="L24" s="14"/>
      <c r="M24" s="18"/>
    </row>
    <row r="25" spans="2:13" ht="12.75">
      <c r="B25" s="11" t="s">
        <v>141</v>
      </c>
      <c r="D25" s="11" t="s">
        <v>41</v>
      </c>
      <c r="E25" s="1" t="s">
        <v>111</v>
      </c>
      <c r="F25"/>
      <c r="G25">
        <v>14.8</v>
      </c>
      <c r="H25"/>
      <c r="I25">
        <v>7.3</v>
      </c>
      <c r="J25"/>
      <c r="K25">
        <v>19.5</v>
      </c>
      <c r="L25" s="14"/>
      <c r="M25" s="18"/>
    </row>
    <row r="26" spans="2:13" ht="12.75">
      <c r="B26" s="11" t="s">
        <v>142</v>
      </c>
      <c r="D26" s="11" t="s">
        <v>41</v>
      </c>
      <c r="E26" s="1" t="s">
        <v>111</v>
      </c>
      <c r="F26" t="s">
        <v>42</v>
      </c>
      <c r="G26">
        <v>0.17</v>
      </c>
      <c r="H26"/>
      <c r="I26">
        <v>1.2</v>
      </c>
      <c r="J26" t="s">
        <v>42</v>
      </c>
      <c r="K26">
        <v>0.16</v>
      </c>
      <c r="L26" s="14"/>
      <c r="M26" s="18"/>
    </row>
    <row r="27" spans="2:13" ht="12.75">
      <c r="B27" s="11" t="s">
        <v>143</v>
      </c>
      <c r="D27" s="11" t="s">
        <v>41</v>
      </c>
      <c r="E27" s="1" t="s">
        <v>111</v>
      </c>
      <c r="F27"/>
      <c r="G27">
        <v>0.93</v>
      </c>
      <c r="H27"/>
      <c r="I27">
        <v>0.85</v>
      </c>
      <c r="J27"/>
      <c r="K27">
        <v>0.82</v>
      </c>
      <c r="L27" s="14"/>
      <c r="M27" s="18">
        <f>AVERAGE(G27,I27,K27)</f>
        <v>0.8666666666666667</v>
      </c>
    </row>
    <row r="28" spans="2:12" ht="12.75">
      <c r="B28" s="11"/>
      <c r="C28" s="11"/>
      <c r="G28"/>
      <c r="H28"/>
      <c r="I28"/>
      <c r="J28"/>
      <c r="K28"/>
      <c r="L28" s="14"/>
    </row>
    <row r="29" spans="2:12" ht="12.75">
      <c r="B29" s="11" t="s">
        <v>29</v>
      </c>
      <c r="C29" s="11" t="s">
        <v>25</v>
      </c>
      <c r="D29" s="11" t="s">
        <v>131</v>
      </c>
      <c r="G29"/>
      <c r="H29"/>
      <c r="I29"/>
      <c r="J29"/>
      <c r="K29"/>
      <c r="L29" s="14"/>
    </row>
    <row r="30" spans="2:13" ht="12.75">
      <c r="B30" s="11" t="s">
        <v>31</v>
      </c>
      <c r="C30" s="11"/>
      <c r="D30" s="11" t="s">
        <v>32</v>
      </c>
      <c r="G30">
        <v>59559</v>
      </c>
      <c r="H30"/>
      <c r="I30">
        <v>53542</v>
      </c>
      <c r="J30"/>
      <c r="K30">
        <v>61114</v>
      </c>
      <c r="L30" s="14"/>
      <c r="M30" s="15">
        <f>AVERAGE(G30,I30,K30)</f>
        <v>58071.666666666664</v>
      </c>
    </row>
    <row r="31" spans="2:13" ht="12.75">
      <c r="B31" s="11" t="s">
        <v>33</v>
      </c>
      <c r="C31" s="11"/>
      <c r="D31" s="11" t="s">
        <v>34</v>
      </c>
      <c r="G31">
        <v>7.8</v>
      </c>
      <c r="H31"/>
      <c r="I31">
        <v>7.8</v>
      </c>
      <c r="J31"/>
      <c r="K31">
        <v>7.7</v>
      </c>
      <c r="L31" s="12"/>
      <c r="M31" s="15">
        <f>AVERAGE(G31,I31,K31)</f>
        <v>7.766666666666667</v>
      </c>
    </row>
    <row r="32" spans="2:13" ht="12.75">
      <c r="B32" s="11" t="s">
        <v>35</v>
      </c>
      <c r="C32" s="11"/>
      <c r="D32" s="11" t="s">
        <v>34</v>
      </c>
      <c r="G32">
        <v>37.28</v>
      </c>
      <c r="H32"/>
      <c r="I32">
        <v>37.09</v>
      </c>
      <c r="J32"/>
      <c r="K32">
        <v>36.14</v>
      </c>
      <c r="L32" s="12"/>
      <c r="M32" s="15">
        <f>AVERAGE(G32,I32,K32)</f>
        <v>36.836666666666666</v>
      </c>
    </row>
    <row r="33" spans="2:13" ht="12.75">
      <c r="B33" s="11" t="s">
        <v>36</v>
      </c>
      <c r="C33" s="11"/>
      <c r="D33" s="11" t="s">
        <v>37</v>
      </c>
      <c r="G33">
        <v>382.1</v>
      </c>
      <c r="H33"/>
      <c r="I33">
        <v>380.2</v>
      </c>
      <c r="J33"/>
      <c r="K33">
        <v>391.5</v>
      </c>
      <c r="M33" s="15">
        <f>AVERAGE(G33,I33,K33)</f>
        <v>384.59999999999997</v>
      </c>
    </row>
    <row r="35" spans="2:12" ht="12.75">
      <c r="B35" s="11" t="s">
        <v>29</v>
      </c>
      <c r="C35" s="11" t="s">
        <v>105</v>
      </c>
      <c r="D35" s="11" t="s">
        <v>144</v>
      </c>
      <c r="G35"/>
      <c r="H35"/>
      <c r="I35"/>
      <c r="J35"/>
      <c r="K35"/>
      <c r="L35" s="14"/>
    </row>
    <row r="36" spans="2:13" ht="12.75">
      <c r="B36" s="11" t="s">
        <v>31</v>
      </c>
      <c r="C36" s="11"/>
      <c r="D36" s="11" t="s">
        <v>32</v>
      </c>
      <c r="G36">
        <v>59842</v>
      </c>
      <c r="H36"/>
      <c r="I36">
        <v>61941</v>
      </c>
      <c r="J36"/>
      <c r="K36">
        <v>61491</v>
      </c>
      <c r="L36" s="14"/>
      <c r="M36" s="15">
        <f>AVERAGE(G36,I36,K36)</f>
        <v>61091.333333333336</v>
      </c>
    </row>
    <row r="37" spans="2:13" ht="12.75">
      <c r="B37" s="11" t="s">
        <v>33</v>
      </c>
      <c r="C37" s="11"/>
      <c r="D37" s="11" t="s">
        <v>34</v>
      </c>
      <c r="G37">
        <v>7.4</v>
      </c>
      <c r="H37"/>
      <c r="I37">
        <v>7.2</v>
      </c>
      <c r="J37"/>
      <c r="K37">
        <v>7.6</v>
      </c>
      <c r="L37" s="12"/>
      <c r="M37" s="15">
        <f>AVERAGE(G37,I37,K37)</f>
        <v>7.400000000000001</v>
      </c>
    </row>
    <row r="38" spans="2:13" ht="12.75">
      <c r="B38" s="11" t="s">
        <v>35</v>
      </c>
      <c r="C38" s="11"/>
      <c r="D38" s="11" t="s">
        <v>34</v>
      </c>
      <c r="G38">
        <v>40.376</v>
      </c>
      <c r="H38"/>
      <c r="I38">
        <v>37.06</v>
      </c>
      <c r="J38"/>
      <c r="K38">
        <v>39.03</v>
      </c>
      <c r="L38" s="12"/>
      <c r="M38" s="15">
        <f>AVERAGE(G38,I38,K38)</f>
        <v>38.822</v>
      </c>
    </row>
    <row r="39" spans="2:13" ht="12.75">
      <c r="B39" s="11" t="s">
        <v>36</v>
      </c>
      <c r="C39" s="11"/>
      <c r="D39" s="11" t="s">
        <v>37</v>
      </c>
      <c r="G39">
        <v>360.6</v>
      </c>
      <c r="H39"/>
      <c r="I39">
        <v>356.9</v>
      </c>
      <c r="J39"/>
      <c r="K39">
        <v>351.3</v>
      </c>
      <c r="M39" s="15">
        <f>AVERAGE(G39,I39,K39)</f>
        <v>356.26666666666665</v>
      </c>
    </row>
    <row r="40" spans="2:12" ht="12.75">
      <c r="B40" s="11"/>
      <c r="C40" s="11"/>
      <c r="G40"/>
      <c r="H40"/>
      <c r="I40"/>
      <c r="J40"/>
      <c r="K40"/>
      <c r="L40" s="14"/>
    </row>
    <row r="41" spans="2:12" ht="12.75">
      <c r="B41" s="11" t="s">
        <v>29</v>
      </c>
      <c r="C41" s="11" t="s">
        <v>45</v>
      </c>
      <c r="D41" s="11" t="s">
        <v>145</v>
      </c>
      <c r="G41"/>
      <c r="H41"/>
      <c r="I41"/>
      <c r="J41"/>
      <c r="K41"/>
      <c r="L41" s="14"/>
    </row>
    <row r="42" spans="2:13" ht="12.75">
      <c r="B42" s="11" t="s">
        <v>31</v>
      </c>
      <c r="C42" s="11"/>
      <c r="D42" s="11" t="s">
        <v>32</v>
      </c>
      <c r="G42">
        <v>63363</v>
      </c>
      <c r="H42"/>
      <c r="I42">
        <v>66626</v>
      </c>
      <c r="J42"/>
      <c r="K42">
        <v>66065</v>
      </c>
      <c r="L42" s="14"/>
      <c r="M42" s="15">
        <f>AVERAGE(G42,I42,K42)</f>
        <v>65351.333333333336</v>
      </c>
    </row>
    <row r="43" spans="2:13" ht="12.75">
      <c r="B43" s="11" t="s">
        <v>33</v>
      </c>
      <c r="C43" s="11"/>
      <c r="D43" s="11" t="s">
        <v>34</v>
      </c>
      <c r="G43">
        <v>7.9</v>
      </c>
      <c r="H43"/>
      <c r="I43">
        <v>7.9</v>
      </c>
      <c r="J43"/>
      <c r="K43">
        <v>8.1</v>
      </c>
      <c r="L43" s="12"/>
      <c r="M43" s="15">
        <f>AVERAGE(G43,I43,K43)</f>
        <v>7.966666666666666</v>
      </c>
    </row>
    <row r="44" spans="2:13" ht="12.75">
      <c r="B44" s="11" t="s">
        <v>35</v>
      </c>
      <c r="C44" s="11"/>
      <c r="D44" s="11" t="s">
        <v>34</v>
      </c>
      <c r="G44">
        <v>36.38</v>
      </c>
      <c r="H44"/>
      <c r="I44">
        <v>36.04</v>
      </c>
      <c r="J44"/>
      <c r="K44">
        <v>35.91</v>
      </c>
      <c r="L44" s="12"/>
      <c r="M44" s="15">
        <f>AVERAGE(G44,I44,K44)</f>
        <v>36.11</v>
      </c>
    </row>
    <row r="45" spans="2:13" ht="12.75">
      <c r="B45" s="11" t="s">
        <v>36</v>
      </c>
      <c r="C45" s="11"/>
      <c r="D45" s="11" t="s">
        <v>37</v>
      </c>
      <c r="G45">
        <v>381</v>
      </c>
      <c r="H45"/>
      <c r="I45">
        <v>382.1</v>
      </c>
      <c r="J45"/>
      <c r="K45">
        <v>378.5</v>
      </c>
      <c r="M45" s="15">
        <f>AVERAGE(G45,I45,K45)</f>
        <v>380.5333333333333</v>
      </c>
    </row>
    <row r="47" spans="2:13" ht="12.75">
      <c r="B47" s="11" t="s">
        <v>132</v>
      </c>
      <c r="C47" s="9" t="s">
        <v>145</v>
      </c>
      <c r="D47" s="11" t="s">
        <v>41</v>
      </c>
      <c r="E47" s="1" t="s">
        <v>28</v>
      </c>
      <c r="F47"/>
      <c r="G47" s="28">
        <f aca="true" t="shared" si="0" ref="G47:G58">G16*(21-7)/(21-G$43)</f>
        <v>6.454961832061069</v>
      </c>
      <c r="H47" t="s">
        <v>42</v>
      </c>
      <c r="I47" s="28">
        <f aca="true" t="shared" si="1" ref="I47:I58">I16*(21-7)/(21-I$43)</f>
        <v>0.4274809160305344</v>
      </c>
      <c r="J47" t="s">
        <v>42</v>
      </c>
      <c r="K47" s="28">
        <f aca="true" t="shared" si="2" ref="K47:K58">K16*(21-7)/(21-K$43)</f>
        <v>0.44496124031007744</v>
      </c>
      <c r="L47" s="14"/>
      <c r="M47" s="18">
        <f aca="true" t="shared" si="3" ref="M47:M58">AVERAGE(G47,I47,K47)</f>
        <v>2.4424679961338938</v>
      </c>
    </row>
    <row r="48" spans="2:13" ht="12.75">
      <c r="B48" s="11" t="s">
        <v>133</v>
      </c>
      <c r="C48" s="9" t="s">
        <v>145</v>
      </c>
      <c r="D48" s="11" t="s">
        <v>41</v>
      </c>
      <c r="E48" s="1" t="s">
        <v>28</v>
      </c>
      <c r="F48" t="s">
        <v>42</v>
      </c>
      <c r="G48" s="28">
        <f t="shared" si="0"/>
        <v>0.4595419847328244</v>
      </c>
      <c r="H48" t="s">
        <v>42</v>
      </c>
      <c r="I48" s="28">
        <f t="shared" si="1"/>
        <v>0.4274809160305344</v>
      </c>
      <c r="J48" t="s">
        <v>42</v>
      </c>
      <c r="K48" s="28">
        <f t="shared" si="2"/>
        <v>0.5643410852713179</v>
      </c>
      <c r="L48" s="14">
        <v>100</v>
      </c>
      <c r="M48" s="18">
        <f t="shared" si="3"/>
        <v>0.48378799534489225</v>
      </c>
    </row>
    <row r="49" spans="2:13" ht="12.75">
      <c r="B49" s="11" t="s">
        <v>134</v>
      </c>
      <c r="C49" s="9" t="s">
        <v>145</v>
      </c>
      <c r="D49" s="11" t="s">
        <v>41</v>
      </c>
      <c r="E49" s="1" t="s">
        <v>28</v>
      </c>
      <c r="F49"/>
      <c r="G49" s="28">
        <f t="shared" si="0"/>
        <v>5.022900763358779</v>
      </c>
      <c r="H49"/>
      <c r="I49" s="28">
        <f t="shared" si="1"/>
        <v>5.236641221374047</v>
      </c>
      <c r="J49"/>
      <c r="K49" s="28">
        <f t="shared" si="2"/>
        <v>4.666666666666666</v>
      </c>
      <c r="L49" s="14"/>
      <c r="M49" s="18">
        <f t="shared" si="3"/>
        <v>4.9754028837998305</v>
      </c>
    </row>
    <row r="50" spans="2:13" ht="12.75">
      <c r="B50" s="11" t="s">
        <v>135</v>
      </c>
      <c r="C50" s="9" t="s">
        <v>145</v>
      </c>
      <c r="D50" s="11" t="s">
        <v>41</v>
      </c>
      <c r="E50" s="1" t="s">
        <v>28</v>
      </c>
      <c r="F50" t="s">
        <v>42</v>
      </c>
      <c r="G50" s="28">
        <f t="shared" si="0"/>
        <v>0.04274809160305344</v>
      </c>
      <c r="H50" t="s">
        <v>42</v>
      </c>
      <c r="I50" s="28">
        <f t="shared" si="1"/>
        <v>0.04274809160305344</v>
      </c>
      <c r="J50" t="s">
        <v>42</v>
      </c>
      <c r="K50" s="28">
        <f t="shared" si="2"/>
        <v>0.0434108527131783</v>
      </c>
      <c r="L50" s="14">
        <v>100</v>
      </c>
      <c r="M50" s="18">
        <f t="shared" si="3"/>
        <v>0.04296901197309506</v>
      </c>
    </row>
    <row r="51" spans="2:13" ht="12.75">
      <c r="B51" s="11" t="s">
        <v>136</v>
      </c>
      <c r="C51" s="9" t="s">
        <v>145</v>
      </c>
      <c r="D51" s="11" t="s">
        <v>41</v>
      </c>
      <c r="E51" s="1" t="s">
        <v>28</v>
      </c>
      <c r="F51"/>
      <c r="G51" s="28">
        <f t="shared" si="0"/>
        <v>0.566412213740458</v>
      </c>
      <c r="H51"/>
      <c r="I51" s="28">
        <f t="shared" si="1"/>
        <v>0.20305343511450383</v>
      </c>
      <c r="J51"/>
      <c r="K51" s="28">
        <f t="shared" si="2"/>
        <v>0.6945736434108528</v>
      </c>
      <c r="L51" s="14"/>
      <c r="M51" s="18">
        <f t="shared" si="3"/>
        <v>0.48801309742193827</v>
      </c>
    </row>
    <row r="52" spans="2:13" ht="12.75">
      <c r="B52" s="11" t="s">
        <v>137</v>
      </c>
      <c r="C52" s="9" t="s">
        <v>145</v>
      </c>
      <c r="D52" s="11" t="s">
        <v>41</v>
      </c>
      <c r="E52" s="1" t="s">
        <v>28</v>
      </c>
      <c r="F52"/>
      <c r="G52" s="28">
        <f t="shared" si="0"/>
        <v>1.9557251908396949</v>
      </c>
      <c r="H52"/>
      <c r="I52" s="28">
        <f t="shared" si="1"/>
        <v>1.4534351145038171</v>
      </c>
      <c r="J52"/>
      <c r="K52" s="28">
        <f t="shared" si="2"/>
        <v>21.92248062015504</v>
      </c>
      <c r="L52" s="14"/>
      <c r="M52" s="18">
        <f t="shared" si="3"/>
        <v>8.443880308499518</v>
      </c>
    </row>
    <row r="53" spans="2:13" ht="12.75">
      <c r="B53" s="11" t="s">
        <v>138</v>
      </c>
      <c r="C53" s="9" t="s">
        <v>145</v>
      </c>
      <c r="D53" s="11" t="s">
        <v>41</v>
      </c>
      <c r="E53" s="1" t="s">
        <v>28</v>
      </c>
      <c r="F53"/>
      <c r="G53" s="28">
        <f t="shared" si="0"/>
        <v>1.33587786259542</v>
      </c>
      <c r="H53"/>
      <c r="I53" s="28">
        <f t="shared" si="1"/>
        <v>1.2076335877862594</v>
      </c>
      <c r="J53"/>
      <c r="K53" s="28">
        <f t="shared" si="2"/>
        <v>1.117829457364341</v>
      </c>
      <c r="L53" s="14"/>
      <c r="M53" s="18">
        <f t="shared" si="3"/>
        <v>1.2204469692486735</v>
      </c>
    </row>
    <row r="54" spans="2:13" ht="12.75">
      <c r="B54" s="11" t="s">
        <v>139</v>
      </c>
      <c r="C54" s="9" t="s">
        <v>145</v>
      </c>
      <c r="D54" s="11" t="s">
        <v>41</v>
      </c>
      <c r="E54" s="1" t="s">
        <v>28</v>
      </c>
      <c r="F54"/>
      <c r="G54" s="28">
        <f t="shared" si="0"/>
        <v>10.473282442748094</v>
      </c>
      <c r="H54"/>
      <c r="I54" s="28">
        <f t="shared" si="1"/>
        <v>14.748091603053437</v>
      </c>
      <c r="J54"/>
      <c r="K54" s="28">
        <f t="shared" si="2"/>
        <v>22.356589147286822</v>
      </c>
      <c r="L54" s="14"/>
      <c r="M54" s="18">
        <f t="shared" si="3"/>
        <v>15.859321064362783</v>
      </c>
    </row>
    <row r="55" spans="2:13" ht="12.75">
      <c r="B55" s="11" t="s">
        <v>140</v>
      </c>
      <c r="C55" s="9" t="s">
        <v>145</v>
      </c>
      <c r="D55" s="11" t="s">
        <v>41</v>
      </c>
      <c r="E55" s="1" t="s">
        <v>28</v>
      </c>
      <c r="F55"/>
      <c r="G55" s="28">
        <f t="shared" si="0"/>
        <v>2.1587786259541986</v>
      </c>
      <c r="H55"/>
      <c r="I55" s="28">
        <f t="shared" si="1"/>
        <v>1.1114503816793895</v>
      </c>
      <c r="J55"/>
      <c r="K55" s="28">
        <f t="shared" si="2"/>
        <v>11.503875968992249</v>
      </c>
      <c r="L55" s="14"/>
      <c r="M55" s="18">
        <f t="shared" si="3"/>
        <v>4.924701658875279</v>
      </c>
    </row>
    <row r="56" spans="2:13" ht="12.75">
      <c r="B56" s="11" t="s">
        <v>141</v>
      </c>
      <c r="C56" s="9" t="s">
        <v>145</v>
      </c>
      <c r="D56" s="11" t="s">
        <v>41</v>
      </c>
      <c r="E56" s="1" t="s">
        <v>28</v>
      </c>
      <c r="F56"/>
      <c r="G56" s="28">
        <f t="shared" si="0"/>
        <v>15.816793893129773</v>
      </c>
      <c r="H56"/>
      <c r="I56" s="28">
        <f t="shared" si="1"/>
        <v>7.801526717557253</v>
      </c>
      <c r="J56"/>
      <c r="K56" s="28">
        <f t="shared" si="2"/>
        <v>21.162790697674417</v>
      </c>
      <c r="L56" s="14"/>
      <c r="M56" s="18">
        <f t="shared" si="3"/>
        <v>14.927037102787148</v>
      </c>
    </row>
    <row r="57" spans="2:13" ht="12.75">
      <c r="B57" s="11" t="s">
        <v>142</v>
      </c>
      <c r="C57" s="9" t="s">
        <v>145</v>
      </c>
      <c r="D57" s="11" t="s">
        <v>41</v>
      </c>
      <c r="E57" s="1" t="s">
        <v>28</v>
      </c>
      <c r="F57" t="s">
        <v>42</v>
      </c>
      <c r="G57" s="28">
        <f t="shared" si="0"/>
        <v>0.18167938931297714</v>
      </c>
      <c r="H57"/>
      <c r="I57" s="28">
        <f t="shared" si="1"/>
        <v>1.2824427480916032</v>
      </c>
      <c r="J57" t="s">
        <v>42</v>
      </c>
      <c r="K57" s="28">
        <f t="shared" si="2"/>
        <v>0.1736434108527132</v>
      </c>
      <c r="L57" s="14"/>
      <c r="M57" s="18">
        <f t="shared" si="3"/>
        <v>0.5459218494190978</v>
      </c>
    </row>
    <row r="58" spans="2:13" ht="12.75">
      <c r="B58" s="11" t="s">
        <v>143</v>
      </c>
      <c r="C58" s="9" t="s">
        <v>145</v>
      </c>
      <c r="D58" s="11" t="s">
        <v>41</v>
      </c>
      <c r="E58" s="1" t="s">
        <v>28</v>
      </c>
      <c r="F58"/>
      <c r="G58" s="28">
        <f t="shared" si="0"/>
        <v>0.9938931297709925</v>
      </c>
      <c r="H58"/>
      <c r="I58" s="28">
        <f t="shared" si="1"/>
        <v>0.9083969465648856</v>
      </c>
      <c r="J58"/>
      <c r="K58" s="28">
        <f t="shared" si="2"/>
        <v>0.8899224806201549</v>
      </c>
      <c r="L58" s="14"/>
      <c r="M58" s="18">
        <f t="shared" si="3"/>
        <v>0.9307375189853443</v>
      </c>
    </row>
    <row r="59" spans="2:13" ht="12.75">
      <c r="B59" s="11"/>
      <c r="E59" s="1"/>
      <c r="F59" s="16"/>
      <c r="G59"/>
      <c r="H59"/>
      <c r="I59"/>
      <c r="J59"/>
      <c r="K59"/>
      <c r="L59" s="14"/>
      <c r="M59" s="18"/>
    </row>
    <row r="60" spans="2:13" ht="12.75">
      <c r="B60" s="11" t="s">
        <v>43</v>
      </c>
      <c r="C60" s="9" t="s">
        <v>145</v>
      </c>
      <c r="D60" s="11" t="s">
        <v>41</v>
      </c>
      <c r="E60" s="1" t="s">
        <v>28</v>
      </c>
      <c r="F60" s="16"/>
      <c r="G60" s="28">
        <f>G53+G51</f>
        <v>1.9022900763358779</v>
      </c>
      <c r="H60"/>
      <c r="I60" s="28">
        <f>I53+I51</f>
        <v>1.4106870229007633</v>
      </c>
      <c r="J60"/>
      <c r="K60" s="28">
        <f>K53+K51</f>
        <v>1.8124031007751937</v>
      </c>
      <c r="L60" s="14"/>
      <c r="M60" s="18">
        <f>AVERAGE(G60,I60,K60)</f>
        <v>1.7084600666706116</v>
      </c>
    </row>
    <row r="61" spans="2:13" ht="12.75">
      <c r="B61" s="11" t="s">
        <v>44</v>
      </c>
      <c r="C61" s="9" t="s">
        <v>145</v>
      </c>
      <c r="D61" s="11" t="s">
        <v>41</v>
      </c>
      <c r="E61" s="1" t="s">
        <v>28</v>
      </c>
      <c r="F61" s="16"/>
      <c r="G61" s="43">
        <f>G52+G50+G48</f>
        <v>2.458015267175573</v>
      </c>
      <c r="H61"/>
      <c r="I61" s="43">
        <f>I52+I50+I48</f>
        <v>1.923664122137405</v>
      </c>
      <c r="J61"/>
      <c r="K61" s="43">
        <f>K52+K50+K48</f>
        <v>22.530232558139538</v>
      </c>
      <c r="L61" s="14"/>
      <c r="M61" s="18">
        <f>AVERAGE(G61,I61,K61)</f>
        <v>8.970637315817505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workbookViewId="0" topLeftCell="AB1">
      <selection activeCell="AJ8" sqref="AJ8"/>
    </sheetView>
  </sheetViews>
  <sheetFormatPr defaultColWidth="9.140625" defaultRowHeight="12.75"/>
  <cols>
    <col min="1" max="1" width="2.8515625" style="20" hidden="1" customWidth="1"/>
    <col min="2" max="2" width="25.7109375" style="22" customWidth="1"/>
    <col min="3" max="3" width="5.28125" style="22" customWidth="1"/>
    <col min="4" max="4" width="8.57421875" style="22" customWidth="1"/>
    <col min="5" max="5" width="2.8515625" style="23" customWidth="1"/>
    <col min="6" max="6" width="10.8515625" style="24" customWidth="1"/>
    <col min="7" max="7" width="3.00390625" style="24" customWidth="1"/>
    <col min="8" max="8" width="10.8515625" style="24" customWidth="1"/>
    <col min="9" max="9" width="3.00390625" style="24" customWidth="1"/>
    <col min="10" max="10" width="10.00390625" style="24" customWidth="1"/>
    <col min="11" max="11" width="3.00390625" style="24" customWidth="1"/>
    <col min="12" max="12" width="11.421875" style="20" customWidth="1"/>
    <col min="13" max="13" width="3.00390625" style="20" customWidth="1"/>
    <col min="14" max="14" width="11.8515625" style="23" customWidth="1"/>
    <col min="15" max="15" width="3.00390625" style="23" customWidth="1"/>
    <col min="16" max="16" width="10.421875" style="23" customWidth="1"/>
    <col min="17" max="17" width="3.00390625" style="23" customWidth="1"/>
    <col min="18" max="18" width="9.8515625" style="23" customWidth="1"/>
    <col min="19" max="19" width="3.00390625" style="23" customWidth="1"/>
    <col min="20" max="20" width="11.57421875" style="24" customWidth="1"/>
    <col min="21" max="21" width="3.00390625" style="24" customWidth="1"/>
    <col min="22" max="22" width="10.57421875" style="23" customWidth="1"/>
    <col min="23" max="23" width="2.140625" style="23" customWidth="1"/>
    <col min="24" max="24" width="9.421875" style="23" customWidth="1"/>
    <col min="25" max="25" width="2.28125" style="23" customWidth="1"/>
    <col min="26" max="26" width="10.57421875" style="23" customWidth="1"/>
    <col min="27" max="27" width="3.140625" style="23" customWidth="1"/>
    <col min="28" max="28" width="10.8515625" style="23" customWidth="1"/>
    <col min="29" max="29" width="3.00390625" style="23" customWidth="1"/>
    <col min="30" max="30" width="8.8515625" style="23" customWidth="1"/>
    <col min="31" max="31" width="3.00390625" style="23" customWidth="1"/>
    <col min="32" max="32" width="8.7109375" style="23" customWidth="1"/>
    <col min="33" max="33" width="3.00390625" style="23" customWidth="1"/>
    <col min="34" max="34" width="11.421875" style="20" customWidth="1"/>
    <col min="35" max="35" width="3.00390625" style="20" customWidth="1"/>
    <col min="36" max="36" width="10.8515625" style="23" customWidth="1"/>
    <col min="37" max="37" width="3.00390625" style="23" customWidth="1"/>
    <col min="38" max="38" width="11.421875" style="23" customWidth="1"/>
    <col min="39" max="39" width="3.00390625" style="23" customWidth="1"/>
    <col min="40" max="40" width="10.140625" style="23" customWidth="1"/>
    <col min="41" max="41" width="3.140625" style="23" customWidth="1"/>
    <col min="42" max="42" width="10.421875" style="20" customWidth="1"/>
    <col min="43" max="44" width="10.8515625" style="23" customWidth="1"/>
    <col min="45" max="45" width="11.421875" style="23" customWidth="1"/>
    <col min="46" max="46" width="11.140625" style="20" customWidth="1"/>
    <col min="47" max="47" width="2.8515625" style="20" customWidth="1"/>
    <col min="48" max="50" width="8.57421875" style="20" customWidth="1"/>
    <col min="51" max="51" width="9.8515625" style="20" customWidth="1"/>
    <col min="52" max="16384" width="8.8515625" style="20" customWidth="1"/>
  </cols>
  <sheetData>
    <row r="1" spans="2:3" ht="12.75">
      <c r="B1" s="21" t="s">
        <v>123</v>
      </c>
      <c r="C1" s="21"/>
    </row>
    <row r="3" spans="1:42" ht="12.75">
      <c r="A3" s="20" t="s">
        <v>48</v>
      </c>
      <c r="B3" s="21" t="s">
        <v>107</v>
      </c>
      <c r="F3" s="23" t="s">
        <v>124</v>
      </c>
      <c r="G3" s="23"/>
      <c r="H3" s="23" t="s">
        <v>125</v>
      </c>
      <c r="I3" s="23"/>
      <c r="J3" s="23" t="s">
        <v>126</v>
      </c>
      <c r="K3" s="23"/>
      <c r="L3" s="23" t="s">
        <v>124</v>
      </c>
      <c r="M3" s="23"/>
      <c r="N3" s="23" t="s">
        <v>125</v>
      </c>
      <c r="P3" s="23" t="s">
        <v>126</v>
      </c>
      <c r="R3" s="23" t="s">
        <v>124</v>
      </c>
      <c r="T3" s="23" t="s">
        <v>125</v>
      </c>
      <c r="U3" s="23"/>
      <c r="V3" s="23" t="s">
        <v>126</v>
      </c>
      <c r="X3" s="23" t="s">
        <v>124</v>
      </c>
      <c r="Z3" s="23" t="s">
        <v>125</v>
      </c>
      <c r="AB3" s="23" t="s">
        <v>126</v>
      </c>
      <c r="AD3" s="23" t="s">
        <v>124</v>
      </c>
      <c r="AF3" s="23" t="s">
        <v>125</v>
      </c>
      <c r="AH3" s="23" t="s">
        <v>126</v>
      </c>
      <c r="AI3" s="23"/>
      <c r="AJ3" s="23" t="s">
        <v>124</v>
      </c>
      <c r="AL3" s="23" t="s">
        <v>125</v>
      </c>
      <c r="AN3" s="23" t="s">
        <v>126</v>
      </c>
      <c r="AP3" s="23" t="s">
        <v>26</v>
      </c>
    </row>
    <row r="5" spans="2:42" ht="12.75">
      <c r="B5" s="22" t="s">
        <v>157</v>
      </c>
      <c r="F5" s="24" t="s">
        <v>160</v>
      </c>
      <c r="H5" s="24" t="s">
        <v>160</v>
      </c>
      <c r="J5" s="24" t="s">
        <v>160</v>
      </c>
      <c r="L5" s="20" t="s">
        <v>161</v>
      </c>
      <c r="N5" s="23" t="s">
        <v>161</v>
      </c>
      <c r="P5" s="23" t="s">
        <v>161</v>
      </c>
      <c r="R5" s="23" t="s">
        <v>162</v>
      </c>
      <c r="T5" s="24" t="s">
        <v>162</v>
      </c>
      <c r="V5" s="23" t="s">
        <v>162</v>
      </c>
      <c r="AD5" s="23" t="s">
        <v>163</v>
      </c>
      <c r="AF5" s="23" t="s">
        <v>163</v>
      </c>
      <c r="AH5" s="20" t="s">
        <v>163</v>
      </c>
      <c r="AJ5" s="23" t="s">
        <v>164</v>
      </c>
      <c r="AL5" s="23" t="s">
        <v>164</v>
      </c>
      <c r="AN5" s="23" t="s">
        <v>164</v>
      </c>
      <c r="AP5" s="20" t="s">
        <v>164</v>
      </c>
    </row>
    <row r="6" spans="2:42" ht="12.75">
      <c r="B6" s="22" t="s">
        <v>158</v>
      </c>
      <c r="F6" s="24" t="s">
        <v>108</v>
      </c>
      <c r="H6" s="24" t="s">
        <v>108</v>
      </c>
      <c r="J6" s="24" t="s">
        <v>108</v>
      </c>
      <c r="L6" s="24" t="s">
        <v>109</v>
      </c>
      <c r="M6" s="24"/>
      <c r="N6" s="24" t="s">
        <v>109</v>
      </c>
      <c r="O6" s="24"/>
      <c r="P6" s="24" t="s">
        <v>109</v>
      </c>
      <c r="R6" s="23" t="s">
        <v>159</v>
      </c>
      <c r="T6" s="23" t="s">
        <v>159</v>
      </c>
      <c r="V6" s="23" t="s">
        <v>159</v>
      </c>
      <c r="AD6" s="24" t="s">
        <v>16</v>
      </c>
      <c r="AE6" s="24"/>
      <c r="AF6" s="24" t="s">
        <v>16</v>
      </c>
      <c r="AG6" s="24"/>
      <c r="AH6" s="24" t="s">
        <v>16</v>
      </c>
      <c r="AJ6" s="24" t="s">
        <v>46</v>
      </c>
      <c r="AK6" s="24"/>
      <c r="AL6" s="24" t="s">
        <v>46</v>
      </c>
      <c r="AM6" s="24"/>
      <c r="AN6" s="24" t="s">
        <v>46</v>
      </c>
      <c r="AO6" s="24"/>
      <c r="AP6" s="24" t="s">
        <v>46</v>
      </c>
    </row>
    <row r="7" spans="2:42" ht="12.75">
      <c r="B7" s="22" t="s">
        <v>166</v>
      </c>
      <c r="F7" s="24" t="s">
        <v>169</v>
      </c>
      <c r="H7" s="24" t="s">
        <v>169</v>
      </c>
      <c r="J7" s="24" t="s">
        <v>169</v>
      </c>
      <c r="L7" s="24"/>
      <c r="M7" s="24"/>
      <c r="N7" s="24"/>
      <c r="O7" s="24"/>
      <c r="P7" s="24"/>
      <c r="T7" s="23"/>
      <c r="X7" s="23" t="s">
        <v>167</v>
      </c>
      <c r="Z7" s="23" t="s">
        <v>167</v>
      </c>
      <c r="AB7" s="23" t="s">
        <v>167</v>
      </c>
      <c r="AD7" s="24" t="s">
        <v>16</v>
      </c>
      <c r="AE7" s="24"/>
      <c r="AF7" s="24" t="s">
        <v>16</v>
      </c>
      <c r="AG7" s="24"/>
      <c r="AH7" s="24" t="s">
        <v>16</v>
      </c>
      <c r="AJ7" s="24" t="s">
        <v>46</v>
      </c>
      <c r="AK7" s="24"/>
      <c r="AL7" s="24" t="s">
        <v>46</v>
      </c>
      <c r="AM7" s="24"/>
      <c r="AN7" s="24" t="s">
        <v>46</v>
      </c>
      <c r="AO7" s="24"/>
      <c r="AP7" s="24" t="s">
        <v>46</v>
      </c>
    </row>
    <row r="8" spans="2:42" ht="12.75">
      <c r="B8" s="22" t="s">
        <v>168</v>
      </c>
      <c r="F8" s="24" t="s">
        <v>108</v>
      </c>
      <c r="H8" s="24" t="s">
        <v>108</v>
      </c>
      <c r="J8" s="24" t="s">
        <v>108</v>
      </c>
      <c r="L8" s="24" t="s">
        <v>109</v>
      </c>
      <c r="M8" s="24"/>
      <c r="N8" s="24" t="s">
        <v>109</v>
      </c>
      <c r="O8" s="24"/>
      <c r="P8" s="24" t="s">
        <v>109</v>
      </c>
      <c r="Q8" s="24"/>
      <c r="R8" s="24" t="s">
        <v>110</v>
      </c>
      <c r="S8" s="24"/>
      <c r="T8" s="24" t="s">
        <v>110</v>
      </c>
      <c r="V8" s="24" t="s">
        <v>110</v>
      </c>
      <c r="W8" s="24"/>
      <c r="X8" s="24"/>
      <c r="Y8" s="24"/>
      <c r="Z8" s="24"/>
      <c r="AA8" s="24"/>
      <c r="AB8" s="24"/>
      <c r="AC8" s="24"/>
      <c r="AD8" s="24" t="s">
        <v>16</v>
      </c>
      <c r="AE8" s="24"/>
      <c r="AF8" s="24" t="s">
        <v>16</v>
      </c>
      <c r="AG8" s="24"/>
      <c r="AH8" s="24" t="s">
        <v>16</v>
      </c>
      <c r="AI8" s="24"/>
      <c r="AJ8" s="24" t="s">
        <v>46</v>
      </c>
      <c r="AK8" s="24"/>
      <c r="AL8" s="24" t="s">
        <v>46</v>
      </c>
      <c r="AM8" s="24"/>
      <c r="AN8" s="24" t="s">
        <v>46</v>
      </c>
      <c r="AO8" s="24"/>
      <c r="AP8" s="24" t="s">
        <v>46</v>
      </c>
    </row>
    <row r="9" spans="2:42" ht="12.75">
      <c r="B9" s="22" t="s">
        <v>47</v>
      </c>
      <c r="D9" s="22" t="s">
        <v>106</v>
      </c>
      <c r="F9" s="24">
        <v>8.05</v>
      </c>
      <c r="H9" s="24">
        <v>4.27</v>
      </c>
      <c r="J9" s="24">
        <v>4.38</v>
      </c>
      <c r="L9" s="24">
        <v>0.15</v>
      </c>
      <c r="M9" s="24"/>
      <c r="N9" s="24">
        <v>1.15</v>
      </c>
      <c r="O9" s="24"/>
      <c r="P9" s="24">
        <v>1.17</v>
      </c>
      <c r="Q9" s="24"/>
      <c r="R9" s="24">
        <v>82.35</v>
      </c>
      <c r="S9" s="24"/>
      <c r="T9" s="24">
        <v>81.37</v>
      </c>
      <c r="V9" s="24">
        <v>39.66</v>
      </c>
      <c r="W9" s="24"/>
      <c r="X9" s="24"/>
      <c r="Y9" s="24"/>
      <c r="Z9" s="24"/>
      <c r="AA9" s="24"/>
      <c r="AB9" s="24"/>
      <c r="AC9" s="24"/>
      <c r="AD9" s="24">
        <v>1.65</v>
      </c>
      <c r="AE9" s="24"/>
      <c r="AF9" s="24">
        <v>1.37</v>
      </c>
      <c r="AG9" s="24"/>
      <c r="AH9" s="24">
        <v>1.89</v>
      </c>
      <c r="AI9" s="24"/>
      <c r="AJ9" s="24">
        <f>AD9+R9+L9+F9</f>
        <v>92.2</v>
      </c>
      <c r="AK9" s="24"/>
      <c r="AL9" s="24">
        <f>AF9+T9+N9+H9</f>
        <v>88.16000000000001</v>
      </c>
      <c r="AM9" s="24"/>
      <c r="AN9" s="24">
        <f>AH9+V9+P9+J9</f>
        <v>47.1</v>
      </c>
      <c r="AO9" s="24"/>
      <c r="AP9" s="24"/>
    </row>
    <row r="10" spans="12:42" ht="12.75">
      <c r="L10" s="24"/>
      <c r="M10" s="24"/>
      <c r="N10" s="24"/>
      <c r="O10" s="24"/>
      <c r="P10" s="24"/>
      <c r="Q10" s="24"/>
      <c r="R10" s="24"/>
      <c r="S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2:42" ht="12.75">
      <c r="B11" s="41" t="s">
        <v>165</v>
      </c>
      <c r="L11" s="24"/>
      <c r="M11" s="24"/>
      <c r="N11" s="24"/>
      <c r="O11" s="24"/>
      <c r="P11" s="24"/>
      <c r="Q11" s="24"/>
      <c r="R11" s="24"/>
      <c r="S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2:42" ht="12.75">
      <c r="B12" s="20" t="s">
        <v>47</v>
      </c>
      <c r="D12" s="22" t="s">
        <v>41</v>
      </c>
      <c r="E12" s="23" t="s">
        <v>28</v>
      </c>
      <c r="F12" s="45">
        <f>F9*454*1000000/60/0.0283/emiss!$G$36*(21-7)/(21-emiss!$G$37)</f>
        <v>37025.17115713889</v>
      </c>
      <c r="G12" s="45"/>
      <c r="H12" s="45">
        <f>H9*454*1000000/60/0.0283/emiss!$I$36*(21-7)/(21-emiss!$I$37)</f>
        <v>18698.93098733818</v>
      </c>
      <c r="I12" s="45"/>
      <c r="J12" s="45">
        <f>J9*454*1000000/60/0.0283/emiss!$K$36*(21-7)/(21-emiss!$K$37)</f>
        <v>19897.749493550364</v>
      </c>
      <c r="K12" s="45"/>
      <c r="L12" s="45">
        <f>L9*454*1000000/60/0.0283/emiss!$G$36*(21-7)/(21-emiss!$G$37)</f>
        <v>689.9100215615942</v>
      </c>
      <c r="M12" s="45"/>
      <c r="N12" s="45">
        <f>N9*454*1000000/60/0.0283/emiss!$I$36*(21-7)/(21-emiss!$I$37)</f>
        <v>5036.011858416605</v>
      </c>
      <c r="O12" s="45"/>
      <c r="P12" s="45">
        <f>P9*454*1000000/60/0.0283/emiss!$K$36*(21-7)/(21-emiss!$K$37)</f>
        <v>5315.152261975782</v>
      </c>
      <c r="Q12" s="45"/>
      <c r="R12" s="45">
        <f>R9*454*1000000/60/0.0283/emiss!$G$36*(21-7)/(21-emiss!$G$37)</f>
        <v>378760.6018373152</v>
      </c>
      <c r="S12" s="45"/>
      <c r="T12" s="45">
        <f>T9*454*1000000/60/0.0283/emiss!$I$36*(21-7)/(21-emiss!$I$37)</f>
        <v>356330.68253857316</v>
      </c>
      <c r="U12" s="45"/>
      <c r="V12" s="45">
        <f>V9*454*1000000/60/0.0283/emiss!$K$36*(21-7)/(21-emiss!$K$37)</f>
        <v>180170.0330854355</v>
      </c>
      <c r="W12" s="45"/>
      <c r="X12" s="45">
        <f>R12+L12</f>
        <v>379450.5118588768</v>
      </c>
      <c r="Y12" s="45"/>
      <c r="Z12" s="45">
        <f>T12+N12</f>
        <v>361366.69439698977</v>
      </c>
      <c r="AA12" s="45"/>
      <c r="AB12" s="45">
        <f>V12+P12</f>
        <v>185485.1853474113</v>
      </c>
      <c r="AC12" s="45"/>
      <c r="AD12" s="45">
        <f>AD9*454*1000000/60/0.0283/emiss!$G$36*(21-7)/(21-emiss!$G$37)</f>
        <v>7589.010237177536</v>
      </c>
      <c r="AE12" s="45"/>
      <c r="AF12" s="45">
        <f>AF9*454*1000000/60/0.0283/emiss!$I$36*(21-7)/(21-emiss!$I$37)</f>
        <v>5999.422822635435</v>
      </c>
      <c r="AG12" s="45"/>
      <c r="AH12" s="45">
        <f>AH9*454*1000000/60/0.0283/emiss!$K$36*(21-7)/(21-emiss!$K$37)</f>
        <v>8586.01519242242</v>
      </c>
      <c r="AI12" s="45"/>
      <c r="AJ12" s="45">
        <f>AJ9*454*1000000/60/0.0283/emiss!$G$36*(21-7)/(21-emiss!$G$37)</f>
        <v>424064.6932531932</v>
      </c>
      <c r="AK12" s="45"/>
      <c r="AL12" s="45">
        <f>AL9*454*1000000/60/0.0283/emiss!$I$36*(21-7)/(21-emiss!$I$37)</f>
        <v>386065.0482069635</v>
      </c>
      <c r="AM12" s="45"/>
      <c r="AN12" s="45">
        <f>AN9*454*1000000/60/0.0283/emiss!$K$36*(21-7)/(21-emiss!$K$37)</f>
        <v>213968.95003338406</v>
      </c>
      <c r="AO12" s="45"/>
      <c r="AP12" s="45">
        <f>AVERAGE(AJ12:AN12)</f>
        <v>341366.2304978469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B1">
      <selection activeCell="B1" sqref="B1"/>
    </sheetView>
  </sheetViews>
  <sheetFormatPr defaultColWidth="9.140625" defaultRowHeight="12.75"/>
  <cols>
    <col min="1" max="1" width="4.00390625" style="1" hidden="1" customWidth="1"/>
    <col min="2" max="2" width="20.28125" style="1" customWidth="1"/>
    <col min="3" max="3" width="6.8515625" style="1" customWidth="1"/>
    <col min="4" max="4" width="13.28125" style="1" customWidth="1"/>
    <col min="5" max="16384" width="9.140625" style="1" customWidth="1"/>
  </cols>
  <sheetData>
    <row r="1" ht="12.75">
      <c r="B1" s="2" t="s">
        <v>127</v>
      </c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9"/>
  <sheetViews>
    <sheetView workbookViewId="0" topLeftCell="A1">
      <selection activeCell="O6" sqref="O6"/>
    </sheetView>
  </sheetViews>
  <sheetFormatPr defaultColWidth="9.140625" defaultRowHeight="12.75"/>
  <cols>
    <col min="1" max="1" width="0.9921875" style="20" customWidth="1"/>
    <col min="2" max="2" width="25.8515625" style="20" customWidth="1"/>
    <col min="3" max="3" width="9.57421875" style="20" customWidth="1"/>
    <col min="4" max="4" width="3.8515625" style="23" customWidth="1"/>
    <col min="5" max="5" width="8.7109375" style="26" customWidth="1"/>
    <col min="6" max="6" width="7.7109375" style="31" customWidth="1"/>
    <col min="7" max="7" width="8.57421875" style="26" customWidth="1"/>
    <col min="8" max="8" width="7.7109375" style="31" customWidth="1"/>
    <col min="9" max="9" width="4.7109375" style="27" customWidth="1"/>
    <col min="10" max="10" width="7.00390625" style="26" customWidth="1"/>
    <col min="11" max="11" width="8.28125" style="26" customWidth="1"/>
    <col min="12" max="12" width="9.140625" style="26" customWidth="1"/>
    <col min="13" max="13" width="8.28125" style="26" customWidth="1"/>
    <col min="14" max="14" width="4.421875" style="27" customWidth="1"/>
    <col min="15" max="15" width="7.8515625" style="26" customWidth="1"/>
    <col min="16" max="18" width="8.7109375" style="26" customWidth="1"/>
    <col min="19" max="19" width="7.421875" style="0" customWidth="1"/>
    <col min="20" max="31" width="10.8515625" style="0" customWidth="1"/>
    <col min="32" max="16384" width="10.8515625" style="20" customWidth="1"/>
  </cols>
  <sheetData>
    <row r="1" ht="12.75">
      <c r="A1" s="30" t="s">
        <v>30</v>
      </c>
    </row>
    <row r="2" ht="12.75">
      <c r="A2" s="20" t="s">
        <v>171</v>
      </c>
    </row>
    <row r="3" spans="1:3" ht="12.75">
      <c r="A3" s="20" t="s">
        <v>49</v>
      </c>
      <c r="C3" s="22" t="s">
        <v>101</v>
      </c>
    </row>
    <row r="4" spans="1:18" ht="12.75">
      <c r="A4" s="20" t="s">
        <v>50</v>
      </c>
      <c r="C4" s="22" t="s">
        <v>102</v>
      </c>
      <c r="E4" s="32"/>
      <c r="F4" s="33"/>
      <c r="G4" s="32"/>
      <c r="H4" s="33"/>
      <c r="J4" s="32"/>
      <c r="K4" s="32"/>
      <c r="L4" s="32"/>
      <c r="M4" s="32"/>
      <c r="O4" s="32"/>
      <c r="P4" s="32"/>
      <c r="Q4" s="32"/>
      <c r="R4" s="32"/>
    </row>
    <row r="5" spans="1:3" ht="12.75">
      <c r="A5" s="20" t="s">
        <v>51</v>
      </c>
      <c r="C5" s="22" t="s">
        <v>103</v>
      </c>
    </row>
    <row r="6" spans="3:17" ht="12.75">
      <c r="C6" s="23"/>
      <c r="E6" s="27"/>
      <c r="G6" s="27"/>
      <c r="J6" s="27"/>
      <c r="L6" s="27"/>
      <c r="O6" s="27"/>
      <c r="Q6" s="27"/>
    </row>
    <row r="7" spans="3:18" ht="12.75">
      <c r="C7" s="23" t="s">
        <v>52</v>
      </c>
      <c r="E7" s="34" t="s">
        <v>53</v>
      </c>
      <c r="F7" s="34"/>
      <c r="G7" s="34"/>
      <c r="H7" s="34"/>
      <c r="I7" s="35"/>
      <c r="J7" s="34" t="s">
        <v>54</v>
      </c>
      <c r="K7" s="34"/>
      <c r="L7" s="34"/>
      <c r="M7" s="34"/>
      <c r="N7" s="35"/>
      <c r="O7" s="34" t="s">
        <v>55</v>
      </c>
      <c r="P7" s="34"/>
      <c r="Q7" s="34"/>
      <c r="R7" s="34"/>
    </row>
    <row r="8" spans="3:18" ht="12.75">
      <c r="C8" s="23" t="s">
        <v>56</v>
      </c>
      <c r="E8" s="27" t="s">
        <v>46</v>
      </c>
      <c r="F8" s="33" t="s">
        <v>57</v>
      </c>
      <c r="G8" s="27" t="s">
        <v>46</v>
      </c>
      <c r="H8" s="33" t="s">
        <v>57</v>
      </c>
      <c r="J8" s="27" t="s">
        <v>46</v>
      </c>
      <c r="K8" s="27" t="s">
        <v>58</v>
      </c>
      <c r="L8" s="27" t="s">
        <v>46</v>
      </c>
      <c r="M8" s="27" t="s">
        <v>58</v>
      </c>
      <c r="O8" s="27" t="s">
        <v>46</v>
      </c>
      <c r="P8" s="27" t="s">
        <v>58</v>
      </c>
      <c r="Q8" s="27" t="s">
        <v>46</v>
      </c>
      <c r="R8" s="27" t="s">
        <v>58</v>
      </c>
    </row>
    <row r="9" spans="3:18" ht="12.75">
      <c r="C9" s="23"/>
      <c r="E9" s="27" t="s">
        <v>170</v>
      </c>
      <c r="F9" s="27" t="s">
        <v>170</v>
      </c>
      <c r="G9" s="27" t="s">
        <v>59</v>
      </c>
      <c r="H9" s="33" t="s">
        <v>59</v>
      </c>
      <c r="J9" s="27" t="s">
        <v>170</v>
      </c>
      <c r="K9" s="27" t="s">
        <v>170</v>
      </c>
      <c r="L9" s="27" t="s">
        <v>59</v>
      </c>
      <c r="M9" s="33" t="s">
        <v>59</v>
      </c>
      <c r="O9" s="27" t="s">
        <v>170</v>
      </c>
      <c r="P9" s="27" t="s">
        <v>170</v>
      </c>
      <c r="Q9" s="27" t="s">
        <v>59</v>
      </c>
      <c r="R9" s="33" t="s">
        <v>59</v>
      </c>
    </row>
    <row r="10" spans="1:15" ht="13.5" customHeight="1">
      <c r="A10" s="20" t="s">
        <v>112</v>
      </c>
      <c r="O10" s="25"/>
    </row>
    <row r="11" spans="2:18" ht="12.75">
      <c r="B11" s="20" t="s">
        <v>60</v>
      </c>
      <c r="C11" s="23">
        <v>1</v>
      </c>
      <c r="D11" t="s">
        <v>42</v>
      </c>
      <c r="E11">
        <v>0.00153</v>
      </c>
      <c r="F11" s="31">
        <f aca="true" t="shared" si="0" ref="F11:H27">IF(E11="","",E11*$C11)</f>
        <v>0.00153</v>
      </c>
      <c r="G11" s="36">
        <f aca="true" t="shared" si="1" ref="G11:G27">IF(E11=0,"",IF(D11="nd",E11/2,E11))</f>
        <v>0.000765</v>
      </c>
      <c r="H11" s="31">
        <f t="shared" si="0"/>
        <v>0.000765</v>
      </c>
      <c r="I11" t="s">
        <v>42</v>
      </c>
      <c r="J11">
        <v>0.0014</v>
      </c>
      <c r="K11" s="31">
        <f aca="true" t="shared" si="2" ref="K11:M27">IF(J11="","",J11*$C11)</f>
        <v>0.0014</v>
      </c>
      <c r="L11" s="36">
        <f>IF(J11=0,"",IF(I11="nd",J11/2,J11))</f>
        <v>0.0007</v>
      </c>
      <c r="M11" s="31">
        <f t="shared" si="2"/>
        <v>0.0007</v>
      </c>
      <c r="N11" t="s">
        <v>42</v>
      </c>
      <c r="O11">
        <v>0.001</v>
      </c>
      <c r="P11" s="31">
        <f aca="true" t="shared" si="3" ref="P11:R27">IF(O11="","",O11*$C11)</f>
        <v>0.001</v>
      </c>
      <c r="Q11" s="36">
        <f>IF(O11=0,"",IF(N11="nd",O11/2,O11))</f>
        <v>0.0005</v>
      </c>
      <c r="R11" s="31">
        <f t="shared" si="3"/>
        <v>0.0005</v>
      </c>
    </row>
    <row r="12" spans="2:18" ht="12.75">
      <c r="B12" s="20" t="s">
        <v>61</v>
      </c>
      <c r="C12" s="23">
        <v>0.5</v>
      </c>
      <c r="D12"/>
      <c r="E12">
        <v>0.00586</v>
      </c>
      <c r="F12" s="31">
        <f t="shared" si="0"/>
        <v>0.00293</v>
      </c>
      <c r="G12" s="36">
        <f t="shared" si="1"/>
        <v>0.00586</v>
      </c>
      <c r="H12" s="31">
        <f t="shared" si="0"/>
        <v>0.00293</v>
      </c>
      <c r="I12"/>
      <c r="J12">
        <v>0.0236</v>
      </c>
      <c r="K12" s="31">
        <f t="shared" si="2"/>
        <v>0.0118</v>
      </c>
      <c r="L12" s="36">
        <f aca="true" t="shared" si="4" ref="L12:L27">IF(J12=0,"",IF(I12="nd",J12/2,J12))</f>
        <v>0.0236</v>
      </c>
      <c r="M12" s="31">
        <f t="shared" si="2"/>
        <v>0.0118</v>
      </c>
      <c r="N12"/>
      <c r="O12">
        <v>0.0358</v>
      </c>
      <c r="P12" s="31">
        <f t="shared" si="3"/>
        <v>0.0179</v>
      </c>
      <c r="Q12" s="36">
        <f aca="true" t="shared" si="5" ref="Q12:Q27">IF(O12=0,"",IF(N12="nd",O12/2,O12))</f>
        <v>0.0358</v>
      </c>
      <c r="R12" s="31">
        <f t="shared" si="3"/>
        <v>0.0179</v>
      </c>
    </row>
    <row r="13" spans="2:18" ht="12.75">
      <c r="B13" s="20" t="s">
        <v>62</v>
      </c>
      <c r="C13" s="23">
        <v>0.1</v>
      </c>
      <c r="D13" t="s">
        <v>42</v>
      </c>
      <c r="E13">
        <v>0.00401</v>
      </c>
      <c r="F13" s="31">
        <f t="shared" si="0"/>
        <v>0.000401</v>
      </c>
      <c r="G13" s="36">
        <f t="shared" si="1"/>
        <v>0.002005</v>
      </c>
      <c r="H13" s="31">
        <f t="shared" si="0"/>
        <v>0.0002005</v>
      </c>
      <c r="I13" t="s">
        <v>42</v>
      </c>
      <c r="J13">
        <v>0.0076</v>
      </c>
      <c r="K13" s="31">
        <f t="shared" si="2"/>
        <v>0.00076</v>
      </c>
      <c r="L13" s="36">
        <f t="shared" si="4"/>
        <v>0.0038</v>
      </c>
      <c r="M13" s="31">
        <f t="shared" si="2"/>
        <v>0.00038</v>
      </c>
      <c r="N13" t="s">
        <v>42</v>
      </c>
      <c r="O13">
        <v>0.009</v>
      </c>
      <c r="P13" s="31">
        <f t="shared" si="3"/>
        <v>0.0009</v>
      </c>
      <c r="Q13" s="36">
        <f t="shared" si="5"/>
        <v>0.0045</v>
      </c>
      <c r="R13" s="31">
        <f t="shared" si="3"/>
        <v>0.00045</v>
      </c>
    </row>
    <row r="14" spans="2:18" ht="12.75">
      <c r="B14" s="20" t="s">
        <v>63</v>
      </c>
      <c r="C14" s="23">
        <v>0.1</v>
      </c>
      <c r="D14"/>
      <c r="E14">
        <v>0.0123</v>
      </c>
      <c r="F14" s="31">
        <f t="shared" si="0"/>
        <v>0.0012300000000000002</v>
      </c>
      <c r="G14" s="36">
        <f t="shared" si="1"/>
        <v>0.0123</v>
      </c>
      <c r="H14" s="31">
        <f t="shared" si="0"/>
        <v>0.0012300000000000002</v>
      </c>
      <c r="I14" t="s">
        <v>42</v>
      </c>
      <c r="J14">
        <v>0.0085</v>
      </c>
      <c r="K14" s="31">
        <f t="shared" si="2"/>
        <v>0.0008500000000000001</v>
      </c>
      <c r="L14" s="36">
        <f t="shared" si="4"/>
        <v>0.00425</v>
      </c>
      <c r="M14" s="31">
        <f t="shared" si="2"/>
        <v>0.00042500000000000003</v>
      </c>
      <c r="N14" t="s">
        <v>42</v>
      </c>
      <c r="O14">
        <v>0.01</v>
      </c>
      <c r="P14" s="31">
        <f t="shared" si="3"/>
        <v>0.001</v>
      </c>
      <c r="Q14" s="36">
        <f t="shared" si="5"/>
        <v>0.005</v>
      </c>
      <c r="R14" s="31">
        <f t="shared" si="3"/>
        <v>0.0005</v>
      </c>
    </row>
    <row r="15" spans="2:18" ht="12.75">
      <c r="B15" s="20" t="s">
        <v>64</v>
      </c>
      <c r="C15" s="23">
        <v>0.1</v>
      </c>
      <c r="D15"/>
      <c r="E15">
        <v>0.00693</v>
      </c>
      <c r="F15" s="31">
        <f t="shared" si="0"/>
        <v>0.000693</v>
      </c>
      <c r="G15" s="36">
        <f t="shared" si="1"/>
        <v>0.00693</v>
      </c>
      <c r="H15" s="31">
        <f t="shared" si="0"/>
        <v>0.000693</v>
      </c>
      <c r="I15" t="s">
        <v>42</v>
      </c>
      <c r="J15">
        <v>0.0076</v>
      </c>
      <c r="K15" s="31">
        <f t="shared" si="2"/>
        <v>0.00076</v>
      </c>
      <c r="L15" s="36">
        <f t="shared" si="4"/>
        <v>0.0038</v>
      </c>
      <c r="M15" s="31">
        <f t="shared" si="2"/>
        <v>0.00038</v>
      </c>
      <c r="N15" t="s">
        <v>42</v>
      </c>
      <c r="O15">
        <v>0.009</v>
      </c>
      <c r="P15" s="31">
        <f t="shared" si="3"/>
        <v>0.0009</v>
      </c>
      <c r="Q15" s="36">
        <f t="shared" si="5"/>
        <v>0.0045</v>
      </c>
      <c r="R15" s="31">
        <f t="shared" si="3"/>
        <v>0.00045</v>
      </c>
    </row>
    <row r="16" spans="2:18" ht="12.75">
      <c r="B16" s="20" t="s">
        <v>65</v>
      </c>
      <c r="C16" s="23">
        <v>0.01</v>
      </c>
      <c r="D16"/>
      <c r="E16">
        <v>0.0643</v>
      </c>
      <c r="F16" s="31">
        <f t="shared" si="0"/>
        <v>0.000643</v>
      </c>
      <c r="G16" s="36">
        <f t="shared" si="1"/>
        <v>0.0643</v>
      </c>
      <c r="H16" s="31">
        <f t="shared" si="0"/>
        <v>0.000643</v>
      </c>
      <c r="I16"/>
      <c r="J16">
        <v>0.0374</v>
      </c>
      <c r="K16" s="31">
        <f t="shared" si="2"/>
        <v>0.00037400000000000004</v>
      </c>
      <c r="L16" s="36">
        <f t="shared" si="4"/>
        <v>0.0374</v>
      </c>
      <c r="M16" s="31">
        <f t="shared" si="2"/>
        <v>0.00037400000000000004</v>
      </c>
      <c r="N16"/>
      <c r="O16">
        <v>0.0552</v>
      </c>
      <c r="P16" s="31">
        <f t="shared" si="3"/>
        <v>0.000552</v>
      </c>
      <c r="Q16" s="36">
        <f t="shared" si="5"/>
        <v>0.0552</v>
      </c>
      <c r="R16" s="31">
        <f t="shared" si="3"/>
        <v>0.000552</v>
      </c>
    </row>
    <row r="17" spans="2:18" ht="12.75">
      <c r="B17" s="20" t="s">
        <v>66</v>
      </c>
      <c r="C17" s="23">
        <v>0.001</v>
      </c>
      <c r="D17"/>
      <c r="E17">
        <v>0.086</v>
      </c>
      <c r="F17" s="31">
        <f t="shared" si="0"/>
        <v>8.599999999999999E-05</v>
      </c>
      <c r="G17" s="36">
        <f t="shared" si="1"/>
        <v>0.086</v>
      </c>
      <c r="H17" s="31">
        <f t="shared" si="0"/>
        <v>8.599999999999999E-05</v>
      </c>
      <c r="I17" t="s">
        <v>42</v>
      </c>
      <c r="J17">
        <v>0.011</v>
      </c>
      <c r="K17" s="31">
        <f t="shared" si="2"/>
        <v>1.1E-05</v>
      </c>
      <c r="L17" s="36">
        <f t="shared" si="4"/>
        <v>0.0055</v>
      </c>
      <c r="M17" s="31">
        <f t="shared" si="2"/>
        <v>5.5E-06</v>
      </c>
      <c r="N17" t="s">
        <v>42</v>
      </c>
      <c r="O17">
        <v>0.04</v>
      </c>
      <c r="P17" s="31">
        <f t="shared" si="3"/>
        <v>4E-05</v>
      </c>
      <c r="Q17" s="36">
        <f t="shared" si="5"/>
        <v>0.02</v>
      </c>
      <c r="R17" s="31">
        <f t="shared" si="3"/>
        <v>2E-05</v>
      </c>
    </row>
    <row r="18" spans="2:18" ht="12.75">
      <c r="B18" s="20" t="s">
        <v>67</v>
      </c>
      <c r="C18" s="23">
        <v>0.1</v>
      </c>
      <c r="D18"/>
      <c r="E18">
        <v>0.0527</v>
      </c>
      <c r="F18" s="31">
        <f t="shared" si="0"/>
        <v>0.00527</v>
      </c>
      <c r="G18" s="36">
        <f t="shared" si="1"/>
        <v>0.0527</v>
      </c>
      <c r="H18" s="31">
        <f t="shared" si="0"/>
        <v>0.00527</v>
      </c>
      <c r="I18"/>
      <c r="J18">
        <v>0.0314</v>
      </c>
      <c r="K18" s="31">
        <f t="shared" si="2"/>
        <v>0.00314</v>
      </c>
      <c r="L18" s="36">
        <f t="shared" si="4"/>
        <v>0.0314</v>
      </c>
      <c r="M18" s="31">
        <f t="shared" si="2"/>
        <v>0.00314</v>
      </c>
      <c r="N18"/>
      <c r="O18">
        <v>0.0535</v>
      </c>
      <c r="P18" s="31">
        <f t="shared" si="3"/>
        <v>0.005350000000000001</v>
      </c>
      <c r="Q18" s="36">
        <f t="shared" si="5"/>
        <v>0.0535</v>
      </c>
      <c r="R18" s="31">
        <f t="shared" si="3"/>
        <v>0.005350000000000001</v>
      </c>
    </row>
    <row r="19" spans="2:18" ht="12.75">
      <c r="B19" s="20" t="s">
        <v>68</v>
      </c>
      <c r="C19" s="23">
        <v>0.05</v>
      </c>
      <c r="D19"/>
      <c r="E19">
        <v>0.015</v>
      </c>
      <c r="F19" s="31">
        <f t="shared" si="0"/>
        <v>0.00075</v>
      </c>
      <c r="G19" s="36">
        <f t="shared" si="1"/>
        <v>0.015</v>
      </c>
      <c r="H19" s="31">
        <f t="shared" si="0"/>
        <v>0.00075</v>
      </c>
      <c r="I19"/>
      <c r="J19">
        <v>0.00837</v>
      </c>
      <c r="K19" s="31">
        <f t="shared" si="2"/>
        <v>0.00041850000000000004</v>
      </c>
      <c r="L19" s="36">
        <f t="shared" si="4"/>
        <v>0.00837</v>
      </c>
      <c r="M19" s="31">
        <f t="shared" si="2"/>
        <v>0.00041850000000000004</v>
      </c>
      <c r="N19"/>
      <c r="O19">
        <v>0.0128</v>
      </c>
      <c r="P19" s="31">
        <f t="shared" si="3"/>
        <v>0.00064</v>
      </c>
      <c r="Q19" s="36">
        <f t="shared" si="5"/>
        <v>0.0128</v>
      </c>
      <c r="R19" s="31">
        <f t="shared" si="3"/>
        <v>0.00064</v>
      </c>
    </row>
    <row r="20" spans="2:18" ht="12.75">
      <c r="B20" s="20" t="s">
        <v>69</v>
      </c>
      <c r="C20" s="23">
        <v>0.5</v>
      </c>
      <c r="D20"/>
      <c r="E20">
        <v>0.0267</v>
      </c>
      <c r="F20" s="31">
        <f t="shared" si="0"/>
        <v>0.01335</v>
      </c>
      <c r="G20" s="36">
        <f t="shared" si="1"/>
        <v>0.0267</v>
      </c>
      <c r="H20" s="31">
        <f t="shared" si="0"/>
        <v>0.01335</v>
      </c>
      <c r="I20"/>
      <c r="J20">
        <v>0.0114</v>
      </c>
      <c r="K20" s="31">
        <f t="shared" si="2"/>
        <v>0.0057</v>
      </c>
      <c r="L20" s="36">
        <f t="shared" si="4"/>
        <v>0.0114</v>
      </c>
      <c r="M20" s="31">
        <f t="shared" si="2"/>
        <v>0.0057</v>
      </c>
      <c r="N20"/>
      <c r="O20">
        <v>0.0217</v>
      </c>
      <c r="P20" s="31">
        <f t="shared" si="3"/>
        <v>0.01085</v>
      </c>
      <c r="Q20" s="36">
        <f t="shared" si="5"/>
        <v>0.0217</v>
      </c>
      <c r="R20" s="31">
        <f t="shared" si="3"/>
        <v>0.01085</v>
      </c>
    </row>
    <row r="21" spans="2:18" ht="12.75">
      <c r="B21" s="20" t="s">
        <v>70</v>
      </c>
      <c r="C21" s="23">
        <v>0.1</v>
      </c>
      <c r="D21"/>
      <c r="E21">
        <v>0.0145</v>
      </c>
      <c r="F21" s="31">
        <f t="shared" si="0"/>
        <v>0.0014500000000000001</v>
      </c>
      <c r="G21" s="36">
        <f t="shared" si="1"/>
        <v>0.0145</v>
      </c>
      <c r="H21" s="31">
        <f t="shared" si="0"/>
        <v>0.0014500000000000001</v>
      </c>
      <c r="I21" t="s">
        <v>42</v>
      </c>
      <c r="J21">
        <v>0.003</v>
      </c>
      <c r="K21" s="31">
        <f t="shared" si="2"/>
        <v>0.00030000000000000003</v>
      </c>
      <c r="L21" s="36">
        <f t="shared" si="4"/>
        <v>0.0015</v>
      </c>
      <c r="M21" s="31">
        <f t="shared" si="2"/>
        <v>0.00015000000000000001</v>
      </c>
      <c r="N21"/>
      <c r="O21">
        <v>0.00818</v>
      </c>
      <c r="P21" s="31">
        <f t="shared" si="3"/>
        <v>0.000818</v>
      </c>
      <c r="Q21" s="36">
        <f t="shared" si="5"/>
        <v>0.00818</v>
      </c>
      <c r="R21" s="31">
        <f t="shared" si="3"/>
        <v>0.000818</v>
      </c>
    </row>
    <row r="22" spans="2:18" ht="12.75">
      <c r="B22" s="20" t="s">
        <v>71</v>
      </c>
      <c r="C22" s="23">
        <v>0.1</v>
      </c>
      <c r="D22"/>
      <c r="E22">
        <v>0.0128</v>
      </c>
      <c r="F22" s="31">
        <f t="shared" si="0"/>
        <v>0.00128</v>
      </c>
      <c r="G22" s="36">
        <f t="shared" si="1"/>
        <v>0.0128</v>
      </c>
      <c r="H22" s="31">
        <f t="shared" si="0"/>
        <v>0.00128</v>
      </c>
      <c r="I22"/>
      <c r="J22">
        <v>0.0085</v>
      </c>
      <c r="K22" s="31">
        <f t="shared" si="2"/>
        <v>0.0008500000000000001</v>
      </c>
      <c r="L22" s="36">
        <f t="shared" si="4"/>
        <v>0.0085</v>
      </c>
      <c r="M22" s="31">
        <f t="shared" si="2"/>
        <v>0.0008500000000000001</v>
      </c>
      <c r="N22"/>
      <c r="O22">
        <v>0.0128</v>
      </c>
      <c r="P22" s="31">
        <f t="shared" si="3"/>
        <v>0.00128</v>
      </c>
      <c r="Q22" s="36">
        <f t="shared" si="5"/>
        <v>0.0128</v>
      </c>
      <c r="R22" s="31">
        <f t="shared" si="3"/>
        <v>0.00128</v>
      </c>
    </row>
    <row r="23" spans="2:18" ht="12.75">
      <c r="B23" s="20" t="s">
        <v>72</v>
      </c>
      <c r="C23" s="23">
        <v>0.1</v>
      </c>
      <c r="D23"/>
      <c r="E23">
        <v>0.0143</v>
      </c>
      <c r="F23" s="31">
        <f t="shared" si="0"/>
        <v>0.00143</v>
      </c>
      <c r="G23" s="36">
        <f t="shared" si="1"/>
        <v>0.0143</v>
      </c>
      <c r="H23" s="31">
        <f t="shared" si="0"/>
        <v>0.00143</v>
      </c>
      <c r="I23" t="s">
        <v>42</v>
      </c>
      <c r="J23">
        <v>0.003</v>
      </c>
      <c r="K23" s="31">
        <f t="shared" si="2"/>
        <v>0.00030000000000000003</v>
      </c>
      <c r="L23" s="36">
        <f t="shared" si="4"/>
        <v>0.0015</v>
      </c>
      <c r="M23" s="31">
        <f t="shared" si="2"/>
        <v>0.00015000000000000001</v>
      </c>
      <c r="N23" t="s">
        <v>42</v>
      </c>
      <c r="O23">
        <v>0.005</v>
      </c>
      <c r="P23" s="31">
        <f t="shared" si="3"/>
        <v>0.0005</v>
      </c>
      <c r="Q23" s="36">
        <f t="shared" si="5"/>
        <v>0.0025</v>
      </c>
      <c r="R23" s="31">
        <f t="shared" si="3"/>
        <v>0.00025</v>
      </c>
    </row>
    <row r="24" spans="2:18" ht="12.75">
      <c r="B24" s="20" t="s">
        <v>73</v>
      </c>
      <c r="C24" s="23">
        <v>0.1</v>
      </c>
      <c r="D24" t="s">
        <v>42</v>
      </c>
      <c r="E24">
        <v>0.004</v>
      </c>
      <c r="F24" s="31">
        <f t="shared" si="0"/>
        <v>0.0004</v>
      </c>
      <c r="G24" s="36">
        <f t="shared" si="1"/>
        <v>0.002</v>
      </c>
      <c r="H24" s="31">
        <f t="shared" si="0"/>
        <v>0.0002</v>
      </c>
      <c r="I24" t="s">
        <v>42</v>
      </c>
      <c r="J24">
        <v>0.0038</v>
      </c>
      <c r="K24" s="31">
        <f t="shared" si="2"/>
        <v>0.00038</v>
      </c>
      <c r="L24" s="36">
        <f t="shared" si="4"/>
        <v>0.0019</v>
      </c>
      <c r="M24" s="31">
        <f t="shared" si="2"/>
        <v>0.00019</v>
      </c>
      <c r="N24" t="s">
        <v>42</v>
      </c>
      <c r="O24">
        <v>0.006</v>
      </c>
      <c r="P24" s="31">
        <f t="shared" si="3"/>
        <v>0.0006000000000000001</v>
      </c>
      <c r="Q24" s="36">
        <f t="shared" si="5"/>
        <v>0.003</v>
      </c>
      <c r="R24" s="31">
        <f t="shared" si="3"/>
        <v>0.00030000000000000003</v>
      </c>
    </row>
    <row r="25" spans="2:18" ht="12.75">
      <c r="B25" s="20" t="s">
        <v>74</v>
      </c>
      <c r="C25" s="23">
        <v>0.01</v>
      </c>
      <c r="D25"/>
      <c r="E25">
        <v>0.0522</v>
      </c>
      <c r="F25" s="31">
        <f t="shared" si="0"/>
        <v>0.000522</v>
      </c>
      <c r="G25" s="36">
        <f t="shared" si="1"/>
        <v>0.0522</v>
      </c>
      <c r="H25" s="31">
        <f t="shared" si="0"/>
        <v>0.000522</v>
      </c>
      <c r="I25" t="s">
        <v>42</v>
      </c>
      <c r="J25">
        <v>0.0066</v>
      </c>
      <c r="K25" s="31">
        <f t="shared" si="2"/>
        <v>6.6E-05</v>
      </c>
      <c r="L25" s="36">
        <f t="shared" si="4"/>
        <v>0.0033</v>
      </c>
      <c r="M25" s="31">
        <f t="shared" si="2"/>
        <v>3.3E-05</v>
      </c>
      <c r="N25" t="s">
        <v>42</v>
      </c>
      <c r="O25">
        <v>0.009</v>
      </c>
      <c r="P25" s="31">
        <f t="shared" si="3"/>
        <v>8.999999999999999E-05</v>
      </c>
      <c r="Q25" s="36">
        <f t="shared" si="5"/>
        <v>0.0045</v>
      </c>
      <c r="R25" s="31">
        <f t="shared" si="3"/>
        <v>4.4999999999999996E-05</v>
      </c>
    </row>
    <row r="26" spans="2:18" ht="12.75">
      <c r="B26" s="20" t="s">
        <v>75</v>
      </c>
      <c r="C26" s="23">
        <v>0.01</v>
      </c>
      <c r="D26" t="s">
        <v>42</v>
      </c>
      <c r="E26">
        <v>0.004</v>
      </c>
      <c r="F26" s="31">
        <f t="shared" si="0"/>
        <v>4E-05</v>
      </c>
      <c r="G26" s="36">
        <f t="shared" si="1"/>
        <v>0.002</v>
      </c>
      <c r="H26" s="31">
        <f t="shared" si="0"/>
        <v>2E-05</v>
      </c>
      <c r="I26" t="s">
        <v>42</v>
      </c>
      <c r="J26">
        <v>0.008</v>
      </c>
      <c r="K26" s="31">
        <f t="shared" si="2"/>
        <v>8E-05</v>
      </c>
      <c r="L26" s="36">
        <f t="shared" si="4"/>
        <v>0.004</v>
      </c>
      <c r="M26" s="31">
        <f t="shared" si="2"/>
        <v>4E-05</v>
      </c>
      <c r="N26" t="s">
        <v>42</v>
      </c>
      <c r="O26">
        <v>0.011</v>
      </c>
      <c r="P26" s="31">
        <f t="shared" si="3"/>
        <v>0.00010999999999999999</v>
      </c>
      <c r="Q26" s="36">
        <f t="shared" si="5"/>
        <v>0.0055</v>
      </c>
      <c r="R26" s="31">
        <f t="shared" si="3"/>
        <v>5.4999999999999995E-05</v>
      </c>
    </row>
    <row r="27" spans="2:18" ht="12.75">
      <c r="B27" s="20" t="s">
        <v>76</v>
      </c>
      <c r="C27" s="23">
        <v>0.001</v>
      </c>
      <c r="D27"/>
      <c r="E27">
        <v>0.0222</v>
      </c>
      <c r="F27" s="31">
        <f t="shared" si="0"/>
        <v>2.22E-05</v>
      </c>
      <c r="G27" s="36">
        <f t="shared" si="1"/>
        <v>0.0222</v>
      </c>
      <c r="H27" s="31">
        <f t="shared" si="0"/>
        <v>2.22E-05</v>
      </c>
      <c r="I27" t="s">
        <v>42</v>
      </c>
      <c r="J27">
        <v>0.013</v>
      </c>
      <c r="K27" s="31">
        <f t="shared" si="2"/>
        <v>1.3E-05</v>
      </c>
      <c r="L27" s="36">
        <f t="shared" si="4"/>
        <v>0.0065</v>
      </c>
      <c r="M27" s="31">
        <f t="shared" si="2"/>
        <v>6.5E-06</v>
      </c>
      <c r="N27" t="s">
        <v>42</v>
      </c>
      <c r="O27">
        <v>0.027</v>
      </c>
      <c r="P27" s="31">
        <f t="shared" si="3"/>
        <v>2.7E-05</v>
      </c>
      <c r="Q27" s="36">
        <f t="shared" si="5"/>
        <v>0.0135</v>
      </c>
      <c r="R27" s="31">
        <f t="shared" si="3"/>
        <v>1.35E-05</v>
      </c>
    </row>
    <row r="28" spans="3:18" ht="12.75">
      <c r="C28" s="23"/>
      <c r="D28"/>
      <c r="E28"/>
      <c r="G28" s="36"/>
      <c r="I28"/>
      <c r="J28"/>
      <c r="K28" s="31"/>
      <c r="L28" s="36"/>
      <c r="M28" s="31"/>
      <c r="N28"/>
      <c r="O28"/>
      <c r="P28" s="31"/>
      <c r="Q28" s="36"/>
      <c r="R28" s="31"/>
    </row>
    <row r="29" spans="2:18" ht="12.75">
      <c r="B29" s="20" t="s">
        <v>77</v>
      </c>
      <c r="C29" s="23">
        <v>0</v>
      </c>
      <c r="D29"/>
      <c r="E29">
        <v>0.346</v>
      </c>
      <c r="F29" s="31">
        <f aca="true" t="shared" si="6" ref="F29:H36">IF(E29="","",E29*$C29)</f>
        <v>0</v>
      </c>
      <c r="G29" s="36">
        <f aca="true" t="shared" si="7" ref="G29:G36">IF(E29=0,"",IF(D29="nd",E29/2,E29))</f>
        <v>0.346</v>
      </c>
      <c r="H29" s="31">
        <f t="shared" si="6"/>
        <v>0</v>
      </c>
      <c r="I29"/>
      <c r="J29">
        <v>3.52</v>
      </c>
      <c r="K29" s="31">
        <f aca="true" t="shared" si="8" ref="K29:M36">IF(J29="","",J29*$C29)</f>
        <v>0</v>
      </c>
      <c r="L29" s="36">
        <f aca="true" t="shared" si="9" ref="L29:L36">IF(J29=0,"",IF(I29="nd",J29/2,J29))</f>
        <v>3.52</v>
      </c>
      <c r="M29" s="31">
        <f t="shared" si="8"/>
        <v>0</v>
      </c>
      <c r="N29"/>
      <c r="O29">
        <v>4.75</v>
      </c>
      <c r="P29" s="31">
        <f aca="true" t="shared" si="10" ref="P29:R36">IF(O29="","",O29*$C29)</f>
        <v>0</v>
      </c>
      <c r="Q29" s="36">
        <f aca="true" t="shared" si="11" ref="Q29:Q36">IF(O29=0,"",IF(N29="nd",O29/2,O29))</f>
        <v>4.75</v>
      </c>
      <c r="R29" s="31">
        <f t="shared" si="10"/>
        <v>0</v>
      </c>
    </row>
    <row r="30" spans="2:18" ht="12.75">
      <c r="B30" s="20" t="s">
        <v>78</v>
      </c>
      <c r="C30" s="23">
        <v>0</v>
      </c>
      <c r="D30"/>
      <c r="E30">
        <v>0.32</v>
      </c>
      <c r="F30" s="31">
        <f t="shared" si="6"/>
        <v>0</v>
      </c>
      <c r="G30" s="36">
        <f t="shared" si="7"/>
        <v>0.32</v>
      </c>
      <c r="H30" s="31">
        <f t="shared" si="6"/>
        <v>0</v>
      </c>
      <c r="I30"/>
      <c r="J30">
        <v>1.61</v>
      </c>
      <c r="K30" s="31">
        <f t="shared" si="8"/>
        <v>0</v>
      </c>
      <c r="L30" s="36">
        <f t="shared" si="9"/>
        <v>1.61</v>
      </c>
      <c r="M30" s="31">
        <f t="shared" si="8"/>
        <v>0</v>
      </c>
      <c r="N30"/>
      <c r="O30">
        <v>2.19</v>
      </c>
      <c r="P30" s="31">
        <f t="shared" si="10"/>
        <v>0</v>
      </c>
      <c r="Q30" s="36">
        <f t="shared" si="11"/>
        <v>2.19</v>
      </c>
      <c r="R30" s="31">
        <f t="shared" si="10"/>
        <v>0</v>
      </c>
    </row>
    <row r="31" spans="2:18" ht="12.75">
      <c r="B31" s="20" t="s">
        <v>79</v>
      </c>
      <c r="C31" s="23">
        <v>0</v>
      </c>
      <c r="D31"/>
      <c r="E31">
        <v>0.369</v>
      </c>
      <c r="F31" s="31">
        <f t="shared" si="6"/>
        <v>0</v>
      </c>
      <c r="G31" s="36">
        <f t="shared" si="7"/>
        <v>0.369</v>
      </c>
      <c r="H31" s="31">
        <f t="shared" si="6"/>
        <v>0</v>
      </c>
      <c r="I31"/>
      <c r="J31">
        <v>2.86</v>
      </c>
      <c r="K31" s="31">
        <f t="shared" si="8"/>
        <v>0</v>
      </c>
      <c r="L31" s="36">
        <f t="shared" si="9"/>
        <v>2.86</v>
      </c>
      <c r="M31" s="31">
        <f t="shared" si="8"/>
        <v>0</v>
      </c>
      <c r="N31"/>
      <c r="O31">
        <v>4.09</v>
      </c>
      <c r="P31" s="31">
        <f t="shared" si="10"/>
        <v>0</v>
      </c>
      <c r="Q31" s="36">
        <f t="shared" si="11"/>
        <v>4.09</v>
      </c>
      <c r="R31" s="31">
        <f t="shared" si="10"/>
        <v>0</v>
      </c>
    </row>
    <row r="32" spans="2:18" ht="12.75">
      <c r="B32" s="20" t="s">
        <v>80</v>
      </c>
      <c r="C32" s="23">
        <v>0</v>
      </c>
      <c r="D32"/>
      <c r="E32">
        <v>0.117</v>
      </c>
      <c r="F32" s="31">
        <f t="shared" si="6"/>
        <v>0</v>
      </c>
      <c r="G32" s="36">
        <f t="shared" si="7"/>
        <v>0.117</v>
      </c>
      <c r="H32" s="31">
        <f t="shared" si="6"/>
        <v>0</v>
      </c>
      <c r="I32"/>
      <c r="J32">
        <v>0.0838</v>
      </c>
      <c r="K32" s="31">
        <f t="shared" si="8"/>
        <v>0</v>
      </c>
      <c r="L32" s="36">
        <f t="shared" si="9"/>
        <v>0.0838</v>
      </c>
      <c r="M32" s="31">
        <f t="shared" si="8"/>
        <v>0</v>
      </c>
      <c r="N32"/>
      <c r="O32">
        <v>0.119</v>
      </c>
      <c r="P32" s="31">
        <f t="shared" si="10"/>
        <v>0</v>
      </c>
      <c r="Q32" s="36">
        <f t="shared" si="11"/>
        <v>0.119</v>
      </c>
      <c r="R32" s="31">
        <f t="shared" si="10"/>
        <v>0</v>
      </c>
    </row>
    <row r="33" spans="2:18" ht="12.75">
      <c r="B33" s="20" t="s">
        <v>81</v>
      </c>
      <c r="C33" s="23">
        <v>0</v>
      </c>
      <c r="D33"/>
      <c r="E33">
        <v>0.79</v>
      </c>
      <c r="F33" s="31">
        <f t="shared" si="6"/>
        <v>0</v>
      </c>
      <c r="G33" s="36">
        <f t="shared" si="7"/>
        <v>0.79</v>
      </c>
      <c r="H33" s="31">
        <f t="shared" si="6"/>
        <v>0</v>
      </c>
      <c r="I33"/>
      <c r="J33">
        <v>0.598</v>
      </c>
      <c r="K33" s="31">
        <f t="shared" si="8"/>
        <v>0</v>
      </c>
      <c r="L33" s="36">
        <f t="shared" si="9"/>
        <v>0.598</v>
      </c>
      <c r="M33" s="31">
        <f t="shared" si="8"/>
        <v>0</v>
      </c>
      <c r="N33"/>
      <c r="O33">
        <v>0.861</v>
      </c>
      <c r="P33" s="31">
        <f t="shared" si="10"/>
        <v>0</v>
      </c>
      <c r="Q33" s="36">
        <f t="shared" si="11"/>
        <v>0.861</v>
      </c>
      <c r="R33" s="31">
        <f t="shared" si="10"/>
        <v>0</v>
      </c>
    </row>
    <row r="34" spans="2:18" ht="12.75">
      <c r="B34" s="20" t="s">
        <v>82</v>
      </c>
      <c r="C34" s="23">
        <v>0</v>
      </c>
      <c r="D34"/>
      <c r="E34">
        <v>0.218</v>
      </c>
      <c r="F34" s="31">
        <f t="shared" si="6"/>
        <v>0</v>
      </c>
      <c r="G34" s="36">
        <f t="shared" si="7"/>
        <v>0.218</v>
      </c>
      <c r="H34" s="31">
        <f t="shared" si="6"/>
        <v>0</v>
      </c>
      <c r="I34"/>
      <c r="J34">
        <v>0.0965</v>
      </c>
      <c r="K34" s="31">
        <f t="shared" si="8"/>
        <v>0</v>
      </c>
      <c r="L34" s="36">
        <f t="shared" si="9"/>
        <v>0.0965</v>
      </c>
      <c r="M34" s="31">
        <f t="shared" si="8"/>
        <v>0</v>
      </c>
      <c r="N34"/>
      <c r="O34">
        <v>0.175</v>
      </c>
      <c r="P34" s="31">
        <f t="shared" si="10"/>
        <v>0</v>
      </c>
      <c r="Q34" s="36">
        <f t="shared" si="11"/>
        <v>0.175</v>
      </c>
      <c r="R34" s="31">
        <f t="shared" si="10"/>
        <v>0</v>
      </c>
    </row>
    <row r="35" spans="2:18" ht="12.75">
      <c r="B35" s="20" t="s">
        <v>83</v>
      </c>
      <c r="C35" s="23">
        <v>0</v>
      </c>
      <c r="D35"/>
      <c r="E35">
        <v>0.0827</v>
      </c>
      <c r="F35" s="31">
        <f t="shared" si="6"/>
        <v>0</v>
      </c>
      <c r="G35" s="36">
        <f t="shared" si="7"/>
        <v>0.0827</v>
      </c>
      <c r="H35" s="31">
        <f t="shared" si="6"/>
        <v>0</v>
      </c>
      <c r="I35"/>
      <c r="J35">
        <v>0.0085</v>
      </c>
      <c r="K35" s="31">
        <f t="shared" si="8"/>
        <v>0</v>
      </c>
      <c r="L35" s="36">
        <f t="shared" si="9"/>
        <v>0.0085</v>
      </c>
      <c r="M35" s="31">
        <f t="shared" si="8"/>
        <v>0</v>
      </c>
      <c r="N35"/>
      <c r="O35">
        <v>0.0335</v>
      </c>
      <c r="P35" s="31">
        <f t="shared" si="10"/>
        <v>0</v>
      </c>
      <c r="Q35" s="36">
        <f t="shared" si="11"/>
        <v>0.0335</v>
      </c>
      <c r="R35" s="31">
        <f t="shared" si="10"/>
        <v>0</v>
      </c>
    </row>
    <row r="36" spans="2:18" ht="12.75">
      <c r="B36" s="20" t="s">
        <v>84</v>
      </c>
      <c r="C36" s="23">
        <v>0</v>
      </c>
      <c r="D36"/>
      <c r="E36">
        <v>0.0522</v>
      </c>
      <c r="F36" s="31">
        <f t="shared" si="6"/>
        <v>0</v>
      </c>
      <c r="G36" s="36">
        <f t="shared" si="7"/>
        <v>0.0522</v>
      </c>
      <c r="H36" s="31">
        <f t="shared" si="6"/>
        <v>0</v>
      </c>
      <c r="I36" t="s">
        <v>42</v>
      </c>
      <c r="J36">
        <v>0.01</v>
      </c>
      <c r="K36" s="31">
        <f t="shared" si="8"/>
        <v>0</v>
      </c>
      <c r="L36" s="36">
        <f t="shared" si="9"/>
        <v>0.005</v>
      </c>
      <c r="M36" s="31">
        <f t="shared" si="8"/>
        <v>0</v>
      </c>
      <c r="N36" t="s">
        <v>42</v>
      </c>
      <c r="O36">
        <v>0.01</v>
      </c>
      <c r="P36" s="31">
        <f t="shared" si="10"/>
        <v>0</v>
      </c>
      <c r="Q36" s="36">
        <f t="shared" si="11"/>
        <v>0.005</v>
      </c>
      <c r="R36" s="31">
        <f t="shared" si="10"/>
        <v>0</v>
      </c>
    </row>
    <row r="37" spans="5:17" ht="12.75">
      <c r="E37" s="37"/>
      <c r="G37" s="37"/>
      <c r="I37" s="38"/>
      <c r="J37" s="1"/>
      <c r="K37" s="25"/>
      <c r="L37" s="25"/>
      <c r="M37" s="25"/>
      <c r="N37" s="38"/>
      <c r="O37" s="1"/>
      <c r="Q37" s="37"/>
    </row>
    <row r="38" spans="2:26" ht="12.75">
      <c r="B38" s="20" t="s">
        <v>85</v>
      </c>
      <c r="E38" s="37"/>
      <c r="F38" s="28">
        <f>3.277/0.0283</f>
        <v>115.79505300353358</v>
      </c>
      <c r="G38" s="28">
        <f>3.277/0.0283</f>
        <v>115.79505300353358</v>
      </c>
      <c r="H38" s="28">
        <f>3.277/0.0283</f>
        <v>115.79505300353358</v>
      </c>
      <c r="I38" s="28"/>
      <c r="J38" s="28"/>
      <c r="K38" s="28">
        <f>3.165/0.0283</f>
        <v>111.8374558303887</v>
      </c>
      <c r="L38" s="28">
        <f>3.165/0.0283</f>
        <v>111.8374558303887</v>
      </c>
      <c r="M38" s="28">
        <f>3.165/0.0283</f>
        <v>111.8374558303887</v>
      </c>
      <c r="N38" s="28"/>
      <c r="O38" s="28"/>
      <c r="P38" s="28">
        <f>3.355/0.0283</f>
        <v>118.55123674911661</v>
      </c>
      <c r="Q38" s="28">
        <f>3.355/0.0283</f>
        <v>118.55123674911661</v>
      </c>
      <c r="R38" s="28">
        <f>3.355/0.0283</f>
        <v>118.55123674911661</v>
      </c>
      <c r="S38" s="28"/>
      <c r="T38" s="28"/>
      <c r="U38" s="28"/>
      <c r="V38" s="28"/>
      <c r="W38" s="28"/>
      <c r="X38" s="28"/>
      <c r="Y38" s="28"/>
      <c r="Z38" s="28"/>
    </row>
    <row r="39" spans="2:26" ht="12.75">
      <c r="B39" s="20" t="s">
        <v>86</v>
      </c>
      <c r="E39" s="37"/>
      <c r="F39" s="28">
        <v>7.8</v>
      </c>
      <c r="G39" s="28">
        <v>7.8</v>
      </c>
      <c r="H39" s="28">
        <v>7.8</v>
      </c>
      <c r="I39" s="28"/>
      <c r="J39" s="28"/>
      <c r="K39" s="28">
        <v>7.8</v>
      </c>
      <c r="L39" s="28">
        <v>7.8</v>
      </c>
      <c r="M39" s="28">
        <v>7.8</v>
      </c>
      <c r="N39" s="28"/>
      <c r="O39" s="28"/>
      <c r="P39" s="28">
        <v>8</v>
      </c>
      <c r="Q39" s="28">
        <v>8</v>
      </c>
      <c r="R39" s="28">
        <v>8</v>
      </c>
      <c r="S39" s="28"/>
      <c r="T39" s="28"/>
      <c r="U39" s="28"/>
      <c r="V39" s="28"/>
      <c r="W39" s="28"/>
      <c r="X39" s="28"/>
      <c r="Y39" s="28"/>
      <c r="Z39" s="28"/>
    </row>
    <row r="40" spans="5:18" ht="12.75">
      <c r="E40" s="37"/>
      <c r="F40" s="39"/>
      <c r="G40" s="37"/>
      <c r="H40" s="39"/>
      <c r="I40" s="16"/>
      <c r="J40" s="37"/>
      <c r="K40" s="19"/>
      <c r="L40" s="25"/>
      <c r="M40" s="19"/>
      <c r="N40" s="38"/>
      <c r="O40" s="37"/>
      <c r="P40" s="37"/>
      <c r="Q40" s="37"/>
      <c r="R40" s="37"/>
    </row>
    <row r="41" spans="2:18" ht="12" customHeight="1">
      <c r="B41" s="20" t="s">
        <v>87</v>
      </c>
      <c r="C41" s="31"/>
      <c r="D41" s="33"/>
      <c r="E41" s="25"/>
      <c r="F41" s="36">
        <f>SUM(F11:F27)</f>
        <v>0.032027200000000006</v>
      </c>
      <c r="G41" s="36">
        <f>SUM(G27,G36,G35,G34,G33,G17,G32,G31,G30,G29)</f>
        <v>2.4031000000000002</v>
      </c>
      <c r="H41" s="36">
        <f>SUM(H11:H27)</f>
        <v>0.030841700000000003</v>
      </c>
      <c r="I41" s="33"/>
      <c r="J41" s="25"/>
      <c r="K41" s="36">
        <f>SUM(K11:K27)</f>
        <v>0.0272025</v>
      </c>
      <c r="L41" s="36">
        <f>SUM(L27,L36,L35,L34,L33,L17,L32,L31,L30,L29)</f>
        <v>8.7938</v>
      </c>
      <c r="M41" s="36">
        <f>SUM(M11:M27)</f>
        <v>0.024742499999999994</v>
      </c>
      <c r="N41" s="33"/>
      <c r="O41" s="37"/>
      <c r="P41" s="36">
        <f>SUM(P11:P27)</f>
        <v>0.04255700000000001</v>
      </c>
      <c r="Q41" s="36">
        <f>SUM(Q27,Q36,Q35,Q34,Q33,Q17,Q32,Q31,Q30,Q29)</f>
        <v>12.257</v>
      </c>
      <c r="R41" s="36">
        <f>SUM(R11:R27)</f>
        <v>0.03997350000000001</v>
      </c>
    </row>
    <row r="42" spans="2:18" ht="12.75">
      <c r="B42" s="20" t="s">
        <v>88</v>
      </c>
      <c r="C42" s="31"/>
      <c r="D42" s="25">
        <f>(F42-H42)*2/F42*100</f>
        <v>7.403082379977066</v>
      </c>
      <c r="E42" s="37"/>
      <c r="F42" s="31">
        <f>(F41/F38/0.0283*(21-7)/(21-F39))</f>
        <v>0.01036565225030285</v>
      </c>
      <c r="G42" s="36">
        <f>(G41/G38/0.0283*(21-7)/(21-G39))</f>
        <v>0.7777669893934771</v>
      </c>
      <c r="H42" s="31">
        <f>(H41/H38/0.0283*(21-7)/(21-H39))</f>
        <v>0.009981963362646916</v>
      </c>
      <c r="I42" s="25">
        <f>(K42-M42)*2/K42*100</f>
        <v>18.086572925282706</v>
      </c>
      <c r="J42" s="37"/>
      <c r="K42" s="31">
        <f>(K41/K38/0.0283*(21-7)/(21-K39))</f>
        <v>0.00911568289530375</v>
      </c>
      <c r="L42" s="36">
        <f>(L41/L38/0.0283*(21-7)/(21-L39))</f>
        <v>2.9468428359423617</v>
      </c>
      <c r="M42" s="31">
        <f>(M41/M38/0.0283*(21-7)/(21-M39))</f>
        <v>0.008291325578055432</v>
      </c>
      <c r="N42" s="25">
        <f>(P42-R42)*2/P42*100</f>
        <v>12.141363347980375</v>
      </c>
      <c r="O42" s="37"/>
      <c r="P42" s="31">
        <f>(P41/P38/0.0283*(21-7)/(21-P39))</f>
        <v>0.013660392066949448</v>
      </c>
      <c r="Q42" s="36">
        <f>(Q41/Q38/0.0283*(21-7)/(21-Q39))</f>
        <v>3.934380373724636</v>
      </c>
      <c r="R42" s="31">
        <f>(R41/R38/0.0283*(21-7)/(21-R39))</f>
        <v>0.012831113149145939</v>
      </c>
    </row>
    <row r="43" spans="5:17" ht="9.75" customHeight="1">
      <c r="E43" s="36"/>
      <c r="G43" s="36"/>
      <c r="I43" s="40"/>
      <c r="J43" s="36"/>
      <c r="K43" s="36"/>
      <c r="L43" s="36"/>
      <c r="M43" s="36"/>
      <c r="N43" s="40"/>
      <c r="O43" s="36"/>
      <c r="Q43" s="36"/>
    </row>
    <row r="44" spans="2:31" s="37" customFormat="1" ht="12.75">
      <c r="B44" s="37" t="s">
        <v>89</v>
      </c>
      <c r="C44" s="31">
        <f>AVERAGE(H42,M42,R42)</f>
        <v>0.010368134029949428</v>
      </c>
      <c r="D44" s="38"/>
      <c r="F44" s="31"/>
      <c r="H44" s="31"/>
      <c r="I44" s="38"/>
      <c r="N44" s="38"/>
      <c r="P44" s="26"/>
      <c r="R44" s="26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" ht="12.75">
      <c r="B45" s="20" t="s">
        <v>90</v>
      </c>
      <c r="C45" s="37">
        <f>AVERAGE(G42,L42,Q42)</f>
        <v>2.552996733020158</v>
      </c>
    </row>
    <row r="46" spans="5:18" ht="12.75">
      <c r="E46" s="20"/>
      <c r="G46" s="20"/>
      <c r="I46" s="23"/>
      <c r="J46" s="20"/>
      <c r="K46" s="20"/>
      <c r="L46" s="20"/>
      <c r="M46" s="20"/>
      <c r="N46" s="23"/>
      <c r="O46" s="20"/>
      <c r="P46" s="20"/>
      <c r="Q46" s="20"/>
      <c r="R46" s="20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spans="3:18" ht="12.75">
      <c r="C110" s="23"/>
      <c r="E110" s="25"/>
      <c r="F110" s="37"/>
      <c r="G110" s="25"/>
      <c r="H110" s="37"/>
      <c r="I110" s="33"/>
      <c r="J110" s="1"/>
      <c r="K110" s="25"/>
      <c r="L110" s="25"/>
      <c r="M110" s="25"/>
      <c r="N110" s="33"/>
      <c r="O110" s="19"/>
      <c r="P110" s="31"/>
      <c r="Q110" s="25"/>
      <c r="R110" s="31"/>
    </row>
    <row r="111" spans="3:18" ht="12.75">
      <c r="C111" s="23"/>
      <c r="E111" s="25"/>
      <c r="F111" s="37"/>
      <c r="G111" s="25"/>
      <c r="H111" s="37"/>
      <c r="I111" s="33"/>
      <c r="J111" s="1"/>
      <c r="K111" s="25"/>
      <c r="L111" s="25"/>
      <c r="M111" s="25"/>
      <c r="N111" s="33"/>
      <c r="O111" s="19"/>
      <c r="P111" s="31"/>
      <c r="Q111" s="25"/>
      <c r="R111" s="31"/>
    </row>
    <row r="112" spans="3:18" ht="12.75">
      <c r="C112" s="23"/>
      <c r="E112" s="25"/>
      <c r="F112" s="37"/>
      <c r="G112" s="25"/>
      <c r="H112" s="37"/>
      <c r="I112" s="33"/>
      <c r="J112" s="1"/>
      <c r="K112" s="25"/>
      <c r="L112" s="25"/>
      <c r="M112" s="25"/>
      <c r="N112" s="33"/>
      <c r="O112" s="19"/>
      <c r="P112" s="31"/>
      <c r="Q112" s="25"/>
      <c r="R112" s="31"/>
    </row>
    <row r="113" spans="3:18" ht="12.75">
      <c r="C113" s="23"/>
      <c r="E113" s="25"/>
      <c r="F113" s="37"/>
      <c r="G113" s="25"/>
      <c r="H113" s="37"/>
      <c r="I113" s="33"/>
      <c r="J113" s="1"/>
      <c r="K113" s="25"/>
      <c r="L113" s="25"/>
      <c r="M113" s="25"/>
      <c r="N113" s="33"/>
      <c r="O113" s="19"/>
      <c r="P113" s="31"/>
      <c r="Q113" s="25"/>
      <c r="R113" s="31"/>
    </row>
    <row r="114" spans="3:18" ht="12.75">
      <c r="C114" s="23"/>
      <c r="E114" s="25"/>
      <c r="F114" s="37"/>
      <c r="G114" s="25"/>
      <c r="H114" s="37"/>
      <c r="I114" s="33"/>
      <c r="J114" s="1"/>
      <c r="K114" s="25"/>
      <c r="L114" s="25"/>
      <c r="M114" s="25"/>
      <c r="N114" s="33"/>
      <c r="O114" s="19"/>
      <c r="P114" s="31"/>
      <c r="Q114" s="25"/>
      <c r="R114" s="31"/>
    </row>
    <row r="115" spans="3:18" ht="12.75">
      <c r="C115" s="23"/>
      <c r="E115" s="25"/>
      <c r="F115" s="37"/>
      <c r="G115" s="25"/>
      <c r="H115" s="37"/>
      <c r="I115" s="33"/>
      <c r="J115" s="1"/>
      <c r="K115" s="25"/>
      <c r="L115" s="25"/>
      <c r="M115" s="25"/>
      <c r="N115" s="33"/>
      <c r="O115" s="19"/>
      <c r="P115" s="31"/>
      <c r="Q115" s="25"/>
      <c r="R115" s="31"/>
    </row>
    <row r="116" spans="3:18" ht="12.75">
      <c r="C116" s="23"/>
      <c r="E116" s="25"/>
      <c r="F116" s="37"/>
      <c r="G116" s="25"/>
      <c r="H116" s="37"/>
      <c r="I116" s="33"/>
      <c r="J116" s="1"/>
      <c r="K116" s="25"/>
      <c r="L116" s="25"/>
      <c r="M116" s="25"/>
      <c r="N116" s="33"/>
      <c r="O116" s="19"/>
      <c r="P116" s="31"/>
      <c r="Q116" s="25"/>
      <c r="R116" s="31"/>
    </row>
    <row r="117" spans="3:18" ht="12.75">
      <c r="C117" s="23"/>
      <c r="E117" s="25"/>
      <c r="F117" s="37"/>
      <c r="G117" s="25"/>
      <c r="H117" s="37"/>
      <c r="I117" s="33"/>
      <c r="J117" s="1"/>
      <c r="K117" s="25"/>
      <c r="L117" s="25"/>
      <c r="M117" s="25"/>
      <c r="N117" s="33"/>
      <c r="O117" s="19"/>
      <c r="P117" s="31"/>
      <c r="Q117" s="25"/>
      <c r="R117" s="31"/>
    </row>
    <row r="118" spans="3:18" ht="12.75">
      <c r="C118" s="23"/>
      <c r="E118" s="25"/>
      <c r="F118" s="37"/>
      <c r="G118" s="25"/>
      <c r="H118" s="37"/>
      <c r="I118" s="33"/>
      <c r="J118" s="1"/>
      <c r="K118" s="25"/>
      <c r="L118" s="25"/>
      <c r="M118" s="25"/>
      <c r="N118" s="33"/>
      <c r="O118" s="19"/>
      <c r="P118" s="31"/>
      <c r="Q118" s="25"/>
      <c r="R118" s="31"/>
    </row>
    <row r="119" spans="3:18" ht="12.75">
      <c r="C119" s="23"/>
      <c r="E119" s="25"/>
      <c r="F119" s="37"/>
      <c r="G119" s="25"/>
      <c r="H119" s="37"/>
      <c r="I119" s="33"/>
      <c r="J119" s="1"/>
      <c r="K119" s="25"/>
      <c r="L119" s="25"/>
      <c r="M119" s="25"/>
      <c r="N119" s="33"/>
      <c r="O119" s="19"/>
      <c r="P119" s="31"/>
      <c r="Q119" s="25"/>
      <c r="R119" s="31"/>
    </row>
    <row r="120" spans="3:18" ht="12.75">
      <c r="C120" s="23"/>
      <c r="E120" s="25"/>
      <c r="F120" s="37"/>
      <c r="G120" s="25"/>
      <c r="H120" s="37"/>
      <c r="I120" s="33"/>
      <c r="J120" s="1"/>
      <c r="K120" s="25"/>
      <c r="L120" s="25"/>
      <c r="M120" s="25"/>
      <c r="N120" s="33"/>
      <c r="O120" s="19"/>
      <c r="P120" s="31"/>
      <c r="Q120" s="25"/>
      <c r="R120" s="31"/>
    </row>
    <row r="121" spans="3:18" ht="12.75">
      <c r="C121" s="23"/>
      <c r="E121" s="25"/>
      <c r="F121" s="37"/>
      <c r="G121" s="25"/>
      <c r="H121" s="37"/>
      <c r="I121" s="33"/>
      <c r="J121" s="1"/>
      <c r="K121" s="25"/>
      <c r="L121" s="25"/>
      <c r="M121" s="25"/>
      <c r="N121" s="33"/>
      <c r="O121" s="19"/>
      <c r="P121" s="31"/>
      <c r="Q121" s="25"/>
      <c r="R121" s="31"/>
    </row>
    <row r="122" spans="3:18" ht="12.75">
      <c r="C122" s="23"/>
      <c r="E122" s="25"/>
      <c r="F122" s="37"/>
      <c r="G122" s="25"/>
      <c r="H122" s="37"/>
      <c r="I122" s="33"/>
      <c r="J122" s="1"/>
      <c r="K122" s="25"/>
      <c r="L122" s="25"/>
      <c r="M122" s="25"/>
      <c r="N122" s="33"/>
      <c r="O122" s="19"/>
      <c r="P122" s="31"/>
      <c r="Q122" s="25"/>
      <c r="R122" s="31"/>
    </row>
    <row r="123" spans="3:18" ht="12.75">
      <c r="C123" s="23"/>
      <c r="E123" s="25"/>
      <c r="F123" s="37"/>
      <c r="G123" s="25"/>
      <c r="H123" s="37"/>
      <c r="I123" s="33"/>
      <c r="J123" s="1"/>
      <c r="K123" s="25"/>
      <c r="L123" s="25"/>
      <c r="M123" s="25"/>
      <c r="N123" s="33"/>
      <c r="O123" s="19"/>
      <c r="P123" s="31"/>
      <c r="Q123" s="25"/>
      <c r="R123" s="31"/>
    </row>
    <row r="124" spans="3:18" ht="12.75">
      <c r="C124" s="23"/>
      <c r="E124" s="25"/>
      <c r="F124" s="37"/>
      <c r="G124" s="25"/>
      <c r="H124" s="37"/>
      <c r="I124" s="33"/>
      <c r="J124" s="1"/>
      <c r="K124" s="25"/>
      <c r="L124" s="25"/>
      <c r="M124" s="25"/>
      <c r="N124" s="33"/>
      <c r="O124" s="19"/>
      <c r="P124" s="31"/>
      <c r="Q124" s="25"/>
      <c r="R124" s="31"/>
    </row>
    <row r="125" spans="3:18" ht="12.75">
      <c r="C125" s="23"/>
      <c r="E125" s="25"/>
      <c r="F125" s="37"/>
      <c r="G125" s="25"/>
      <c r="H125" s="37"/>
      <c r="I125" s="33"/>
      <c r="J125" s="1"/>
      <c r="K125" s="25"/>
      <c r="L125" s="25"/>
      <c r="M125" s="25"/>
      <c r="N125" s="33"/>
      <c r="O125" s="19"/>
      <c r="P125" s="31"/>
      <c r="Q125" s="25"/>
      <c r="R125" s="31"/>
    </row>
    <row r="126" spans="3:18" ht="12.75">
      <c r="C126" s="23"/>
      <c r="E126" s="25"/>
      <c r="F126" s="37"/>
      <c r="G126" s="25"/>
      <c r="H126" s="37"/>
      <c r="I126" s="33"/>
      <c r="J126" s="1"/>
      <c r="K126" s="25"/>
      <c r="L126" s="25"/>
      <c r="M126" s="25"/>
      <c r="N126" s="33"/>
      <c r="O126" s="19"/>
      <c r="P126" s="31"/>
      <c r="Q126" s="25"/>
      <c r="R126" s="31"/>
    </row>
    <row r="127" spans="3:18" ht="12.75">
      <c r="C127" s="23"/>
      <c r="E127" s="25"/>
      <c r="F127" s="37"/>
      <c r="G127" s="25"/>
      <c r="H127" s="37"/>
      <c r="I127" s="33"/>
      <c r="J127" s="1"/>
      <c r="K127" s="25"/>
      <c r="L127" s="25"/>
      <c r="M127" s="25"/>
      <c r="N127" s="33"/>
      <c r="O127" s="19"/>
      <c r="P127" s="31"/>
      <c r="Q127" s="25"/>
      <c r="R127" s="31"/>
    </row>
    <row r="128" spans="3:18" ht="12.75">
      <c r="C128" s="23"/>
      <c r="E128" s="25"/>
      <c r="F128" s="37"/>
      <c r="G128" s="25"/>
      <c r="H128" s="37"/>
      <c r="I128" s="33"/>
      <c r="J128" s="1"/>
      <c r="K128" s="25"/>
      <c r="L128" s="25"/>
      <c r="M128" s="25"/>
      <c r="N128" s="33"/>
      <c r="O128" s="19"/>
      <c r="P128" s="31"/>
      <c r="Q128" s="25"/>
      <c r="R128" s="31"/>
    </row>
    <row r="129" spans="3:18" ht="12.75">
      <c r="C129" s="23"/>
      <c r="E129" s="25"/>
      <c r="F129" s="37"/>
      <c r="G129" s="25"/>
      <c r="H129" s="37"/>
      <c r="I129" s="33"/>
      <c r="J129" s="1"/>
      <c r="K129" s="25"/>
      <c r="L129" s="25"/>
      <c r="M129" s="25"/>
      <c r="N129" s="33"/>
      <c r="O129" s="19"/>
      <c r="P129" s="31"/>
      <c r="Q129" s="25"/>
      <c r="R129" s="31"/>
    </row>
    <row r="130" spans="3:18" ht="12.75">
      <c r="C130" s="23"/>
      <c r="E130" s="25"/>
      <c r="F130" s="37"/>
      <c r="G130" s="25"/>
      <c r="H130" s="37"/>
      <c r="I130" s="33"/>
      <c r="J130" s="1"/>
      <c r="K130" s="25"/>
      <c r="L130" s="25"/>
      <c r="M130" s="25"/>
      <c r="N130" s="33"/>
      <c r="O130" s="19"/>
      <c r="P130" s="31"/>
      <c r="Q130" s="25"/>
      <c r="R130" s="31"/>
    </row>
    <row r="131" spans="3:18" ht="12.75">
      <c r="C131" s="23"/>
      <c r="E131" s="25"/>
      <c r="F131" s="37"/>
      <c r="G131" s="25"/>
      <c r="H131" s="37"/>
      <c r="I131" s="33"/>
      <c r="J131" s="1"/>
      <c r="K131" s="25"/>
      <c r="L131" s="25"/>
      <c r="M131" s="25"/>
      <c r="N131" s="33"/>
      <c r="O131" s="19"/>
      <c r="P131" s="31"/>
      <c r="Q131" s="25"/>
      <c r="R131" s="31"/>
    </row>
    <row r="132" spans="3:18" ht="12.75">
      <c r="C132" s="23"/>
      <c r="E132" s="25"/>
      <c r="F132" s="37"/>
      <c r="G132" s="25"/>
      <c r="H132" s="37"/>
      <c r="I132" s="33"/>
      <c r="J132" s="1"/>
      <c r="K132" s="25"/>
      <c r="L132" s="25"/>
      <c r="M132" s="25"/>
      <c r="N132" s="33"/>
      <c r="O132" s="19"/>
      <c r="P132" s="31"/>
      <c r="Q132" s="25"/>
      <c r="R132" s="31"/>
    </row>
    <row r="133" spans="3:18" ht="12.75">
      <c r="C133" s="23"/>
      <c r="E133" s="25"/>
      <c r="F133" s="37"/>
      <c r="G133" s="25"/>
      <c r="H133" s="37"/>
      <c r="I133" s="33"/>
      <c r="J133" s="1"/>
      <c r="K133" s="25"/>
      <c r="L133" s="25"/>
      <c r="M133" s="25"/>
      <c r="N133" s="33"/>
      <c r="O133" s="19"/>
      <c r="P133" s="31"/>
      <c r="Q133" s="25"/>
      <c r="R133" s="31"/>
    </row>
    <row r="134" spans="5:17" ht="12.75">
      <c r="E134" s="37"/>
      <c r="G134" s="37"/>
      <c r="I134" s="38"/>
      <c r="J134" s="37"/>
      <c r="K134" s="25"/>
      <c r="L134" s="25"/>
      <c r="M134" s="25"/>
      <c r="N134" s="38"/>
      <c r="O134" s="1"/>
      <c r="Q134" s="37"/>
    </row>
    <row r="135" spans="5:18" ht="12.75">
      <c r="E135" s="37"/>
      <c r="F135" s="37"/>
      <c r="G135" s="37"/>
      <c r="H135" s="37"/>
      <c r="I135" s="38"/>
      <c r="J135" s="37"/>
      <c r="K135" s="25"/>
      <c r="L135" s="25"/>
      <c r="M135" s="25"/>
      <c r="N135" s="38"/>
      <c r="O135" s="37"/>
      <c r="P135" s="37"/>
      <c r="Q135" s="37"/>
      <c r="R135" s="37"/>
    </row>
    <row r="136" spans="5:18" ht="12.75">
      <c r="E136" s="37"/>
      <c r="F136" s="37"/>
      <c r="G136" s="37"/>
      <c r="H136" s="37"/>
      <c r="I136" s="38"/>
      <c r="J136" s="37"/>
      <c r="K136" s="25"/>
      <c r="L136" s="25"/>
      <c r="M136" s="25"/>
      <c r="N136" s="38"/>
      <c r="O136" s="37"/>
      <c r="P136" s="37"/>
      <c r="Q136" s="37"/>
      <c r="R136" s="37"/>
    </row>
    <row r="137" spans="5:18" ht="12.75">
      <c r="E137" s="37"/>
      <c r="F137" s="1"/>
      <c r="G137" s="37"/>
      <c r="H137" s="1"/>
      <c r="I137" s="16"/>
      <c r="J137" s="37"/>
      <c r="K137" s="19"/>
      <c r="L137" s="25"/>
      <c r="M137" s="19"/>
      <c r="N137" s="38"/>
      <c r="O137" s="37"/>
      <c r="P137" s="37"/>
      <c r="Q137" s="37"/>
      <c r="R137" s="37"/>
    </row>
    <row r="138" spans="3:18" ht="12.75">
      <c r="C138" s="31"/>
      <c r="D138" s="33"/>
      <c r="E138" s="25"/>
      <c r="F138" s="37"/>
      <c r="G138" s="25"/>
      <c r="H138" s="37"/>
      <c r="I138" s="33"/>
      <c r="J138" s="25"/>
      <c r="K138" s="25"/>
      <c r="L138" s="25"/>
      <c r="M138" s="25"/>
      <c r="N138" s="33"/>
      <c r="O138" s="37"/>
      <c r="P138" s="31"/>
      <c r="Q138" s="31"/>
      <c r="R138" s="31"/>
    </row>
    <row r="139" spans="3:18" ht="12.75">
      <c r="C139" s="31"/>
      <c r="D139" s="33"/>
      <c r="E139" s="37"/>
      <c r="G139" s="36"/>
      <c r="I139" s="33"/>
      <c r="J139" s="37"/>
      <c r="K139" s="31"/>
      <c r="L139" s="25"/>
      <c r="M139" s="31"/>
      <c r="N139" s="33"/>
      <c r="O139" s="37"/>
      <c r="P139" s="36"/>
      <c r="Q139" s="36"/>
      <c r="R139" s="36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2004-02-24T01:50:07Z</cp:lastPrinted>
  <dcterms:created xsi:type="dcterms:W3CDTF">2002-05-17T17:08:10Z</dcterms:created>
  <dcterms:modified xsi:type="dcterms:W3CDTF">2004-02-24T01:50:37Z</dcterms:modified>
  <cp:category/>
  <cp:version/>
  <cp:contentType/>
  <cp:contentStatus/>
</cp:coreProperties>
</file>