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47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4" sheetId="7" r:id="rId7"/>
    <sheet name="df c5" sheetId="8" r:id="rId8"/>
    <sheet name="df c7" sheetId="9" r:id="rId9"/>
    <sheet name="df c8" sheetId="10" r:id="rId10"/>
    <sheet name="df c9" sheetId="11" r:id="rId11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<sst xmlns="http://schemas.openxmlformats.org/spreadsheetml/2006/main" count="3023" uniqueCount="234">
  <si>
    <t>Chlorine</t>
  </si>
  <si>
    <t>HCl</t>
  </si>
  <si>
    <t>Particulate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</si>
  <si>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</si>
  <si>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</si>
  <si>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</si>
  <si>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</si>
  <si>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</si>
  <si>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</si>
  <si>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</si>
  <si>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</si>
  <si>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</si>
  <si>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</si>
  <si>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Chromium (Hex)</t>
  </si>
  <si>
    <t>Zinc</t>
  </si>
  <si>
    <t>Nickel</t>
  </si>
  <si>
    <t>Selenium</t>
  </si>
  <si>
    <t>R1</t>
  </si>
  <si>
    <t>R2</t>
  </si>
  <si>
    <t>R3</t>
  </si>
  <si>
    <t>R4</t>
  </si>
  <si>
    <t>R5</t>
  </si>
  <si>
    <t>R6</t>
  </si>
  <si>
    <t>R7</t>
  </si>
  <si>
    <t>303C1</t>
  </si>
  <si>
    <t>303C2</t>
  </si>
  <si>
    <t>303C3</t>
  </si>
  <si>
    <t>303C6</t>
  </si>
  <si>
    <t>303C7</t>
  </si>
  <si>
    <t>303C8</t>
  </si>
  <si>
    <t>303C9</t>
  </si>
  <si>
    <t>Cl2</t>
  </si>
  <si>
    <t>gr/dscf</t>
  </si>
  <si>
    <t>ppmv</t>
  </si>
  <si>
    <t>HC (RA)</t>
  </si>
  <si>
    <t>CO (RA)</t>
  </si>
  <si>
    <t>ug/dscm</t>
  </si>
  <si>
    <t>PM</t>
  </si>
  <si>
    <t>SVM</t>
  </si>
  <si>
    <t>LVM</t>
  </si>
  <si>
    <t>CO (RA) bypass</t>
  </si>
  <si>
    <t>HC (RA) bypass</t>
  </si>
  <si>
    <t>303C4</t>
  </si>
  <si>
    <t>COAL AND HWF COMBINATION, IN-LINE RAW MILL ON</t>
  </si>
  <si>
    <t>303C5</t>
  </si>
  <si>
    <t>COAL ONLY, IN-LINE RAW MILL ON</t>
  </si>
  <si>
    <t>FUEL: COAL/TIRE COMBINATION</t>
  </si>
  <si>
    <t>NORMAL OPERATING CONDITIONS</t>
  </si>
  <si>
    <t>Cond Avg</t>
  </si>
  <si>
    <t>April 13-14, 1992</t>
  </si>
  <si>
    <t>April 15, June 28, 1992</t>
  </si>
  <si>
    <t>Raw material</t>
  </si>
  <si>
    <t>Solid waste</t>
  </si>
  <si>
    <t>Metal spike</t>
  </si>
  <si>
    <t>Tires</t>
  </si>
  <si>
    <t>Liquid waste</t>
  </si>
  <si>
    <t>lb/hr</t>
  </si>
  <si>
    <t>Feedrate</t>
  </si>
  <si>
    <t>Heating Value</t>
  </si>
  <si>
    <t>Btu/lb</t>
  </si>
  <si>
    <t>Coal - precalciner</t>
  </si>
  <si>
    <t>Air Pollution Characterization and Control</t>
  </si>
  <si>
    <t>Certification of Compliance Stack Emission Test Program at Lonestar Industries, Inc., Cape Girardeau, Missouri, April and June 1992, BIF CoC Test Report, Revised January 1993, APCC Project 92007</t>
  </si>
  <si>
    <t>Trial Burn Report, Lone Star Industries, Cape Girardeau, MO, prepared by Gossman Consulting, December 1995; Report on Trial Burn Testing, conducted at Lone Star Industries, Main Stack, Cape Girardeau, Missouri, CAE Project No. 7576, December 27, 1995</t>
  </si>
  <si>
    <t>Clean Air Engineering</t>
  </si>
  <si>
    <t>Gossman Consulting</t>
  </si>
  <si>
    <t>Total</t>
  </si>
  <si>
    <t>Oxygen</t>
  </si>
  <si>
    <t>Metals</t>
  </si>
  <si>
    <t>Halogens</t>
  </si>
  <si>
    <t>Cr Hex</t>
  </si>
  <si>
    <t>Dioxin &amp; Furan</t>
  </si>
  <si>
    <t>SVOC</t>
  </si>
  <si>
    <t>Sampling Train</t>
  </si>
  <si>
    <t>BASELINE, no haz waste</t>
  </si>
  <si>
    <t>Report Name/Date</t>
  </si>
  <si>
    <t>Report Prepare</t>
  </si>
  <si>
    <t>Testing Firm</t>
  </si>
  <si>
    <t>Cond Descr</t>
  </si>
  <si>
    <t>CoC, LOW COMB TEMP</t>
  </si>
  <si>
    <t>Source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</si>
  <si>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</si>
  <si>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</si>
  <si>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</si>
  <si>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</si>
  <si>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</si>
  <si>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</si>
  <si>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</si>
  <si>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</si>
  <si>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</si>
  <si>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</si>
  <si>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</si>
  <si>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</si>
  <si>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</si>
  <si>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</si>
  <si>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</si>
  <si>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</si>
  <si>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</si>
  <si>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</si>
  <si>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</si>
  <si>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</si>
  <si>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</si>
  <si>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</si>
  <si>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303</t>
  </si>
  <si>
    <t>MO981127319</t>
  </si>
  <si>
    <t>LONE STAR INDUSTRIES, INC.</t>
  </si>
  <si>
    <t>CAPE GIRARDEAU</t>
  </si>
  <si>
    <t>MO</t>
  </si>
  <si>
    <t>KILN NO. 1</t>
  </si>
  <si>
    <t>None</t>
  </si>
  <si>
    <t>Combustor Class</t>
  </si>
  <si>
    <t>Combustor Type</t>
  </si>
  <si>
    <t>Condition Description</t>
  </si>
  <si>
    <t>Emission Measurements for the Burning of Tires at Lone Star Industries, Cape Girardeau, Misssouri, APCC Project 92003, September 1992</t>
  </si>
  <si>
    <t>Air Pollution Characterization and Control, LTD</t>
  </si>
  <si>
    <t>Report on Diagnostic Testing, Conducted at Lone Star Industries Stack, Cape Giradrdeau, CAE Project No. 6764, Octoeber 21, 1993</t>
  </si>
  <si>
    <t>Total PCDD/PCDF</t>
  </si>
  <si>
    <t>TEQ</t>
  </si>
  <si>
    <t>8F</t>
  </si>
  <si>
    <t>7F Total</t>
  </si>
  <si>
    <t>7F Other</t>
  </si>
  <si>
    <t>7F 1234789</t>
  </si>
  <si>
    <t>7F 1234678</t>
  </si>
  <si>
    <t>6F Total</t>
  </si>
  <si>
    <t>6F Other</t>
  </si>
  <si>
    <t>6F 234678</t>
  </si>
  <si>
    <t>6F 123789</t>
  </si>
  <si>
    <t>6F 123678</t>
  </si>
  <si>
    <t>6F 123478</t>
  </si>
  <si>
    <t>5F Total</t>
  </si>
  <si>
    <t>5F Other</t>
  </si>
  <si>
    <t>5F 23478</t>
  </si>
  <si>
    <t>5F 12378</t>
  </si>
  <si>
    <t>4F Total</t>
  </si>
  <si>
    <t>4F Other</t>
  </si>
  <si>
    <t>4F 2378</t>
  </si>
  <si>
    <t>8D</t>
  </si>
  <si>
    <t>7D Total</t>
  </si>
  <si>
    <t>7D Other</t>
  </si>
  <si>
    <t>7D 1234678</t>
  </si>
  <si>
    <t>6D Total</t>
  </si>
  <si>
    <t>6D Other</t>
  </si>
  <si>
    <t>6D 123789</t>
  </si>
  <si>
    <t>6D 123678</t>
  </si>
  <si>
    <t>6D 123478</t>
  </si>
  <si>
    <t>5D Total</t>
  </si>
  <si>
    <t>5D Other</t>
  </si>
  <si>
    <t>5D 12378</t>
  </si>
  <si>
    <t>4D Total</t>
  </si>
  <si>
    <t>4D Other</t>
  </si>
  <si>
    <t>4D 2378</t>
  </si>
  <si>
    <t>I-TEF</t>
  </si>
  <si>
    <t>Wght Fact</t>
  </si>
  <si>
    <t>Full ND</t>
  </si>
  <si>
    <t xml:space="preserve"> TEQ</t>
  </si>
  <si>
    <t>1/2 ND</t>
  </si>
  <si>
    <t>ng/dscm</t>
  </si>
  <si>
    <t>Trial burn, LOW COMB TEMP</t>
  </si>
  <si>
    <t>Trial burn, HIGH COMB TEMP, IN-LINE RAW MILL OFF</t>
  </si>
  <si>
    <t>CoC, HIGH COMB TEMP, IN-LINE RAW MILL OFF</t>
  </si>
  <si>
    <t>Stack Gas Emissions 2</t>
  </si>
  <si>
    <t>Feedstreams 2</t>
  </si>
  <si>
    <t>QC/FF main, FF bypass</t>
  </si>
  <si>
    <t>Main fabric filter made by Buell, A/C = 2, 32 compartments, 173,000 ft2 bag area</t>
  </si>
  <si>
    <t>30310</t>
  </si>
  <si>
    <t>Combustion Temperature</t>
  </si>
  <si>
    <t>F</t>
  </si>
  <si>
    <t>in H2O</t>
  </si>
  <si>
    <t>30311</t>
  </si>
  <si>
    <t>FF Temperature</t>
  </si>
  <si>
    <t>FF Pressure Drop</t>
  </si>
  <si>
    <t>Coal - kiln</t>
  </si>
  <si>
    <t>Process Information 2</t>
  </si>
  <si>
    <t>E1</t>
  </si>
  <si>
    <t>E2</t>
  </si>
  <si>
    <t>Total Chlorine</t>
  </si>
  <si>
    <t xml:space="preserve">   Stack Gas Flowrate</t>
  </si>
  <si>
    <t>dscfm</t>
  </si>
  <si>
    <t xml:space="preserve">   O2</t>
  </si>
  <si>
    <t>%</t>
  </si>
  <si>
    <t xml:space="preserve">   Moisture</t>
  </si>
  <si>
    <t xml:space="preserve">   Temperature</t>
  </si>
  <si>
    <t>°F</t>
  </si>
  <si>
    <t>y</t>
  </si>
  <si>
    <t>nd</t>
  </si>
  <si>
    <t>E3</t>
  </si>
  <si>
    <t>E4</t>
  </si>
  <si>
    <t>Testing Dates</t>
  </si>
  <si>
    <t>Cond Dates</t>
  </si>
  <si>
    <t>October 3-4, 1995</t>
  </si>
  <si>
    <t>Number of Sister Facilities</t>
  </si>
  <si>
    <t>APCS Detailed Acronym</t>
  </si>
  <si>
    <t>APCS General Class</t>
  </si>
  <si>
    <t>WQ, FF</t>
  </si>
  <si>
    <t>Coal</t>
  </si>
  <si>
    <t>Liq, sludge</t>
  </si>
  <si>
    <t>Dry, preheater, precalciner, inline raw mill (ILRM)</t>
  </si>
  <si>
    <t>source</t>
  </si>
  <si>
    <t>cond</t>
  </si>
  <si>
    <t>emiss 2</t>
  </si>
  <si>
    <t>feed 2</t>
  </si>
  <si>
    <t>process 2</t>
  </si>
  <si>
    <t>df c4</t>
  </si>
  <si>
    <t>df c5</t>
  </si>
  <si>
    <t>df c7</t>
  </si>
  <si>
    <t>df c8</t>
  </si>
  <si>
    <t>df c9</t>
  </si>
  <si>
    <t>Cement Kiln (CK)</t>
  </si>
  <si>
    <t>bypass</t>
  </si>
  <si>
    <t>Feedstream Number</t>
  </si>
  <si>
    <t>Feed Class</t>
  </si>
  <si>
    <t>Feedstream Description</t>
  </si>
  <si>
    <t>Feed Rate</t>
  </si>
  <si>
    <t>F1</t>
  </si>
  <si>
    <t>Raw Material</t>
  </si>
  <si>
    <t>F2</t>
  </si>
  <si>
    <t>Solid HW</t>
  </si>
  <si>
    <t>F3</t>
  </si>
  <si>
    <t>Spike</t>
  </si>
  <si>
    <t>F4</t>
  </si>
  <si>
    <t>F5</t>
  </si>
  <si>
    <t>F6</t>
  </si>
  <si>
    <t>Liq HW</t>
  </si>
  <si>
    <t>F7</t>
  </si>
  <si>
    <t>F8</t>
  </si>
  <si>
    <t>Stack Gas Flowrate</t>
  </si>
  <si>
    <t>Feed Class 2</t>
  </si>
  <si>
    <t>RM</t>
  </si>
  <si>
    <t>HW</t>
  </si>
  <si>
    <t xml:space="preserve">CO BP (RA) </t>
  </si>
  <si>
    <t>HC BP (RA)</t>
  </si>
  <si>
    <t>Thermal Feedrate</t>
  </si>
  <si>
    <t>MMBtu/hr</t>
  </si>
  <si>
    <t>g/hr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</si>
</sst>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mm/dd/yy"/>
    <numFmt numFmtId="169" formatCode="0.00000000"/>
    <numFmt numFmtId="170" formatCode="0.0000000"/>
    <numFmt numFmtId="171" formatCode="0.000000"/>
    <numFmt numFmtId="172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1" sqref="A11"/>
    </sheetView>
  </sheetViews>
  <sheetFormatPr defaultColWidth="9.140625" defaultRowHeight="12.75"/>
  <sheetData>
    <row r="1" ht="12.75">
      <c r="A1" t="s">
        <v>197</v>
      </c>
    </row>
    <row r="2" ht="12.75">
      <c r="A2" t="s">
        <v>198</v>
      </c>
    </row>
    <row r="3" ht="12.75">
      <c r="A3" t="s">
        <v>199</v>
      </c>
    </row>
    <row r="4" ht="12.75">
      <c r="A4" t="s">
        <v>200</v>
      </c>
    </row>
    <row r="5" ht="12.75">
      <c r="A5" t="s">
        <v>201</v>
      </c>
    </row>
    <row r="6" ht="12.75">
      <c r="A6" t="s">
        <v>202</v>
      </c>
    </row>
    <row r="7" ht="12.75">
      <c r="A7" t="s">
        <v>203</v>
      </c>
    </row>
    <row r="8" ht="12.75">
      <c r="A8" t="s">
        <v>204</v>
      </c>
    </row>
    <row r="9" ht="12.75">
      <c r="A9" t="s">
        <v>205</v>
      </c>
    </row>
    <row r="10" ht="12.75">
      <c r="A10" t="s">
        <v>206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C2">
      <selection activeCell="C1" sqref="C1"/>
    </sheetView>
  </sheetViews>
  <sheetFormatPr defaultColWidth="9.140625" defaultRowHeight="12.75"/>
  <cols>
    <col min="1" max="1" width="5.8515625" style="0" hidden="1" customWidth="1"/>
    <col min="2" max="2" width="3.57421875" style="0" hidden="1" customWidth="1"/>
    <col min="3" max="3" width="13.28125" style="0" customWidth="1"/>
    <col min="5" max="5" width="4.57421875" style="0" bestFit="1" customWidth="1"/>
    <col min="6" max="8" width="9.140625" style="35" customWidth="1"/>
    <col min="9" max="9" width="4.57421875" style="0" bestFit="1" customWidth="1"/>
    <col min="10" max="12" width="9.140625" style="35" customWidth="1"/>
    <col min="13" max="13" width="4.57421875" style="0" bestFit="1" customWidth="1"/>
    <col min="14" max="16" width="9.140625" style="35" customWidth="1"/>
  </cols>
  <sheetData>
    <row r="1" spans="3:16" ht="12.75">
      <c r="C1" s="12" t="s">
        <v>29</v>
      </c>
      <c r="D1" s="18" t="s">
        <v>151</v>
      </c>
      <c r="F1" s="38" t="s">
        <v>17</v>
      </c>
      <c r="G1" s="38"/>
      <c r="H1" s="38"/>
      <c r="J1" s="38" t="s">
        <v>18</v>
      </c>
      <c r="K1" s="38"/>
      <c r="L1" s="38"/>
      <c r="N1" s="38" t="s">
        <v>19</v>
      </c>
      <c r="O1" s="38"/>
      <c r="P1" s="38"/>
    </row>
    <row r="2" spans="4:16" ht="12.75">
      <c r="D2" s="18" t="s">
        <v>152</v>
      </c>
      <c r="F2" s="36" t="s">
        <v>66</v>
      </c>
      <c r="G2" s="20" t="s">
        <v>66</v>
      </c>
      <c r="H2" s="20" t="s">
        <v>154</v>
      </c>
      <c r="J2" s="36" t="s">
        <v>66</v>
      </c>
      <c r="K2" s="20" t="s">
        <v>66</v>
      </c>
      <c r="L2" s="20" t="s">
        <v>154</v>
      </c>
      <c r="N2" s="36" t="s">
        <v>66</v>
      </c>
      <c r="O2" s="20" t="s">
        <v>66</v>
      </c>
      <c r="P2" s="20" t="s">
        <v>154</v>
      </c>
    </row>
    <row r="3" spans="3:16" ht="12.75">
      <c r="C3" t="s">
        <v>156</v>
      </c>
      <c r="D3" s="18"/>
      <c r="F3" s="36" t="s">
        <v>153</v>
      </c>
      <c r="G3" s="20" t="s">
        <v>155</v>
      </c>
      <c r="H3" s="20" t="s">
        <v>155</v>
      </c>
      <c r="J3" s="36" t="s">
        <v>153</v>
      </c>
      <c r="K3" s="20" t="s">
        <v>155</v>
      </c>
      <c r="L3" s="20" t="s">
        <v>155</v>
      </c>
      <c r="N3" s="36" t="s">
        <v>153</v>
      </c>
      <c r="O3" s="20" t="s">
        <v>155</v>
      </c>
      <c r="P3" s="20" t="s">
        <v>155</v>
      </c>
    </row>
    <row r="4" spans="4:16" ht="12.75">
      <c r="D4" s="19"/>
      <c r="G4" s="21"/>
      <c r="H4" s="21"/>
      <c r="K4" s="21"/>
      <c r="L4" s="21"/>
      <c r="N4" s="36"/>
      <c r="O4" s="21"/>
      <c r="P4" s="21"/>
    </row>
    <row r="5" spans="1:24" s="3" customFormat="1" ht="12.75">
      <c r="A5" s="3" t="s">
        <v>29</v>
      </c>
      <c r="B5" s="3">
        <v>1</v>
      </c>
      <c r="C5" s="3" t="s">
        <v>150</v>
      </c>
      <c r="D5" s="18">
        <v>1</v>
      </c>
      <c r="E5" s="4">
        <v>1</v>
      </c>
      <c r="F5" s="6">
        <v>0.001102905895926925</v>
      </c>
      <c r="G5" s="21">
        <f>IF(F5=0,"",IF(E5=1,F5/2,F5))</f>
        <v>0.0005514529479634625</v>
      </c>
      <c r="H5" s="21">
        <f>IF(G5="","",G5*$D5)</f>
        <v>0.0005514529479634625</v>
      </c>
      <c r="I5" s="4">
        <v>1</v>
      </c>
      <c r="J5" s="6">
        <v>0.00117418410598544</v>
      </c>
      <c r="K5" s="21">
        <f>IF(J5=0,"",IF(I5=1,J5/2,J5))</f>
        <v>0.00058709205299272</v>
      </c>
      <c r="L5" s="21">
        <f>IF(K5="","",K5*$D5)</f>
        <v>0.00058709205299272</v>
      </c>
      <c r="M5" s="4">
        <v>1</v>
      </c>
      <c r="N5" s="6">
        <v>0.001049970255800119</v>
      </c>
      <c r="O5" s="21">
        <f>IF(N5=0,"",IF(M5=1,N5/2,N5))</f>
        <v>0.0005249851279000595</v>
      </c>
      <c r="P5" s="21">
        <f>IF(O5="","",O5*$D5)</f>
        <v>0.0005249851279000595</v>
      </c>
      <c r="Q5" s="4"/>
      <c r="R5" s="4"/>
      <c r="S5" s="4"/>
      <c r="T5" s="4"/>
      <c r="U5" s="4"/>
      <c r="V5" s="4"/>
      <c r="W5" s="4"/>
      <c r="X5"/>
    </row>
    <row r="6" spans="1:24" s="3" customFormat="1" ht="12.75">
      <c r="A6" s="3" t="s">
        <v>29</v>
      </c>
      <c r="B6" s="3">
        <v>2</v>
      </c>
      <c r="C6" s="3" t="s">
        <v>149</v>
      </c>
      <c r="D6" s="18">
        <v>0</v>
      </c>
      <c r="E6" s="4"/>
      <c r="F6" s="6">
        <v>0.016543588438903876</v>
      </c>
      <c r="G6" s="21">
        <f aca="true" t="shared" si="0" ref="G6:G37">IF(F6=0,"",IF(E6=1,F6/2,F6))</f>
        <v>0.016543588438903876</v>
      </c>
      <c r="H6" s="21">
        <f aca="true" t="shared" si="1" ref="H6:H37">IF(G6="","",G6*$D6)</f>
        <v>0</v>
      </c>
      <c r="I6" s="4"/>
      <c r="J6" s="6">
        <v>0.0117418410598544</v>
      </c>
      <c r="K6" s="21">
        <f aca="true" t="shared" si="2" ref="K6:K37">IF(J6=0,"",IF(I6=1,J6/2,J6))</f>
        <v>0.0117418410598544</v>
      </c>
      <c r="L6" s="21">
        <f aca="true" t="shared" si="3" ref="L6:L37">IF(K6="","",K6*$D6)</f>
        <v>0</v>
      </c>
      <c r="M6" s="4"/>
      <c r="N6" s="6">
        <v>0.01049970255800119</v>
      </c>
      <c r="O6" s="21">
        <f aca="true" t="shared" si="4" ref="O6:O37">IF(N6=0,"",IF(M6=1,N6/2,N6))</f>
        <v>0.01049970255800119</v>
      </c>
      <c r="P6" s="21">
        <f aca="true" t="shared" si="5" ref="P6:P37">IF(O6="","",O6*$D6)</f>
        <v>0</v>
      </c>
      <c r="Q6" s="4"/>
      <c r="R6" s="4"/>
      <c r="S6" s="4"/>
      <c r="T6" s="4"/>
      <c r="U6" s="4"/>
      <c r="V6" s="4"/>
      <c r="W6" s="4"/>
      <c r="X6"/>
    </row>
    <row r="7" spans="1:24" s="3" customFormat="1" ht="12.75">
      <c r="A7" s="3" t="s">
        <v>29</v>
      </c>
      <c r="B7" s="3">
        <v>3</v>
      </c>
      <c r="C7" s="3" t="s">
        <v>148</v>
      </c>
      <c r="D7" s="18">
        <v>0</v>
      </c>
      <c r="E7" s="4"/>
      <c r="F7" s="6">
        <v>0.0176464943348308</v>
      </c>
      <c r="G7" s="21">
        <f t="shared" si="0"/>
        <v>0.0176464943348308</v>
      </c>
      <c r="H7" s="21">
        <f t="shared" si="1"/>
        <v>0</v>
      </c>
      <c r="I7" s="4"/>
      <c r="J7" s="6">
        <v>0.01291602516583984</v>
      </c>
      <c r="K7" s="21">
        <f t="shared" si="2"/>
        <v>0.01291602516583984</v>
      </c>
      <c r="L7" s="21">
        <f t="shared" si="3"/>
        <v>0</v>
      </c>
      <c r="M7" s="4"/>
      <c r="N7" s="6">
        <v>0.0115496728138013</v>
      </c>
      <c r="O7" s="21">
        <f t="shared" si="4"/>
        <v>0.0115496728138013</v>
      </c>
      <c r="P7" s="21">
        <f t="shared" si="5"/>
        <v>0</v>
      </c>
      <c r="Q7" s="4"/>
      <c r="R7" s="4"/>
      <c r="S7" s="4"/>
      <c r="T7" s="4"/>
      <c r="U7" s="4"/>
      <c r="V7" s="4"/>
      <c r="W7" s="4"/>
      <c r="X7"/>
    </row>
    <row r="8" spans="1:24" s="3" customFormat="1" ht="12.75">
      <c r="A8" s="3" t="s">
        <v>29</v>
      </c>
      <c r="B8" s="3">
        <v>4</v>
      </c>
      <c r="C8" s="3" t="s">
        <v>147</v>
      </c>
      <c r="D8" s="18">
        <v>0.5</v>
      </c>
      <c r="E8" s="4"/>
      <c r="F8" s="6">
        <v>0.00220581179185385</v>
      </c>
      <c r="G8" s="21">
        <f t="shared" si="0"/>
        <v>0.00220581179185385</v>
      </c>
      <c r="H8" s="21">
        <f t="shared" si="1"/>
        <v>0.001102905895926925</v>
      </c>
      <c r="I8" s="4"/>
      <c r="J8" s="6">
        <v>0.0029354602649636</v>
      </c>
      <c r="K8" s="21">
        <f t="shared" si="2"/>
        <v>0.0029354602649636</v>
      </c>
      <c r="L8" s="21">
        <f t="shared" si="3"/>
        <v>0.0014677301324818</v>
      </c>
      <c r="M8" s="4">
        <v>1</v>
      </c>
      <c r="N8" s="6">
        <v>0.001049970255800119</v>
      </c>
      <c r="O8" s="21">
        <f t="shared" si="4"/>
        <v>0.0005249851279000595</v>
      </c>
      <c r="P8" s="21">
        <f t="shared" si="5"/>
        <v>0.00026249256395002976</v>
      </c>
      <c r="Q8" s="4"/>
      <c r="R8" s="4"/>
      <c r="S8" s="4"/>
      <c r="T8" s="4"/>
      <c r="U8" s="4"/>
      <c r="V8" s="4"/>
      <c r="W8" s="4"/>
      <c r="X8"/>
    </row>
    <row r="9" spans="1:24" s="3" customFormat="1" ht="12.75">
      <c r="A9" s="3" t="s">
        <v>29</v>
      </c>
      <c r="B9" s="3">
        <v>5</v>
      </c>
      <c r="C9" s="3" t="s">
        <v>146</v>
      </c>
      <c r="D9" s="18">
        <v>0</v>
      </c>
      <c r="E9" s="4"/>
      <c r="F9" s="6">
        <v>0.03639589456558854</v>
      </c>
      <c r="G9" s="21">
        <f t="shared" si="0"/>
        <v>0.03639589456558854</v>
      </c>
      <c r="H9" s="21">
        <f t="shared" si="1"/>
        <v>0</v>
      </c>
      <c r="I9" s="4"/>
      <c r="J9" s="6">
        <v>0.014677301324818</v>
      </c>
      <c r="K9" s="21">
        <f t="shared" si="2"/>
        <v>0.014677301324818</v>
      </c>
      <c r="L9" s="21">
        <f t="shared" si="3"/>
        <v>0</v>
      </c>
      <c r="M9" s="4"/>
      <c r="N9" s="6">
        <v>0.015749553837001787</v>
      </c>
      <c r="O9" s="21">
        <f t="shared" si="4"/>
        <v>0.015749553837001787</v>
      </c>
      <c r="P9" s="21">
        <f t="shared" si="5"/>
        <v>0</v>
      </c>
      <c r="Q9" s="4"/>
      <c r="R9" s="4"/>
      <c r="S9" s="4"/>
      <c r="T9" s="4"/>
      <c r="U9" s="4"/>
      <c r="V9" s="4"/>
      <c r="W9" s="4"/>
      <c r="X9"/>
    </row>
    <row r="10" spans="1:24" s="3" customFormat="1" ht="12.75">
      <c r="A10" s="3" t="s">
        <v>29</v>
      </c>
      <c r="B10" s="3">
        <v>6</v>
      </c>
      <c r="C10" s="3" t="s">
        <v>145</v>
      </c>
      <c r="D10" s="18">
        <v>0</v>
      </c>
      <c r="E10" s="4"/>
      <c r="F10" s="6">
        <v>0.03860170635744239</v>
      </c>
      <c r="G10" s="21">
        <f t="shared" si="0"/>
        <v>0.03860170635744239</v>
      </c>
      <c r="H10" s="21">
        <f t="shared" si="1"/>
        <v>0</v>
      </c>
      <c r="I10" s="4"/>
      <c r="J10" s="6">
        <v>0.0176127615897816</v>
      </c>
      <c r="K10" s="21">
        <f t="shared" si="2"/>
        <v>0.0176127615897816</v>
      </c>
      <c r="L10" s="21">
        <f t="shared" si="3"/>
        <v>0</v>
      </c>
      <c r="M10" s="4"/>
      <c r="N10" s="6">
        <v>0.016799524092802</v>
      </c>
      <c r="O10" s="21">
        <f t="shared" si="4"/>
        <v>0.016799524092802</v>
      </c>
      <c r="P10" s="21">
        <f t="shared" si="5"/>
        <v>0</v>
      </c>
      <c r="Q10" s="4"/>
      <c r="R10" s="4"/>
      <c r="S10" s="4"/>
      <c r="T10" s="4"/>
      <c r="U10" s="4"/>
      <c r="V10" s="4"/>
      <c r="W10" s="4"/>
      <c r="X10"/>
    </row>
    <row r="11" spans="1:24" s="3" customFormat="1" ht="12.75">
      <c r="A11" s="3" t="s">
        <v>29</v>
      </c>
      <c r="B11" s="3">
        <v>7</v>
      </c>
      <c r="C11" s="3" t="s">
        <v>144</v>
      </c>
      <c r="D11" s="18">
        <v>0.1</v>
      </c>
      <c r="E11" s="4"/>
      <c r="F11" s="6">
        <v>0.00220581179185385</v>
      </c>
      <c r="G11" s="21">
        <f t="shared" si="0"/>
        <v>0.00220581179185385</v>
      </c>
      <c r="H11" s="21">
        <f t="shared" si="1"/>
        <v>0.00022058117918538503</v>
      </c>
      <c r="I11" s="4"/>
      <c r="J11" s="6">
        <v>0.0035225523179563205</v>
      </c>
      <c r="K11" s="21">
        <f t="shared" si="2"/>
        <v>0.0035225523179563205</v>
      </c>
      <c r="L11" s="21">
        <f t="shared" si="3"/>
        <v>0.00035225523179563205</v>
      </c>
      <c r="M11" s="4"/>
      <c r="N11" s="6">
        <v>0.0015749553837001787</v>
      </c>
      <c r="O11" s="21">
        <f t="shared" si="4"/>
        <v>0.0015749553837001787</v>
      </c>
      <c r="P11" s="21">
        <f t="shared" si="5"/>
        <v>0.00015749553837001787</v>
      </c>
      <c r="Q11" s="4"/>
      <c r="R11" s="4"/>
      <c r="S11" s="4"/>
      <c r="T11" s="4"/>
      <c r="U11" s="4"/>
      <c r="V11" s="4"/>
      <c r="W11" s="4"/>
      <c r="X11"/>
    </row>
    <row r="12" spans="1:24" s="3" customFormat="1" ht="12.75">
      <c r="A12" s="3" t="s">
        <v>29</v>
      </c>
      <c r="B12" s="3">
        <v>8</v>
      </c>
      <c r="C12" s="3" t="s">
        <v>143</v>
      </c>
      <c r="D12" s="18">
        <v>0.1</v>
      </c>
      <c r="E12" s="4"/>
      <c r="F12" s="6">
        <v>0.005514529479634627</v>
      </c>
      <c r="G12" s="21">
        <f t="shared" si="0"/>
        <v>0.005514529479634627</v>
      </c>
      <c r="H12" s="21">
        <f t="shared" si="1"/>
        <v>0.0005514529479634627</v>
      </c>
      <c r="I12" s="4"/>
      <c r="J12" s="6">
        <v>0.0058709205299272</v>
      </c>
      <c r="K12" s="21">
        <f t="shared" si="2"/>
        <v>0.0058709205299272</v>
      </c>
      <c r="L12" s="21">
        <f t="shared" si="3"/>
        <v>0.00058709205299272</v>
      </c>
      <c r="M12" s="4"/>
      <c r="N12" s="6">
        <v>0.004199881023200476</v>
      </c>
      <c r="O12" s="21">
        <f t="shared" si="4"/>
        <v>0.004199881023200476</v>
      </c>
      <c r="P12" s="21">
        <f t="shared" si="5"/>
        <v>0.00041998810232004766</v>
      </c>
      <c r="Q12" s="4"/>
      <c r="R12" s="4"/>
      <c r="S12" s="4"/>
      <c r="T12" s="4"/>
      <c r="U12" s="4"/>
      <c r="V12" s="4"/>
      <c r="W12" s="4"/>
      <c r="X12"/>
    </row>
    <row r="13" spans="1:24" s="3" customFormat="1" ht="12.75">
      <c r="A13" s="3" t="s">
        <v>29</v>
      </c>
      <c r="B13" s="3">
        <v>9</v>
      </c>
      <c r="C13" s="3" t="s">
        <v>142</v>
      </c>
      <c r="D13" s="18">
        <v>0.1</v>
      </c>
      <c r="E13" s="4"/>
      <c r="F13" s="6">
        <v>0.005514529479634627</v>
      </c>
      <c r="G13" s="21">
        <f t="shared" si="0"/>
        <v>0.005514529479634627</v>
      </c>
      <c r="H13" s="21">
        <f t="shared" si="1"/>
        <v>0.0005514529479634627</v>
      </c>
      <c r="I13" s="4"/>
      <c r="J13" s="6">
        <v>0.0117418410598544</v>
      </c>
      <c r="K13" s="21">
        <f t="shared" si="2"/>
        <v>0.0117418410598544</v>
      </c>
      <c r="L13" s="21">
        <f t="shared" si="3"/>
        <v>0.00117418410598544</v>
      </c>
      <c r="M13" s="4"/>
      <c r="N13" s="6">
        <v>0.004199881023200476</v>
      </c>
      <c r="O13" s="21">
        <f t="shared" si="4"/>
        <v>0.004199881023200476</v>
      </c>
      <c r="P13" s="21">
        <f t="shared" si="5"/>
        <v>0.00041998810232004766</v>
      </c>
      <c r="Q13" s="4"/>
      <c r="R13" s="4"/>
      <c r="S13" s="4"/>
      <c r="T13" s="4"/>
      <c r="U13" s="4"/>
      <c r="V13" s="4"/>
      <c r="W13" s="4"/>
      <c r="X13"/>
    </row>
    <row r="14" spans="1:24" s="3" customFormat="1" ht="12.75">
      <c r="A14" s="3" t="s">
        <v>29</v>
      </c>
      <c r="B14" s="3">
        <v>10</v>
      </c>
      <c r="C14" s="3" t="s">
        <v>141</v>
      </c>
      <c r="D14" s="18">
        <v>0</v>
      </c>
      <c r="E14" s="4"/>
      <c r="F14" s="6">
        <v>0.06396854196376166</v>
      </c>
      <c r="G14" s="21">
        <f t="shared" si="0"/>
        <v>0.06396854196376166</v>
      </c>
      <c r="H14" s="21">
        <f t="shared" si="1"/>
        <v>0</v>
      </c>
      <c r="I14" s="4"/>
      <c r="J14" s="6">
        <v>0.096283096690806</v>
      </c>
      <c r="K14" s="21">
        <f t="shared" si="2"/>
        <v>0.096283096690806</v>
      </c>
      <c r="L14" s="21">
        <f t="shared" si="3"/>
        <v>0</v>
      </c>
      <c r="M14" s="4"/>
      <c r="N14" s="6">
        <v>0.03202409280190364</v>
      </c>
      <c r="O14" s="21">
        <f t="shared" si="4"/>
        <v>0.03202409280190364</v>
      </c>
      <c r="P14" s="21">
        <f t="shared" si="5"/>
        <v>0</v>
      </c>
      <c r="Q14" s="4"/>
      <c r="R14" s="4"/>
      <c r="S14" s="4"/>
      <c r="T14" s="4"/>
      <c r="U14" s="4"/>
      <c r="V14" s="4"/>
      <c r="W14" s="4"/>
      <c r="X14"/>
    </row>
    <row r="15" spans="1:24" s="3" customFormat="1" ht="12.75">
      <c r="A15" s="3" t="s">
        <v>29</v>
      </c>
      <c r="B15" s="3">
        <v>11</v>
      </c>
      <c r="C15" s="3" t="s">
        <v>140</v>
      </c>
      <c r="D15" s="18">
        <v>0</v>
      </c>
      <c r="E15" s="4"/>
      <c r="F15" s="6">
        <v>0.07720341271488476</v>
      </c>
      <c r="G15" s="21">
        <f t="shared" si="0"/>
        <v>0.07720341271488476</v>
      </c>
      <c r="H15" s="21">
        <f t="shared" si="1"/>
        <v>0</v>
      </c>
      <c r="I15" s="4"/>
      <c r="J15" s="6">
        <v>0.117418410598544</v>
      </c>
      <c r="K15" s="21">
        <f t="shared" si="2"/>
        <v>0.117418410598544</v>
      </c>
      <c r="L15" s="21">
        <f t="shared" si="3"/>
        <v>0</v>
      </c>
      <c r="M15" s="4"/>
      <c r="N15" s="6">
        <v>0.041998810232004774</v>
      </c>
      <c r="O15" s="21">
        <f t="shared" si="4"/>
        <v>0.041998810232004774</v>
      </c>
      <c r="P15" s="21">
        <f t="shared" si="5"/>
        <v>0</v>
      </c>
      <c r="Q15" s="4"/>
      <c r="R15" s="4"/>
      <c r="S15" s="4"/>
      <c r="T15" s="4"/>
      <c r="U15" s="4"/>
      <c r="V15" s="4"/>
      <c r="W15" s="4"/>
      <c r="X15"/>
    </row>
    <row r="16" spans="1:24" s="3" customFormat="1" ht="12.75">
      <c r="A16" s="3" t="s">
        <v>29</v>
      </c>
      <c r="B16" s="3">
        <v>12</v>
      </c>
      <c r="C16" s="3" t="s">
        <v>139</v>
      </c>
      <c r="D16" s="18">
        <v>0.01</v>
      </c>
      <c r="E16" s="4"/>
      <c r="F16" s="6">
        <v>0.022058117918538508</v>
      </c>
      <c r="G16" s="21">
        <f t="shared" si="0"/>
        <v>0.022058117918538508</v>
      </c>
      <c r="H16" s="21">
        <f t="shared" si="1"/>
        <v>0.00022058117918538508</v>
      </c>
      <c r="I16" s="4"/>
      <c r="J16" s="6">
        <v>0.0528382847693448</v>
      </c>
      <c r="K16" s="21">
        <f t="shared" si="2"/>
        <v>0.0528382847693448</v>
      </c>
      <c r="L16" s="21">
        <f t="shared" si="3"/>
        <v>0.0005283828476934481</v>
      </c>
      <c r="M16" s="4"/>
      <c r="N16" s="6">
        <v>0.02099940511600238</v>
      </c>
      <c r="O16" s="21">
        <f t="shared" si="4"/>
        <v>0.02099940511600238</v>
      </c>
      <c r="P16" s="21">
        <f t="shared" si="5"/>
        <v>0.0002099940511600238</v>
      </c>
      <c r="Q16" s="4"/>
      <c r="R16" s="4"/>
      <c r="S16" s="4"/>
      <c r="T16" s="4"/>
      <c r="U16" s="4"/>
      <c r="V16" s="4"/>
      <c r="W16" s="4"/>
      <c r="X16"/>
    </row>
    <row r="17" spans="1:24" s="3" customFormat="1" ht="12.75">
      <c r="A17" s="3" t="s">
        <v>29</v>
      </c>
      <c r="B17" s="3">
        <v>13</v>
      </c>
      <c r="C17" s="3" t="s">
        <v>138</v>
      </c>
      <c r="D17" s="18">
        <v>0</v>
      </c>
      <c r="E17" s="4"/>
      <c r="F17" s="6">
        <v>0.022058117918538508</v>
      </c>
      <c r="G17" s="21">
        <f t="shared" si="0"/>
        <v>0.022058117918538508</v>
      </c>
      <c r="H17" s="21">
        <f t="shared" si="1"/>
        <v>0</v>
      </c>
      <c r="I17" s="4"/>
      <c r="J17" s="6">
        <v>0.0528382847693448</v>
      </c>
      <c r="K17" s="21">
        <f t="shared" si="2"/>
        <v>0.0528382847693448</v>
      </c>
      <c r="L17" s="21">
        <f t="shared" si="3"/>
        <v>0</v>
      </c>
      <c r="M17" s="4"/>
      <c r="N17" s="6">
        <v>0.015749553837001787</v>
      </c>
      <c r="O17" s="21">
        <f t="shared" si="4"/>
        <v>0.015749553837001787</v>
      </c>
      <c r="P17" s="21">
        <f t="shared" si="5"/>
        <v>0</v>
      </c>
      <c r="Q17" s="4"/>
      <c r="R17" s="4"/>
      <c r="S17" s="4"/>
      <c r="T17" s="4"/>
      <c r="U17" s="4"/>
      <c r="V17" s="4"/>
      <c r="W17" s="4"/>
      <c r="X17"/>
    </row>
    <row r="18" spans="1:24" s="3" customFormat="1" ht="12.75">
      <c r="A18" s="3" t="s">
        <v>29</v>
      </c>
      <c r="B18" s="3">
        <v>14</v>
      </c>
      <c r="C18" s="3" t="s">
        <v>137</v>
      </c>
      <c r="D18" s="18">
        <v>0</v>
      </c>
      <c r="E18" s="4"/>
      <c r="F18" s="6">
        <v>0.044116235837077</v>
      </c>
      <c r="G18" s="21">
        <f t="shared" si="0"/>
        <v>0.044116235837077</v>
      </c>
      <c r="H18" s="21">
        <f t="shared" si="1"/>
        <v>0</v>
      </c>
      <c r="I18" s="4"/>
      <c r="J18" s="6">
        <v>0.10567656953869</v>
      </c>
      <c r="K18" s="21">
        <f t="shared" si="2"/>
        <v>0.10567656953869</v>
      </c>
      <c r="L18" s="21">
        <f t="shared" si="3"/>
        <v>0</v>
      </c>
      <c r="M18" s="4"/>
      <c r="N18" s="6">
        <v>0.03674895895300417</v>
      </c>
      <c r="O18" s="21">
        <f t="shared" si="4"/>
        <v>0.03674895895300417</v>
      </c>
      <c r="P18" s="21">
        <f t="shared" si="5"/>
        <v>0</v>
      </c>
      <c r="Q18" s="4"/>
      <c r="R18" s="4"/>
      <c r="S18" s="4"/>
      <c r="T18" s="4"/>
      <c r="U18" s="4"/>
      <c r="V18" s="4"/>
      <c r="W18" s="4"/>
      <c r="X18"/>
    </row>
    <row r="19" spans="1:24" s="3" customFormat="1" ht="12.75">
      <c r="A19" s="3" t="s">
        <v>29</v>
      </c>
      <c r="B19" s="3">
        <v>15</v>
      </c>
      <c r="C19" s="3" t="s">
        <v>136</v>
      </c>
      <c r="D19" s="18">
        <v>0.001</v>
      </c>
      <c r="E19" s="4"/>
      <c r="F19" s="6">
        <v>0.038601706357442395</v>
      </c>
      <c r="G19" s="21">
        <f t="shared" si="0"/>
        <v>0.038601706357442395</v>
      </c>
      <c r="H19" s="21">
        <f t="shared" si="1"/>
        <v>3.86017063574424E-05</v>
      </c>
      <c r="I19" s="4"/>
      <c r="J19" s="6">
        <v>0.08219288741898083</v>
      </c>
      <c r="K19" s="21">
        <f t="shared" si="2"/>
        <v>0.08219288741898083</v>
      </c>
      <c r="L19" s="21">
        <f t="shared" si="3"/>
        <v>8.219288741898083E-05</v>
      </c>
      <c r="M19" s="4"/>
      <c r="N19" s="6">
        <v>0.036748958953004174</v>
      </c>
      <c r="O19" s="21">
        <f t="shared" si="4"/>
        <v>0.036748958953004174</v>
      </c>
      <c r="P19" s="21">
        <f t="shared" si="5"/>
        <v>3.674895895300418E-05</v>
      </c>
      <c r="Q19" s="4"/>
      <c r="R19" s="4"/>
      <c r="S19" s="4"/>
      <c r="T19" s="4"/>
      <c r="U19" s="4"/>
      <c r="V19" s="4"/>
      <c r="W19" s="4"/>
      <c r="X19"/>
    </row>
    <row r="20" spans="1:24" s="3" customFormat="1" ht="12.75">
      <c r="A20" s="3" t="s">
        <v>29</v>
      </c>
      <c r="B20" s="3">
        <v>17</v>
      </c>
      <c r="C20" s="3" t="s">
        <v>135</v>
      </c>
      <c r="D20" s="18">
        <v>0.1</v>
      </c>
      <c r="E20" s="4"/>
      <c r="F20" s="6">
        <v>0.016543588438903876</v>
      </c>
      <c r="G20" s="21">
        <f t="shared" si="0"/>
        <v>0.016543588438903876</v>
      </c>
      <c r="H20" s="21">
        <f t="shared" si="1"/>
        <v>0.0016543588438903878</v>
      </c>
      <c r="I20" s="4"/>
      <c r="J20" s="6">
        <v>0.0234836821197088</v>
      </c>
      <c r="K20" s="21">
        <f t="shared" si="2"/>
        <v>0.0234836821197088</v>
      </c>
      <c r="L20" s="21">
        <f t="shared" si="3"/>
        <v>0.00234836821197088</v>
      </c>
      <c r="M20" s="4">
        <v>1</v>
      </c>
      <c r="N20" s="6">
        <v>0.015749553837001787</v>
      </c>
      <c r="O20" s="21">
        <f t="shared" si="4"/>
        <v>0.007874776918500893</v>
      </c>
      <c r="P20" s="21">
        <f t="shared" si="5"/>
        <v>0.0007874776918500893</v>
      </c>
      <c r="Q20" s="4"/>
      <c r="R20" s="4"/>
      <c r="S20" s="4"/>
      <c r="T20" s="4"/>
      <c r="U20" s="4"/>
      <c r="V20" s="4"/>
      <c r="W20" s="4"/>
      <c r="X20"/>
    </row>
    <row r="21" spans="1:24" s="3" customFormat="1" ht="12.75">
      <c r="A21" s="3" t="s">
        <v>29</v>
      </c>
      <c r="B21" s="3">
        <v>18</v>
      </c>
      <c r="C21" s="3" t="s">
        <v>134</v>
      </c>
      <c r="D21" s="18">
        <v>0</v>
      </c>
      <c r="E21" s="4"/>
      <c r="F21" s="6">
        <v>0.42461876993186626</v>
      </c>
      <c r="G21" s="21">
        <f t="shared" si="0"/>
        <v>0.42461876993186626</v>
      </c>
      <c r="H21" s="21">
        <f t="shared" si="1"/>
        <v>0</v>
      </c>
      <c r="I21" s="4"/>
      <c r="J21" s="6">
        <v>0.499028245043812</v>
      </c>
      <c r="K21" s="21">
        <f t="shared" si="2"/>
        <v>0.499028245043812</v>
      </c>
      <c r="L21" s="21">
        <f t="shared" si="3"/>
        <v>0</v>
      </c>
      <c r="M21" s="4"/>
      <c r="N21" s="6">
        <v>0.34649018441404</v>
      </c>
      <c r="O21" s="21">
        <f t="shared" si="4"/>
        <v>0.34649018441404</v>
      </c>
      <c r="P21" s="21">
        <f t="shared" si="5"/>
        <v>0</v>
      </c>
      <c r="Q21" s="4"/>
      <c r="R21" s="4"/>
      <c r="S21" s="4"/>
      <c r="T21" s="4"/>
      <c r="U21" s="4"/>
      <c r="V21" s="4"/>
      <c r="W21" s="4"/>
      <c r="X21"/>
    </row>
    <row r="22" spans="1:24" s="3" customFormat="1" ht="12.75">
      <c r="A22" s="3" t="s">
        <v>29</v>
      </c>
      <c r="B22" s="3">
        <v>19</v>
      </c>
      <c r="C22" s="3" t="s">
        <v>133</v>
      </c>
      <c r="D22" s="18">
        <v>0</v>
      </c>
      <c r="E22" s="4"/>
      <c r="F22" s="6">
        <v>0.44116235837077</v>
      </c>
      <c r="G22" s="21">
        <f t="shared" si="0"/>
        <v>0.44116235837077</v>
      </c>
      <c r="H22" s="21">
        <f t="shared" si="1"/>
        <v>0</v>
      </c>
      <c r="I22" s="4"/>
      <c r="J22" s="6">
        <v>0.52251192716352</v>
      </c>
      <c r="K22" s="21">
        <f t="shared" si="2"/>
        <v>0.52251192716352</v>
      </c>
      <c r="L22" s="21">
        <f t="shared" si="3"/>
        <v>0</v>
      </c>
      <c r="M22" s="4"/>
      <c r="N22" s="6">
        <v>0.3622397382510411</v>
      </c>
      <c r="O22" s="21">
        <f t="shared" si="4"/>
        <v>0.3622397382510411</v>
      </c>
      <c r="P22" s="21">
        <f t="shared" si="5"/>
        <v>0</v>
      </c>
      <c r="Q22" s="4"/>
      <c r="R22" s="4"/>
      <c r="S22" s="4"/>
      <c r="T22" s="4"/>
      <c r="U22" s="4"/>
      <c r="V22" s="4"/>
      <c r="W22" s="4"/>
      <c r="X22"/>
    </row>
    <row r="23" spans="1:24" s="3" customFormat="1" ht="12.75">
      <c r="A23" s="3" t="s">
        <v>29</v>
      </c>
      <c r="B23" s="3">
        <v>20</v>
      </c>
      <c r="C23" s="3" t="s">
        <v>132</v>
      </c>
      <c r="D23" s="18">
        <v>0.05</v>
      </c>
      <c r="E23" s="4"/>
      <c r="F23" s="6">
        <v>0.005514529479634627</v>
      </c>
      <c r="G23" s="21">
        <f t="shared" si="0"/>
        <v>0.005514529479634627</v>
      </c>
      <c r="H23" s="21">
        <f t="shared" si="1"/>
        <v>0.00027572647398173137</v>
      </c>
      <c r="I23" s="4"/>
      <c r="J23" s="6">
        <v>0.0058709205299272</v>
      </c>
      <c r="K23" s="21">
        <f t="shared" si="2"/>
        <v>0.0058709205299272</v>
      </c>
      <c r="L23" s="21">
        <f t="shared" si="3"/>
        <v>0.00029354602649636</v>
      </c>
      <c r="M23" s="4"/>
      <c r="N23" s="6">
        <v>0.004199881023200476</v>
      </c>
      <c r="O23" s="21">
        <f t="shared" si="4"/>
        <v>0.004199881023200476</v>
      </c>
      <c r="P23" s="21">
        <f t="shared" si="5"/>
        <v>0.00020999405116002383</v>
      </c>
      <c r="Q23" s="4"/>
      <c r="R23" s="4"/>
      <c r="S23" s="4"/>
      <c r="T23" s="4"/>
      <c r="U23" s="4"/>
      <c r="V23" s="4"/>
      <c r="W23" s="4"/>
      <c r="X23"/>
    </row>
    <row r="24" spans="1:24" s="3" customFormat="1" ht="12.75">
      <c r="A24" s="3" t="s">
        <v>29</v>
      </c>
      <c r="B24" s="3">
        <v>21</v>
      </c>
      <c r="C24" s="3" t="s">
        <v>131</v>
      </c>
      <c r="D24" s="18">
        <v>0.5</v>
      </c>
      <c r="E24" s="4"/>
      <c r="F24" s="6">
        <v>0.005514529479634627</v>
      </c>
      <c r="G24" s="21">
        <f t="shared" si="0"/>
        <v>0.005514529479634627</v>
      </c>
      <c r="H24" s="21">
        <f t="shared" si="1"/>
        <v>0.0027572647398173135</v>
      </c>
      <c r="I24" s="4"/>
      <c r="J24" s="6">
        <v>0.0058709205299272</v>
      </c>
      <c r="K24" s="21">
        <f t="shared" si="2"/>
        <v>0.0058709205299272</v>
      </c>
      <c r="L24" s="21">
        <f t="shared" si="3"/>
        <v>0.0029354602649636</v>
      </c>
      <c r="M24" s="4"/>
      <c r="N24" s="6">
        <v>0.004724866151100535</v>
      </c>
      <c r="O24" s="21">
        <f t="shared" si="4"/>
        <v>0.004724866151100535</v>
      </c>
      <c r="P24" s="21">
        <f t="shared" si="5"/>
        <v>0.0023624330755502676</v>
      </c>
      <c r="Q24" s="4"/>
      <c r="R24" s="4"/>
      <c r="S24" s="4"/>
      <c r="T24" s="4"/>
      <c r="U24" s="4"/>
      <c r="V24" s="4"/>
      <c r="W24" s="4"/>
      <c r="X24"/>
    </row>
    <row r="25" spans="1:24" s="3" customFormat="1" ht="12.75">
      <c r="A25" s="3" t="s">
        <v>29</v>
      </c>
      <c r="B25" s="3">
        <v>22</v>
      </c>
      <c r="C25" s="3" t="s">
        <v>130</v>
      </c>
      <c r="D25" s="18">
        <v>0</v>
      </c>
      <c r="E25" s="4"/>
      <c r="F25" s="6">
        <v>0.044116235837077</v>
      </c>
      <c r="G25" s="21">
        <f t="shared" si="0"/>
        <v>0.044116235837077</v>
      </c>
      <c r="H25" s="21">
        <f t="shared" si="1"/>
        <v>0</v>
      </c>
      <c r="I25" s="4"/>
      <c r="J25" s="6">
        <v>0.058709205299272</v>
      </c>
      <c r="K25" s="21">
        <f t="shared" si="2"/>
        <v>0.058709205299272</v>
      </c>
      <c r="L25" s="21">
        <f t="shared" si="3"/>
        <v>0</v>
      </c>
      <c r="M25" s="4"/>
      <c r="N25" s="6">
        <v>0.038323914336704346</v>
      </c>
      <c r="O25" s="21">
        <f t="shared" si="4"/>
        <v>0.038323914336704346</v>
      </c>
      <c r="P25" s="21">
        <f t="shared" si="5"/>
        <v>0</v>
      </c>
      <c r="Q25" s="4"/>
      <c r="R25" s="4"/>
      <c r="S25" s="4"/>
      <c r="T25" s="4"/>
      <c r="U25" s="4"/>
      <c r="V25" s="4"/>
      <c r="W25" s="4"/>
      <c r="X25"/>
    </row>
    <row r="26" spans="1:24" s="3" customFormat="1" ht="12.75">
      <c r="A26" s="3" t="s">
        <v>29</v>
      </c>
      <c r="B26" s="3">
        <v>23</v>
      </c>
      <c r="C26" s="3" t="s">
        <v>129</v>
      </c>
      <c r="D26" s="18">
        <v>0</v>
      </c>
      <c r="E26" s="4"/>
      <c r="F26" s="6">
        <v>0.05514529479634627</v>
      </c>
      <c r="G26" s="21">
        <f t="shared" si="0"/>
        <v>0.05514529479634627</v>
      </c>
      <c r="H26" s="21">
        <f t="shared" si="1"/>
        <v>0</v>
      </c>
      <c r="I26" s="4"/>
      <c r="J26" s="6">
        <v>0.0704510463591264</v>
      </c>
      <c r="K26" s="21">
        <f t="shared" si="2"/>
        <v>0.0704510463591264</v>
      </c>
      <c r="L26" s="21">
        <f t="shared" si="3"/>
        <v>0</v>
      </c>
      <c r="M26" s="4"/>
      <c r="N26" s="6">
        <v>0.04724866151100536</v>
      </c>
      <c r="O26" s="21">
        <f t="shared" si="4"/>
        <v>0.04724866151100536</v>
      </c>
      <c r="P26" s="21">
        <f t="shared" si="5"/>
        <v>0</v>
      </c>
      <c r="Q26" s="4"/>
      <c r="R26" s="4"/>
      <c r="S26" s="4"/>
      <c r="T26" s="4"/>
      <c r="U26" s="4"/>
      <c r="V26" s="4"/>
      <c r="W26" s="4"/>
      <c r="X26"/>
    </row>
    <row r="27" spans="1:24" s="3" customFormat="1" ht="12.75">
      <c r="A27" s="3" t="s">
        <v>29</v>
      </c>
      <c r="B27" s="3">
        <v>24</v>
      </c>
      <c r="C27" s="3" t="s">
        <v>128</v>
      </c>
      <c r="D27" s="18">
        <v>0.1</v>
      </c>
      <c r="E27" s="4"/>
      <c r="F27" s="6">
        <v>0.011029058959269254</v>
      </c>
      <c r="G27" s="21">
        <f t="shared" si="0"/>
        <v>0.011029058959269254</v>
      </c>
      <c r="H27" s="21">
        <f t="shared" si="1"/>
        <v>0.0011029058959269255</v>
      </c>
      <c r="I27" s="4">
        <v>1</v>
      </c>
      <c r="J27" s="6">
        <v>0.00117418410598544</v>
      </c>
      <c r="K27" s="21">
        <f t="shared" si="2"/>
        <v>0.00058709205299272</v>
      </c>
      <c r="L27" s="21">
        <f t="shared" si="3"/>
        <v>5.8709205299272004E-05</v>
      </c>
      <c r="M27" s="4"/>
      <c r="N27" s="6">
        <v>0.01049970255800119</v>
      </c>
      <c r="O27" s="21">
        <f t="shared" si="4"/>
        <v>0.01049970255800119</v>
      </c>
      <c r="P27" s="21">
        <f t="shared" si="5"/>
        <v>0.001049970255800119</v>
      </c>
      <c r="Q27" s="4"/>
      <c r="R27" s="4"/>
      <c r="S27" s="4"/>
      <c r="T27" s="4"/>
      <c r="U27" s="4"/>
      <c r="V27" s="4"/>
      <c r="W27" s="4"/>
      <c r="X27"/>
    </row>
    <row r="28" spans="1:24" s="3" customFormat="1" ht="12.75">
      <c r="A28" s="3" t="s">
        <v>29</v>
      </c>
      <c r="B28" s="3">
        <v>25</v>
      </c>
      <c r="C28" s="3" t="s">
        <v>127</v>
      </c>
      <c r="D28" s="18">
        <v>0.1</v>
      </c>
      <c r="E28" s="4">
        <v>1</v>
      </c>
      <c r="F28" s="6">
        <v>0.0044116235837077</v>
      </c>
      <c r="G28" s="21">
        <f t="shared" si="0"/>
        <v>0.00220581179185385</v>
      </c>
      <c r="H28" s="21">
        <f t="shared" si="1"/>
        <v>0.00022058117918538503</v>
      </c>
      <c r="I28" s="4"/>
      <c r="J28" s="6">
        <v>0.0117418410598544</v>
      </c>
      <c r="K28" s="21">
        <f t="shared" si="2"/>
        <v>0.0117418410598544</v>
      </c>
      <c r="L28" s="21">
        <f t="shared" si="3"/>
        <v>0.00117418410598544</v>
      </c>
      <c r="M28" s="4"/>
      <c r="N28" s="6">
        <v>0.0036748958953004163</v>
      </c>
      <c r="O28" s="21">
        <f t="shared" si="4"/>
        <v>0.0036748958953004163</v>
      </c>
      <c r="P28" s="21">
        <f t="shared" si="5"/>
        <v>0.0003674895895300417</v>
      </c>
      <c r="Q28" s="4"/>
      <c r="R28" s="4"/>
      <c r="S28" s="4"/>
      <c r="T28" s="4"/>
      <c r="U28" s="4"/>
      <c r="V28" s="4"/>
      <c r="W28" s="4"/>
      <c r="X28"/>
    </row>
    <row r="29" spans="1:24" s="3" customFormat="1" ht="12.75">
      <c r="A29" s="3" t="s">
        <v>29</v>
      </c>
      <c r="B29" s="3">
        <v>26</v>
      </c>
      <c r="C29" s="3" t="s">
        <v>126</v>
      </c>
      <c r="D29" s="18">
        <v>0.1</v>
      </c>
      <c r="E29" s="4">
        <v>1</v>
      </c>
      <c r="F29" s="6">
        <v>0.001102905895926925</v>
      </c>
      <c r="G29" s="21">
        <f t="shared" si="0"/>
        <v>0.0005514529479634625</v>
      </c>
      <c r="H29" s="21">
        <f t="shared" si="1"/>
        <v>5.514529479634626E-05</v>
      </c>
      <c r="I29" s="4">
        <v>1</v>
      </c>
      <c r="J29" s="6">
        <v>0.00234836821197088</v>
      </c>
      <c r="K29" s="21">
        <f t="shared" si="2"/>
        <v>0.00117418410598544</v>
      </c>
      <c r="L29" s="21">
        <f t="shared" si="3"/>
        <v>0.00011741841059854401</v>
      </c>
      <c r="M29" s="4">
        <v>1</v>
      </c>
      <c r="N29" s="6">
        <v>0.002099940511600238</v>
      </c>
      <c r="O29" s="21">
        <f t="shared" si="4"/>
        <v>0.001049970255800119</v>
      </c>
      <c r="P29" s="21">
        <f t="shared" si="5"/>
        <v>0.00010499702558001192</v>
      </c>
      <c r="Q29" s="4"/>
      <c r="R29" s="4"/>
      <c r="S29" s="4"/>
      <c r="T29" s="4"/>
      <c r="U29" s="4"/>
      <c r="V29" s="4"/>
      <c r="W29" s="4"/>
      <c r="X29"/>
    </row>
    <row r="30" spans="1:24" s="3" customFormat="1" ht="12.75">
      <c r="A30" s="3" t="s">
        <v>29</v>
      </c>
      <c r="B30" s="3">
        <v>27</v>
      </c>
      <c r="C30" s="3" t="s">
        <v>125</v>
      </c>
      <c r="D30" s="18">
        <v>0.1</v>
      </c>
      <c r="E30" s="4"/>
      <c r="F30" s="6">
        <v>0.005514529479634627</v>
      </c>
      <c r="G30" s="21">
        <f t="shared" si="0"/>
        <v>0.005514529479634627</v>
      </c>
      <c r="H30" s="21">
        <f t="shared" si="1"/>
        <v>0.0005514529479634627</v>
      </c>
      <c r="I30" s="4"/>
      <c r="J30" s="6">
        <v>0.017612761589781603</v>
      </c>
      <c r="K30" s="21">
        <f t="shared" si="2"/>
        <v>0.017612761589781603</v>
      </c>
      <c r="L30" s="21">
        <f t="shared" si="3"/>
        <v>0.0017612761589781605</v>
      </c>
      <c r="M30" s="4"/>
      <c r="N30" s="6">
        <v>0.0052498512790006</v>
      </c>
      <c r="O30" s="21">
        <f t="shared" si="4"/>
        <v>0.0052498512790006</v>
      </c>
      <c r="P30" s="21">
        <f t="shared" si="5"/>
        <v>0.0005249851279000601</v>
      </c>
      <c r="Q30" s="4"/>
      <c r="R30" s="4"/>
      <c r="S30" s="4"/>
      <c r="T30" s="4"/>
      <c r="U30" s="4"/>
      <c r="V30" s="4"/>
      <c r="W30" s="4"/>
      <c r="X30"/>
    </row>
    <row r="31" spans="1:24" s="3" customFormat="1" ht="12.75">
      <c r="A31" s="3" t="s">
        <v>29</v>
      </c>
      <c r="B31" s="3">
        <v>28</v>
      </c>
      <c r="C31" s="3" t="s">
        <v>124</v>
      </c>
      <c r="D31" s="18">
        <v>0</v>
      </c>
      <c r="E31" s="4"/>
      <c r="F31" s="6">
        <v>0.02757264739817313</v>
      </c>
      <c r="G31" s="21">
        <f t="shared" si="0"/>
        <v>0.02757264739817313</v>
      </c>
      <c r="H31" s="21">
        <f t="shared" si="1"/>
        <v>0</v>
      </c>
      <c r="I31" s="4"/>
      <c r="J31" s="6">
        <v>0.07045104635912641</v>
      </c>
      <c r="K31" s="21">
        <f t="shared" si="2"/>
        <v>0.07045104635912641</v>
      </c>
      <c r="L31" s="21">
        <f t="shared" si="3"/>
        <v>0</v>
      </c>
      <c r="M31" s="4"/>
      <c r="N31" s="6">
        <v>0.017324509220702</v>
      </c>
      <c r="O31" s="21">
        <f t="shared" si="4"/>
        <v>0.017324509220702</v>
      </c>
      <c r="P31" s="21">
        <f t="shared" si="5"/>
        <v>0</v>
      </c>
      <c r="Q31" s="4"/>
      <c r="R31" s="4"/>
      <c r="S31" s="4"/>
      <c r="T31" s="4"/>
      <c r="U31" s="4"/>
      <c r="V31" s="4"/>
      <c r="W31" s="4"/>
      <c r="X31"/>
    </row>
    <row r="32" spans="1:24" s="3" customFormat="1" ht="12.75">
      <c r="A32" s="3" t="s">
        <v>29</v>
      </c>
      <c r="B32" s="3">
        <v>29</v>
      </c>
      <c r="C32" s="3" t="s">
        <v>123</v>
      </c>
      <c r="D32" s="18">
        <v>0</v>
      </c>
      <c r="E32" s="4"/>
      <c r="F32" s="6">
        <v>0.049630765316711636</v>
      </c>
      <c r="G32" s="21">
        <f t="shared" si="0"/>
        <v>0.049630765316711636</v>
      </c>
      <c r="H32" s="21">
        <f t="shared" si="1"/>
        <v>0</v>
      </c>
      <c r="I32" s="4"/>
      <c r="J32" s="6">
        <v>0.10332820132671873</v>
      </c>
      <c r="K32" s="21">
        <f t="shared" si="2"/>
        <v>0.10332820132671873</v>
      </c>
      <c r="L32" s="21">
        <f t="shared" si="3"/>
        <v>0</v>
      </c>
      <c r="M32" s="4"/>
      <c r="N32" s="6">
        <v>0.0388488994646044</v>
      </c>
      <c r="O32" s="21">
        <f t="shared" si="4"/>
        <v>0.0388488994646044</v>
      </c>
      <c r="P32" s="21">
        <f t="shared" si="5"/>
        <v>0</v>
      </c>
      <c r="Q32" s="4"/>
      <c r="R32" s="4"/>
      <c r="S32" s="4"/>
      <c r="T32" s="4"/>
      <c r="U32" s="4"/>
      <c r="V32" s="4"/>
      <c r="W32" s="4"/>
      <c r="X32"/>
    </row>
    <row r="33" spans="1:24" s="3" customFormat="1" ht="12.75">
      <c r="A33" s="3" t="s">
        <v>29</v>
      </c>
      <c r="B33" s="3">
        <v>30</v>
      </c>
      <c r="C33" s="3" t="s">
        <v>122</v>
      </c>
      <c r="D33" s="18">
        <v>0.01</v>
      </c>
      <c r="E33" s="4"/>
      <c r="F33" s="6">
        <v>0.011029058959269254</v>
      </c>
      <c r="G33" s="21">
        <f t="shared" si="0"/>
        <v>0.011029058959269254</v>
      </c>
      <c r="H33" s="21">
        <f t="shared" si="1"/>
        <v>0.00011029058959269254</v>
      </c>
      <c r="I33" s="4"/>
      <c r="J33" s="6">
        <v>0.029354602649636</v>
      </c>
      <c r="K33" s="21">
        <f t="shared" si="2"/>
        <v>0.029354602649636</v>
      </c>
      <c r="L33" s="21">
        <f t="shared" si="3"/>
        <v>0.00029354602649636</v>
      </c>
      <c r="M33" s="4"/>
      <c r="N33" s="6">
        <v>0.01049970255800119</v>
      </c>
      <c r="O33" s="21">
        <f t="shared" si="4"/>
        <v>0.01049970255800119</v>
      </c>
      <c r="P33" s="21">
        <f t="shared" si="5"/>
        <v>0.0001049970255800119</v>
      </c>
      <c r="Q33" s="4"/>
      <c r="R33" s="4"/>
      <c r="S33" s="4"/>
      <c r="T33" s="4"/>
      <c r="U33" s="4"/>
      <c r="V33" s="4"/>
      <c r="W33" s="4"/>
      <c r="X33"/>
    </row>
    <row r="34" spans="1:24" s="3" customFormat="1" ht="12.75">
      <c r="A34" s="3" t="s">
        <v>29</v>
      </c>
      <c r="B34" s="3">
        <v>31</v>
      </c>
      <c r="C34" s="3" t="s">
        <v>121</v>
      </c>
      <c r="D34" s="18">
        <v>0.01</v>
      </c>
      <c r="E34" s="4"/>
      <c r="F34" s="6">
        <v>0.003308717687780776</v>
      </c>
      <c r="G34" s="21">
        <f t="shared" si="0"/>
        <v>0.003308717687780776</v>
      </c>
      <c r="H34" s="21">
        <f t="shared" si="1"/>
        <v>3.308717687780776E-05</v>
      </c>
      <c r="I34" s="4"/>
      <c r="J34" s="6">
        <v>0.0058709205299272</v>
      </c>
      <c r="K34" s="21">
        <f t="shared" si="2"/>
        <v>0.0058709205299272</v>
      </c>
      <c r="L34" s="21">
        <f t="shared" si="3"/>
        <v>5.8709205299272004E-05</v>
      </c>
      <c r="M34" s="4"/>
      <c r="N34" s="6">
        <v>0.0031499107674003574</v>
      </c>
      <c r="O34" s="21">
        <f t="shared" si="4"/>
        <v>0.0031499107674003574</v>
      </c>
      <c r="P34" s="21">
        <f t="shared" si="5"/>
        <v>3.1499107674003575E-05</v>
      </c>
      <c r="Q34" s="4"/>
      <c r="R34" s="4"/>
      <c r="S34" s="4"/>
      <c r="T34" s="4"/>
      <c r="U34" s="4"/>
      <c r="V34" s="4"/>
      <c r="W34" s="4"/>
      <c r="X34"/>
    </row>
    <row r="35" spans="1:24" s="3" customFormat="1" ht="12.75">
      <c r="A35" s="3" t="s">
        <v>29</v>
      </c>
      <c r="B35" s="3">
        <v>32</v>
      </c>
      <c r="C35" s="3" t="s">
        <v>120</v>
      </c>
      <c r="D35" s="18">
        <v>0</v>
      </c>
      <c r="E35" s="4"/>
      <c r="F35" s="6">
        <v>0.007720341271488477</v>
      </c>
      <c r="G35" s="21">
        <f t="shared" si="0"/>
        <v>0.007720341271488477</v>
      </c>
      <c r="H35" s="21">
        <f t="shared" si="1"/>
        <v>0</v>
      </c>
      <c r="I35" s="4"/>
      <c r="J35" s="6">
        <v>0.0058709205299272</v>
      </c>
      <c r="K35" s="21">
        <f t="shared" si="2"/>
        <v>0.0058709205299272</v>
      </c>
      <c r="L35" s="21">
        <f t="shared" si="3"/>
        <v>0</v>
      </c>
      <c r="M35" s="4"/>
      <c r="N35" s="6">
        <v>0.002099940511600238</v>
      </c>
      <c r="O35" s="21">
        <f t="shared" si="4"/>
        <v>0.002099940511600238</v>
      </c>
      <c r="P35" s="21">
        <f t="shared" si="5"/>
        <v>0</v>
      </c>
      <c r="Q35" s="4"/>
      <c r="R35" s="4"/>
      <c r="S35" s="4"/>
      <c r="T35" s="4"/>
      <c r="U35" s="4"/>
      <c r="V35" s="4"/>
      <c r="W35" s="4"/>
      <c r="X35"/>
    </row>
    <row r="36" spans="1:24" s="3" customFormat="1" ht="12.75">
      <c r="A36" s="3" t="s">
        <v>29</v>
      </c>
      <c r="B36" s="3">
        <v>33</v>
      </c>
      <c r="C36" s="3" t="s">
        <v>119</v>
      </c>
      <c r="D36" s="18">
        <v>0</v>
      </c>
      <c r="E36" s="4"/>
      <c r="F36" s="6">
        <v>0.0220581179185385</v>
      </c>
      <c r="G36" s="21">
        <f t="shared" si="0"/>
        <v>0.0220581179185385</v>
      </c>
      <c r="H36" s="21">
        <f t="shared" si="1"/>
        <v>0</v>
      </c>
      <c r="I36" s="4"/>
      <c r="J36" s="6">
        <v>0.0410964437094904</v>
      </c>
      <c r="K36" s="21">
        <f t="shared" si="2"/>
        <v>0.0410964437094904</v>
      </c>
      <c r="L36" s="21">
        <f t="shared" si="3"/>
        <v>0</v>
      </c>
      <c r="M36" s="4"/>
      <c r="N36" s="6">
        <v>0.015749553837001787</v>
      </c>
      <c r="O36" s="21">
        <f t="shared" si="4"/>
        <v>0.015749553837001787</v>
      </c>
      <c r="P36" s="21">
        <f t="shared" si="5"/>
        <v>0</v>
      </c>
      <c r="Q36" s="4"/>
      <c r="R36" s="4"/>
      <c r="S36" s="4"/>
      <c r="T36" s="4"/>
      <c r="U36" s="4"/>
      <c r="V36" s="4"/>
      <c r="W36" s="4"/>
      <c r="X36"/>
    </row>
    <row r="37" spans="1:24" s="3" customFormat="1" ht="12.75">
      <c r="A37" s="3" t="s">
        <v>29</v>
      </c>
      <c r="B37" s="3">
        <v>34</v>
      </c>
      <c r="C37" s="3" t="s">
        <v>118</v>
      </c>
      <c r="D37" s="18">
        <v>0.001</v>
      </c>
      <c r="E37" s="4"/>
      <c r="F37" s="6">
        <v>0.016543588438903876</v>
      </c>
      <c r="G37" s="21">
        <f t="shared" si="0"/>
        <v>0.016543588438903876</v>
      </c>
      <c r="H37" s="21">
        <f t="shared" si="1"/>
        <v>1.6543588438903877E-05</v>
      </c>
      <c r="I37" s="4"/>
      <c r="J37" s="6">
        <v>0.0234836821197088</v>
      </c>
      <c r="K37" s="21">
        <f t="shared" si="2"/>
        <v>0.0234836821197088</v>
      </c>
      <c r="L37" s="21">
        <f t="shared" si="3"/>
        <v>2.3483682119708802E-05</v>
      </c>
      <c r="M37" s="4"/>
      <c r="N37" s="6">
        <v>0.015749553837001787</v>
      </c>
      <c r="O37" s="21">
        <f t="shared" si="4"/>
        <v>0.015749553837001787</v>
      </c>
      <c r="P37" s="21">
        <f t="shared" si="5"/>
        <v>1.5749553837001787E-05</v>
      </c>
      <c r="Q37" s="4"/>
      <c r="R37" s="4"/>
      <c r="S37" s="4"/>
      <c r="T37" s="4"/>
      <c r="U37" s="4"/>
      <c r="V37" s="4"/>
      <c r="W37" s="4"/>
      <c r="X37"/>
    </row>
    <row r="38" spans="1:24" s="3" customFormat="1" ht="12.75">
      <c r="A38" s="3" t="s">
        <v>29</v>
      </c>
      <c r="B38" s="3">
        <v>35</v>
      </c>
      <c r="C38" s="3" t="s">
        <v>117</v>
      </c>
      <c r="D38" s="4"/>
      <c r="E38" s="9">
        <f>(F38-H38)*2/F38*100</f>
        <v>15.259409969481197</v>
      </c>
      <c r="F38" s="6">
        <v>0.010841564956961676</v>
      </c>
      <c r="G38" s="6"/>
      <c r="H38" s="6">
        <f>SUM(H5:H37)</f>
        <v>0.010014385535016481</v>
      </c>
      <c r="I38" s="9">
        <f>(J38-L38)*2/J38*100</f>
        <v>10.450160771704176</v>
      </c>
      <c r="J38" s="6">
        <v>0.014606850278458875</v>
      </c>
      <c r="K38" s="6"/>
      <c r="L38" s="6">
        <f>SUM(L5:L37)</f>
        <v>0.01384363060956834</v>
      </c>
      <c r="M38" s="9">
        <f>(N38-P38)*2/N38*100</f>
        <v>36.2400906002256</v>
      </c>
      <c r="N38" s="6">
        <v>0.009271237358715</v>
      </c>
      <c r="O38" s="6"/>
      <c r="P38" s="6">
        <f>SUM(P5:P37)</f>
        <v>0.007591284949434861</v>
      </c>
      <c r="Q38" s="4"/>
      <c r="R38" s="4"/>
      <c r="S38" s="4"/>
      <c r="T38" s="4"/>
      <c r="U38" s="4"/>
      <c r="V38" s="4"/>
      <c r="W38" s="4"/>
      <c r="X38"/>
    </row>
    <row r="39" spans="1:24" s="3" customFormat="1" ht="12.75">
      <c r="A39" s="3" t="s">
        <v>29</v>
      </c>
      <c r="B39" s="3">
        <v>36</v>
      </c>
      <c r="C39" s="3" t="s">
        <v>116</v>
      </c>
      <c r="D39" s="4"/>
      <c r="E39" s="4"/>
      <c r="F39" s="6">
        <v>0.8007096804429478</v>
      </c>
      <c r="G39" s="6">
        <f>G37+G36+G32+G26+G22+G19+G18+G15+G10+G7</f>
        <v>0.8007096804429477</v>
      </c>
      <c r="H39" s="6"/>
      <c r="I39" s="4"/>
      <c r="J39" s="6">
        <v>1.0966879549904</v>
      </c>
      <c r="K39" s="6">
        <f>K37+K36+K32+K26+K22+K19+K18+K15+K10+K7</f>
        <v>1.0966879549904005</v>
      </c>
      <c r="L39" s="6"/>
      <c r="M39" s="4"/>
      <c r="N39" s="6">
        <v>0.62368233194527</v>
      </c>
      <c r="O39" s="6">
        <f>O37+O36+O32+O26+O22+O19+O18+O15+O10+O7</f>
        <v>0.6236823319452708</v>
      </c>
      <c r="P39" s="6"/>
      <c r="Q39" s="4"/>
      <c r="R39" s="4"/>
      <c r="S39" s="4"/>
      <c r="T39" s="4"/>
      <c r="U39" s="4"/>
      <c r="V39" s="4"/>
      <c r="W39" s="4"/>
      <c r="X39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C1">
      <selection activeCell="C1" sqref="C1"/>
    </sheetView>
  </sheetViews>
  <sheetFormatPr defaultColWidth="9.140625" defaultRowHeight="12.75"/>
  <cols>
    <col min="1" max="2" width="9.140625" style="0" hidden="1" customWidth="1"/>
    <col min="3" max="3" width="15.00390625" style="0" customWidth="1"/>
    <col min="5" max="5" width="4.57421875" style="0" bestFit="1" customWidth="1"/>
    <col min="6" max="8" width="9.140625" style="35" customWidth="1"/>
    <col min="9" max="9" width="4.57421875" style="0" bestFit="1" customWidth="1"/>
    <col min="10" max="12" width="9.140625" style="35" customWidth="1"/>
    <col min="13" max="13" width="4.57421875" style="0" bestFit="1" customWidth="1"/>
    <col min="14" max="16" width="9.140625" style="35" customWidth="1"/>
  </cols>
  <sheetData>
    <row r="1" spans="3:16" ht="12.75">
      <c r="C1" s="12" t="s">
        <v>30</v>
      </c>
      <c r="D1" s="18" t="s">
        <v>151</v>
      </c>
      <c r="F1" s="38" t="s">
        <v>17</v>
      </c>
      <c r="G1" s="38"/>
      <c r="H1" s="38"/>
      <c r="J1" s="38" t="s">
        <v>18</v>
      </c>
      <c r="K1" s="38"/>
      <c r="L1" s="38"/>
      <c r="N1" s="38" t="s">
        <v>19</v>
      </c>
      <c r="O1" s="38"/>
      <c r="P1" s="38"/>
    </row>
    <row r="2" spans="4:16" ht="12.75">
      <c r="D2" s="18" t="s">
        <v>152</v>
      </c>
      <c r="F2" s="36" t="s">
        <v>66</v>
      </c>
      <c r="G2" s="20" t="s">
        <v>66</v>
      </c>
      <c r="H2" s="20" t="s">
        <v>154</v>
      </c>
      <c r="J2" s="36" t="s">
        <v>66</v>
      </c>
      <c r="K2" s="20" t="s">
        <v>66</v>
      </c>
      <c r="L2" s="20" t="s">
        <v>154</v>
      </c>
      <c r="N2" s="36" t="s">
        <v>66</v>
      </c>
      <c r="O2" s="20" t="s">
        <v>66</v>
      </c>
      <c r="P2" s="20" t="s">
        <v>154</v>
      </c>
    </row>
    <row r="3" spans="3:16" ht="12.75">
      <c r="C3" t="s">
        <v>156</v>
      </c>
      <c r="D3" s="18"/>
      <c r="F3" s="36" t="s">
        <v>153</v>
      </c>
      <c r="G3" s="20" t="s">
        <v>155</v>
      </c>
      <c r="H3" s="20" t="s">
        <v>155</v>
      </c>
      <c r="J3" s="36" t="s">
        <v>153</v>
      </c>
      <c r="K3" s="20" t="s">
        <v>155</v>
      </c>
      <c r="L3" s="20" t="s">
        <v>155</v>
      </c>
      <c r="N3" s="36" t="s">
        <v>153</v>
      </c>
      <c r="O3" s="20" t="s">
        <v>155</v>
      </c>
      <c r="P3" s="20" t="s">
        <v>155</v>
      </c>
    </row>
    <row r="4" spans="4:16" ht="12.75">
      <c r="D4" s="19"/>
      <c r="G4" s="21"/>
      <c r="H4" s="21"/>
      <c r="K4" s="21"/>
      <c r="L4" s="21"/>
      <c r="O4" s="21"/>
      <c r="P4" s="21"/>
    </row>
    <row r="5" spans="1:24" s="3" customFormat="1" ht="12.75">
      <c r="A5" s="3" t="s">
        <v>30</v>
      </c>
      <c r="B5" s="3">
        <v>1</v>
      </c>
      <c r="C5" s="3" t="s">
        <v>150</v>
      </c>
      <c r="D5" s="18">
        <v>1</v>
      </c>
      <c r="E5" s="4">
        <v>1</v>
      </c>
      <c r="F5" s="6">
        <v>0.00046756736300333</v>
      </c>
      <c r="G5" s="21">
        <f>IF(F5=0,"",IF(E5=1,F5/2,F5))</f>
        <v>0.000233783681501665</v>
      </c>
      <c r="H5" s="21">
        <f>IF(G5="","",G5*$D5)</f>
        <v>0.000233783681501665</v>
      </c>
      <c r="I5" s="4">
        <v>1</v>
      </c>
      <c r="J5" s="6">
        <v>0.0005003057311428675</v>
      </c>
      <c r="K5" s="21">
        <f>IF(J5=0,"",IF(I5=1,J5/2,J5))</f>
        <v>0.00025015286557143377</v>
      </c>
      <c r="L5" s="21">
        <f>IF(K5="","",K5*$D5)</f>
        <v>0.00025015286557143377</v>
      </c>
      <c r="M5" s="4">
        <v>1</v>
      </c>
      <c r="N5" s="6">
        <v>0.00046191664563646724</v>
      </c>
      <c r="O5" s="21">
        <f>IF(N5=0,"",IF(M5=1,N5/2,N5))</f>
        <v>0.00023095832281823362</v>
      </c>
      <c r="P5" s="21">
        <f>IF(O5="","",O5*$D5)</f>
        <v>0.00023095832281823362</v>
      </c>
      <c r="Q5" s="4"/>
      <c r="R5" s="4"/>
      <c r="S5" s="4"/>
      <c r="T5" s="4"/>
      <c r="U5" s="4"/>
      <c r="V5" s="4"/>
      <c r="W5" s="4"/>
      <c r="X5"/>
    </row>
    <row r="6" spans="1:24" s="3" customFormat="1" ht="12.75">
      <c r="A6" s="3" t="s">
        <v>30</v>
      </c>
      <c r="B6" s="3">
        <v>2</v>
      </c>
      <c r="C6" s="3" t="s">
        <v>149</v>
      </c>
      <c r="D6" s="18">
        <v>0</v>
      </c>
      <c r="E6" s="4"/>
      <c r="F6" s="6">
        <v>0.0046756736300333</v>
      </c>
      <c r="G6" s="21">
        <f aca="true" t="shared" si="0" ref="G6:G37">IF(F6=0,"",IF(E6=1,F6/2,F6))</f>
        <v>0.0046756736300333</v>
      </c>
      <c r="H6" s="21">
        <f aca="true" t="shared" si="1" ref="H6:H37">IF(G6="","",G6*$D6)</f>
        <v>0</v>
      </c>
      <c r="I6" s="4"/>
      <c r="J6" s="6">
        <v>0.01000611462285735</v>
      </c>
      <c r="K6" s="21">
        <f aca="true" t="shared" si="2" ref="K6:K37">IF(J6=0,"",IF(I6=1,J6/2,J6))</f>
        <v>0.01000611462285735</v>
      </c>
      <c r="L6" s="21">
        <f aca="true" t="shared" si="3" ref="L6:L37">IF(K6="","",K6*$D6)</f>
        <v>0</v>
      </c>
      <c r="M6" s="4"/>
      <c r="N6" s="6">
        <v>0.009238332912729345</v>
      </c>
      <c r="O6" s="21">
        <f aca="true" t="shared" si="4" ref="O6:O37">IF(N6=0,"",IF(M6=1,N6/2,N6))</f>
        <v>0.009238332912729345</v>
      </c>
      <c r="P6" s="21">
        <f aca="true" t="shared" si="5" ref="P6:P37">IF(O6="","",O6*$D6)</f>
        <v>0</v>
      </c>
      <c r="Q6" s="4"/>
      <c r="R6" s="4"/>
      <c r="S6" s="4"/>
      <c r="T6" s="4"/>
      <c r="U6" s="4"/>
      <c r="V6" s="4"/>
      <c r="W6" s="4"/>
      <c r="X6"/>
    </row>
    <row r="7" spans="1:24" s="3" customFormat="1" ht="12.75">
      <c r="A7" s="3" t="s">
        <v>30</v>
      </c>
      <c r="B7" s="3">
        <v>3</v>
      </c>
      <c r="C7" s="3" t="s">
        <v>148</v>
      </c>
      <c r="D7" s="18">
        <v>0</v>
      </c>
      <c r="E7" s="4"/>
      <c r="F7" s="6">
        <v>0.005143240993036632</v>
      </c>
      <c r="G7" s="21">
        <f t="shared" si="0"/>
        <v>0.005143240993036632</v>
      </c>
      <c r="H7" s="21">
        <f t="shared" si="1"/>
        <v>0</v>
      </c>
      <c r="I7" s="4"/>
      <c r="J7" s="6">
        <v>0.010506420354000219</v>
      </c>
      <c r="K7" s="21">
        <f t="shared" si="2"/>
        <v>0.010506420354000219</v>
      </c>
      <c r="L7" s="21">
        <f t="shared" si="3"/>
        <v>0</v>
      </c>
      <c r="M7" s="4"/>
      <c r="N7" s="6">
        <v>0.009700249558365813</v>
      </c>
      <c r="O7" s="21">
        <f t="shared" si="4"/>
        <v>0.009700249558365813</v>
      </c>
      <c r="P7" s="21">
        <f t="shared" si="5"/>
        <v>0</v>
      </c>
      <c r="Q7" s="4"/>
      <c r="R7" s="4"/>
      <c r="S7" s="4"/>
      <c r="T7" s="4"/>
      <c r="U7" s="4"/>
      <c r="V7" s="4"/>
      <c r="W7" s="4"/>
      <c r="X7"/>
    </row>
    <row r="8" spans="1:24" s="3" customFormat="1" ht="12.75">
      <c r="A8" s="3" t="s">
        <v>30</v>
      </c>
      <c r="B8" s="3">
        <v>4</v>
      </c>
      <c r="C8" s="3" t="s">
        <v>147</v>
      </c>
      <c r="D8" s="18">
        <v>0.5</v>
      </c>
      <c r="E8" s="4"/>
      <c r="F8" s="6">
        <v>0.00093513472600666</v>
      </c>
      <c r="G8" s="21">
        <f t="shared" si="0"/>
        <v>0.00093513472600666</v>
      </c>
      <c r="H8" s="21">
        <f t="shared" si="1"/>
        <v>0.00046756736300333</v>
      </c>
      <c r="I8" s="4"/>
      <c r="J8" s="6">
        <v>0.0015009171934286</v>
      </c>
      <c r="K8" s="21">
        <f t="shared" si="2"/>
        <v>0.0015009171934286</v>
      </c>
      <c r="L8" s="21">
        <f t="shared" si="3"/>
        <v>0.0007504585967143</v>
      </c>
      <c r="M8" s="4">
        <v>1</v>
      </c>
      <c r="N8" s="6">
        <v>0.0013857499369094</v>
      </c>
      <c r="O8" s="21">
        <f t="shared" si="4"/>
        <v>0.0006928749684547</v>
      </c>
      <c r="P8" s="21">
        <f t="shared" si="5"/>
        <v>0.00034643748422735</v>
      </c>
      <c r="Q8" s="4"/>
      <c r="R8" s="4"/>
      <c r="S8" s="4"/>
      <c r="T8" s="4"/>
      <c r="U8" s="4"/>
      <c r="V8" s="4"/>
      <c r="W8" s="4"/>
      <c r="X8"/>
    </row>
    <row r="9" spans="1:24" s="3" customFormat="1" ht="12.75">
      <c r="A9" s="3" t="s">
        <v>30</v>
      </c>
      <c r="B9" s="3">
        <v>5</v>
      </c>
      <c r="C9" s="3" t="s">
        <v>146</v>
      </c>
      <c r="D9" s="18">
        <v>0</v>
      </c>
      <c r="E9" s="4"/>
      <c r="F9" s="6">
        <v>0.0037405389040266425</v>
      </c>
      <c r="G9" s="21">
        <f t="shared" si="0"/>
        <v>0.0037405389040266425</v>
      </c>
      <c r="H9" s="21">
        <f t="shared" si="1"/>
        <v>0</v>
      </c>
      <c r="I9" s="4"/>
      <c r="J9" s="6">
        <v>0</v>
      </c>
      <c r="K9" s="21">
        <f t="shared" si="2"/>
      </c>
      <c r="L9" s="21">
        <f t="shared" si="3"/>
      </c>
      <c r="M9" s="4"/>
      <c r="N9" s="6">
        <v>0.012471749432184615</v>
      </c>
      <c r="O9" s="21">
        <f t="shared" si="4"/>
        <v>0.012471749432184615</v>
      </c>
      <c r="P9" s="21">
        <f t="shared" si="5"/>
        <v>0</v>
      </c>
      <c r="Q9" s="4"/>
      <c r="R9" s="4"/>
      <c r="S9" s="4"/>
      <c r="T9" s="4"/>
      <c r="U9" s="4"/>
      <c r="V9" s="4"/>
      <c r="W9" s="4"/>
      <c r="X9"/>
    </row>
    <row r="10" spans="1:24" s="3" customFormat="1" ht="12.75">
      <c r="A10" s="3" t="s">
        <v>30</v>
      </c>
      <c r="B10" s="3">
        <v>6</v>
      </c>
      <c r="C10" s="3" t="s">
        <v>145</v>
      </c>
      <c r="D10" s="18">
        <v>0</v>
      </c>
      <c r="E10" s="4"/>
      <c r="F10" s="6">
        <v>0.0046756736300333</v>
      </c>
      <c r="G10" s="21">
        <f t="shared" si="0"/>
        <v>0.0046756736300333</v>
      </c>
      <c r="H10" s="21">
        <f t="shared" si="1"/>
        <v>0</v>
      </c>
      <c r="I10" s="4"/>
      <c r="J10" s="6">
        <v>0.0015009171934286</v>
      </c>
      <c r="K10" s="21">
        <f t="shared" si="2"/>
        <v>0.0015009171934286</v>
      </c>
      <c r="L10" s="21">
        <f t="shared" si="3"/>
        <v>0</v>
      </c>
      <c r="M10" s="4"/>
      <c r="N10" s="6">
        <v>0.013857499369094</v>
      </c>
      <c r="O10" s="21">
        <f t="shared" si="4"/>
        <v>0.013857499369094</v>
      </c>
      <c r="P10" s="21">
        <f t="shared" si="5"/>
        <v>0</v>
      </c>
      <c r="Q10" s="4"/>
      <c r="R10" s="4"/>
      <c r="S10" s="4"/>
      <c r="T10" s="4"/>
      <c r="U10" s="4"/>
      <c r="V10" s="4"/>
      <c r="W10" s="4"/>
      <c r="X10"/>
    </row>
    <row r="11" spans="1:24" s="3" customFormat="1" ht="12.75">
      <c r="A11" s="3" t="s">
        <v>30</v>
      </c>
      <c r="B11" s="3">
        <v>7</v>
      </c>
      <c r="C11" s="3" t="s">
        <v>144</v>
      </c>
      <c r="D11" s="18">
        <v>0.1</v>
      </c>
      <c r="E11" s="4">
        <v>1</v>
      </c>
      <c r="F11" s="6">
        <v>0.00140270208901</v>
      </c>
      <c r="G11" s="21">
        <f t="shared" si="0"/>
        <v>0.000701351044505</v>
      </c>
      <c r="H11" s="21">
        <f t="shared" si="1"/>
        <v>7.01351044505E-05</v>
      </c>
      <c r="I11" s="4">
        <v>1</v>
      </c>
      <c r="J11" s="6">
        <v>0.0025015286557143377</v>
      </c>
      <c r="K11" s="21">
        <f t="shared" si="2"/>
        <v>0.0012507643278571688</v>
      </c>
      <c r="L11" s="21">
        <f t="shared" si="3"/>
        <v>0.00012507643278571688</v>
      </c>
      <c r="M11" s="4"/>
      <c r="N11" s="6">
        <v>0.0013857499369094</v>
      </c>
      <c r="O11" s="21">
        <f t="shared" si="4"/>
        <v>0.0013857499369094</v>
      </c>
      <c r="P11" s="21">
        <f t="shared" si="5"/>
        <v>0.00013857499369094</v>
      </c>
      <c r="Q11" s="4"/>
      <c r="R11" s="4"/>
      <c r="S11" s="4"/>
      <c r="T11" s="4"/>
      <c r="U11" s="4"/>
      <c r="V11" s="4"/>
      <c r="W11" s="4"/>
      <c r="X11"/>
    </row>
    <row r="12" spans="1:24" s="3" customFormat="1" ht="12.75">
      <c r="A12" s="3" t="s">
        <v>30</v>
      </c>
      <c r="B12" s="3">
        <v>8</v>
      </c>
      <c r="C12" s="3" t="s">
        <v>143</v>
      </c>
      <c r="D12" s="18">
        <v>0.1</v>
      </c>
      <c r="E12" s="4"/>
      <c r="F12" s="6">
        <v>0.002337836815016651</v>
      </c>
      <c r="G12" s="21">
        <f t="shared" si="0"/>
        <v>0.002337836815016651</v>
      </c>
      <c r="H12" s="21">
        <f t="shared" si="1"/>
        <v>0.00023378368150166513</v>
      </c>
      <c r="I12" s="4"/>
      <c r="J12" s="6">
        <v>0.00400244584914294</v>
      </c>
      <c r="K12" s="21">
        <f t="shared" si="2"/>
        <v>0.00400244584914294</v>
      </c>
      <c r="L12" s="21">
        <f t="shared" si="3"/>
        <v>0.00040024458491429404</v>
      </c>
      <c r="M12" s="4"/>
      <c r="N12" s="6">
        <v>0.003695333165091738</v>
      </c>
      <c r="O12" s="21">
        <f t="shared" si="4"/>
        <v>0.003695333165091738</v>
      </c>
      <c r="P12" s="21">
        <f t="shared" si="5"/>
        <v>0.0003695333165091738</v>
      </c>
      <c r="Q12" s="4"/>
      <c r="R12" s="4"/>
      <c r="S12" s="4"/>
      <c r="T12" s="4"/>
      <c r="U12" s="4"/>
      <c r="V12" s="4"/>
      <c r="W12" s="4"/>
      <c r="X12"/>
    </row>
    <row r="13" spans="1:24" s="3" customFormat="1" ht="12.75">
      <c r="A13" s="3" t="s">
        <v>30</v>
      </c>
      <c r="B13" s="3">
        <v>9</v>
      </c>
      <c r="C13" s="3" t="s">
        <v>142</v>
      </c>
      <c r="D13" s="18">
        <v>0.1</v>
      </c>
      <c r="E13" s="4">
        <v>1</v>
      </c>
      <c r="F13" s="6">
        <v>0.0018702694520133212</v>
      </c>
      <c r="G13" s="21">
        <f t="shared" si="0"/>
        <v>0.0009351347260066606</v>
      </c>
      <c r="H13" s="21">
        <f t="shared" si="1"/>
        <v>9.351347260066606E-05</v>
      </c>
      <c r="I13" s="4">
        <v>1</v>
      </c>
      <c r="J13" s="6">
        <v>0.005003057311428675</v>
      </c>
      <c r="K13" s="21">
        <f t="shared" si="2"/>
        <v>0.0025015286557143377</v>
      </c>
      <c r="L13" s="21">
        <f t="shared" si="3"/>
        <v>0.00025015286557143377</v>
      </c>
      <c r="M13" s="4"/>
      <c r="N13" s="6">
        <v>0.004619166456364673</v>
      </c>
      <c r="O13" s="21">
        <f t="shared" si="4"/>
        <v>0.004619166456364673</v>
      </c>
      <c r="P13" s="21">
        <f t="shared" si="5"/>
        <v>0.0004619166456364673</v>
      </c>
      <c r="Q13" s="4"/>
      <c r="R13" s="4"/>
      <c r="S13" s="4"/>
      <c r="T13" s="4"/>
      <c r="U13" s="4"/>
      <c r="V13" s="4"/>
      <c r="W13" s="4"/>
      <c r="X13"/>
    </row>
    <row r="14" spans="1:24" s="3" customFormat="1" ht="12.75">
      <c r="A14" s="3" t="s">
        <v>30</v>
      </c>
      <c r="B14" s="3">
        <v>10</v>
      </c>
      <c r="C14" s="3" t="s">
        <v>141</v>
      </c>
      <c r="D14" s="18">
        <v>0</v>
      </c>
      <c r="E14" s="4"/>
      <c r="F14" s="6">
        <v>0.016364857705116562</v>
      </c>
      <c r="G14" s="21">
        <f t="shared" si="0"/>
        <v>0.016364857705116562</v>
      </c>
      <c r="H14" s="21">
        <f t="shared" si="1"/>
        <v>0</v>
      </c>
      <c r="I14" s="4"/>
      <c r="J14" s="6">
        <v>0.03602201264228646</v>
      </c>
      <c r="K14" s="21">
        <f t="shared" si="2"/>
        <v>0.03602201264228646</v>
      </c>
      <c r="L14" s="21">
        <f t="shared" si="3"/>
        <v>0</v>
      </c>
      <c r="M14" s="4"/>
      <c r="N14" s="6">
        <v>0.027253082092551565</v>
      </c>
      <c r="O14" s="21">
        <f t="shared" si="4"/>
        <v>0.027253082092551565</v>
      </c>
      <c r="P14" s="21">
        <f t="shared" si="5"/>
        <v>0</v>
      </c>
      <c r="Q14" s="4"/>
      <c r="R14" s="4"/>
      <c r="S14" s="4"/>
      <c r="T14" s="4"/>
      <c r="U14" s="4"/>
      <c r="V14" s="4"/>
      <c r="W14" s="4"/>
      <c r="X14"/>
    </row>
    <row r="15" spans="1:24" s="3" customFormat="1" ht="12.75">
      <c r="A15" s="3" t="s">
        <v>30</v>
      </c>
      <c r="B15" s="3">
        <v>11</v>
      </c>
      <c r="C15" s="3" t="s">
        <v>140</v>
      </c>
      <c r="D15" s="18">
        <v>0</v>
      </c>
      <c r="E15" s="4"/>
      <c r="F15" s="6">
        <v>0.021975666061156522</v>
      </c>
      <c r="G15" s="21">
        <f t="shared" si="0"/>
        <v>0.021975666061156522</v>
      </c>
      <c r="H15" s="21">
        <f t="shared" si="1"/>
        <v>0</v>
      </c>
      <c r="I15" s="4"/>
      <c r="J15" s="6">
        <v>0.047529044458572416</v>
      </c>
      <c r="K15" s="21">
        <f t="shared" si="2"/>
        <v>0.047529044458572416</v>
      </c>
      <c r="L15" s="21">
        <f t="shared" si="3"/>
        <v>0</v>
      </c>
      <c r="M15" s="4"/>
      <c r="N15" s="6">
        <v>0.03695333165091738</v>
      </c>
      <c r="O15" s="21">
        <f t="shared" si="4"/>
        <v>0.03695333165091738</v>
      </c>
      <c r="P15" s="21">
        <f t="shared" si="5"/>
        <v>0</v>
      </c>
      <c r="Q15" s="4"/>
      <c r="R15" s="4"/>
      <c r="S15" s="4"/>
      <c r="T15" s="4"/>
      <c r="U15" s="4"/>
      <c r="V15" s="4"/>
      <c r="W15" s="4"/>
      <c r="X15"/>
    </row>
    <row r="16" spans="1:24" s="3" customFormat="1" ht="12.75">
      <c r="A16" s="3" t="s">
        <v>30</v>
      </c>
      <c r="B16" s="3">
        <v>12</v>
      </c>
      <c r="C16" s="3" t="s">
        <v>139</v>
      </c>
      <c r="D16" s="18">
        <v>0.01</v>
      </c>
      <c r="E16" s="4"/>
      <c r="F16" s="6">
        <v>0.0093513472600666</v>
      </c>
      <c r="G16" s="21">
        <f t="shared" si="0"/>
        <v>0.0093513472600666</v>
      </c>
      <c r="H16" s="21">
        <f t="shared" si="1"/>
        <v>9.3513472600666E-05</v>
      </c>
      <c r="I16" s="4"/>
      <c r="J16" s="6">
        <v>0.0200122292457147</v>
      </c>
      <c r="K16" s="21">
        <f t="shared" si="2"/>
        <v>0.0200122292457147</v>
      </c>
      <c r="L16" s="21">
        <f t="shared" si="3"/>
        <v>0.00020012229245714702</v>
      </c>
      <c r="M16" s="4"/>
      <c r="N16" s="6">
        <v>0.013857499369094</v>
      </c>
      <c r="O16" s="21">
        <f t="shared" si="4"/>
        <v>0.013857499369094</v>
      </c>
      <c r="P16" s="21">
        <f t="shared" si="5"/>
        <v>0.00013857499369094</v>
      </c>
      <c r="Q16" s="4"/>
      <c r="R16" s="4"/>
      <c r="S16" s="4"/>
      <c r="T16" s="4"/>
      <c r="U16" s="4"/>
      <c r="V16" s="4"/>
      <c r="W16" s="4"/>
      <c r="X16"/>
    </row>
    <row r="17" spans="1:24" s="3" customFormat="1" ht="12.75">
      <c r="A17" s="3" t="s">
        <v>30</v>
      </c>
      <c r="B17" s="3">
        <v>13</v>
      </c>
      <c r="C17" s="3" t="s">
        <v>138</v>
      </c>
      <c r="D17" s="18">
        <v>0</v>
      </c>
      <c r="E17" s="4"/>
      <c r="F17" s="6">
        <v>0.0093513472600666</v>
      </c>
      <c r="G17" s="21">
        <f t="shared" si="0"/>
        <v>0.0093513472600666</v>
      </c>
      <c r="H17" s="21">
        <f t="shared" si="1"/>
        <v>0</v>
      </c>
      <c r="I17" s="4"/>
      <c r="J17" s="6">
        <v>0.015009171934286</v>
      </c>
      <c r="K17" s="21">
        <f t="shared" si="2"/>
        <v>0.015009171934286</v>
      </c>
      <c r="L17" s="21">
        <f t="shared" si="3"/>
        <v>0</v>
      </c>
      <c r="M17" s="4"/>
      <c r="N17" s="6">
        <v>0.013857499369094</v>
      </c>
      <c r="O17" s="21">
        <f t="shared" si="4"/>
        <v>0.013857499369094</v>
      </c>
      <c r="P17" s="21">
        <f t="shared" si="5"/>
        <v>0</v>
      </c>
      <c r="Q17" s="4"/>
      <c r="R17" s="4"/>
      <c r="S17" s="4"/>
      <c r="T17" s="4"/>
      <c r="U17" s="4"/>
      <c r="V17" s="4"/>
      <c r="W17" s="4"/>
      <c r="X17"/>
    </row>
    <row r="18" spans="1:24" s="3" customFormat="1" ht="12.75">
      <c r="A18" s="3" t="s">
        <v>30</v>
      </c>
      <c r="B18" s="3">
        <v>14</v>
      </c>
      <c r="C18" s="3" t="s">
        <v>137</v>
      </c>
      <c r="D18" s="18">
        <v>0</v>
      </c>
      <c r="E18" s="4"/>
      <c r="F18" s="6">
        <v>0.0187026945201332</v>
      </c>
      <c r="G18" s="21">
        <f t="shared" si="0"/>
        <v>0.0187026945201332</v>
      </c>
      <c r="H18" s="21">
        <f t="shared" si="1"/>
        <v>0</v>
      </c>
      <c r="I18" s="4"/>
      <c r="J18" s="6">
        <v>0.03502140118000073</v>
      </c>
      <c r="K18" s="21">
        <f t="shared" si="2"/>
        <v>0.03502140118000073</v>
      </c>
      <c r="L18" s="21">
        <f t="shared" si="3"/>
        <v>0</v>
      </c>
      <c r="M18" s="4"/>
      <c r="N18" s="6">
        <v>0.027714998738188</v>
      </c>
      <c r="O18" s="21">
        <f t="shared" si="4"/>
        <v>0.027714998738188</v>
      </c>
      <c r="P18" s="21">
        <f t="shared" si="5"/>
        <v>0</v>
      </c>
      <c r="Q18" s="4"/>
      <c r="R18" s="4"/>
      <c r="S18" s="4"/>
      <c r="T18" s="4"/>
      <c r="U18" s="4"/>
      <c r="V18" s="4"/>
      <c r="W18" s="4"/>
      <c r="X18"/>
    </row>
    <row r="19" spans="1:24" s="3" customFormat="1" ht="12.75">
      <c r="A19" s="3" t="s">
        <v>30</v>
      </c>
      <c r="B19" s="3">
        <v>15</v>
      </c>
      <c r="C19" s="3" t="s">
        <v>136</v>
      </c>
      <c r="D19" s="18">
        <v>0.001</v>
      </c>
      <c r="E19" s="4"/>
      <c r="F19" s="6">
        <v>0.028054041780199813</v>
      </c>
      <c r="G19" s="21">
        <f t="shared" si="0"/>
        <v>0.028054041780199813</v>
      </c>
      <c r="H19" s="21">
        <f t="shared" si="1"/>
        <v>2.8054041780199813E-05</v>
      </c>
      <c r="I19" s="4"/>
      <c r="J19" s="6">
        <v>0.030018343868572</v>
      </c>
      <c r="K19" s="21">
        <f t="shared" si="2"/>
        <v>0.030018343868572</v>
      </c>
      <c r="L19" s="21">
        <f t="shared" si="3"/>
        <v>3.0018343868572E-05</v>
      </c>
      <c r="M19" s="4"/>
      <c r="N19" s="6">
        <v>0.023095832281823367</v>
      </c>
      <c r="O19" s="21">
        <f t="shared" si="4"/>
        <v>0.023095832281823367</v>
      </c>
      <c r="P19" s="21">
        <f t="shared" si="5"/>
        <v>2.3095832281823367E-05</v>
      </c>
      <c r="Q19" s="4"/>
      <c r="R19" s="4"/>
      <c r="S19" s="4"/>
      <c r="T19" s="4"/>
      <c r="U19" s="4"/>
      <c r="V19" s="4"/>
      <c r="W19" s="4"/>
      <c r="X19"/>
    </row>
    <row r="20" spans="1:24" s="3" customFormat="1" ht="12.75">
      <c r="A20" s="3" t="s">
        <v>30</v>
      </c>
      <c r="B20" s="3">
        <v>17</v>
      </c>
      <c r="C20" s="3" t="s">
        <v>135</v>
      </c>
      <c r="D20" s="18">
        <v>0.1</v>
      </c>
      <c r="E20" s="4">
        <v>1</v>
      </c>
      <c r="F20" s="6">
        <v>0.0093513472600666</v>
      </c>
      <c r="G20" s="21">
        <f t="shared" si="0"/>
        <v>0.0046756736300333</v>
      </c>
      <c r="H20" s="21">
        <f t="shared" si="1"/>
        <v>0.00046756736300333</v>
      </c>
      <c r="I20" s="4">
        <v>1</v>
      </c>
      <c r="J20" s="6">
        <v>0.01000611462285735</v>
      </c>
      <c r="K20" s="21">
        <f t="shared" si="2"/>
        <v>0.005003057311428675</v>
      </c>
      <c r="L20" s="21">
        <f t="shared" si="3"/>
        <v>0.0005003057311428675</v>
      </c>
      <c r="M20" s="4"/>
      <c r="N20" s="6">
        <v>0.01847666582545869</v>
      </c>
      <c r="O20" s="21">
        <f t="shared" si="4"/>
        <v>0.01847666582545869</v>
      </c>
      <c r="P20" s="21">
        <f t="shared" si="5"/>
        <v>0.0018476665825458692</v>
      </c>
      <c r="Q20" s="4"/>
      <c r="R20" s="4"/>
      <c r="S20" s="4"/>
      <c r="T20" s="4"/>
      <c r="U20" s="4"/>
      <c r="V20" s="4"/>
      <c r="W20" s="4"/>
      <c r="X20"/>
    </row>
    <row r="21" spans="1:24" s="3" customFormat="1" ht="12.75">
      <c r="A21" s="3" t="s">
        <v>30</v>
      </c>
      <c r="B21" s="3">
        <v>18</v>
      </c>
      <c r="C21" s="3" t="s">
        <v>134</v>
      </c>
      <c r="D21" s="18">
        <v>0</v>
      </c>
      <c r="E21" s="4"/>
      <c r="F21" s="6">
        <v>0.30859445958219806</v>
      </c>
      <c r="G21" s="21">
        <f t="shared" si="0"/>
        <v>0.30859445958219806</v>
      </c>
      <c r="H21" s="21">
        <f t="shared" si="1"/>
        <v>0</v>
      </c>
      <c r="I21" s="4"/>
      <c r="J21" s="6">
        <v>0.3502140118000072</v>
      </c>
      <c r="K21" s="21">
        <f t="shared" si="2"/>
        <v>0.3502140118000072</v>
      </c>
      <c r="L21" s="21">
        <f t="shared" si="3"/>
        <v>0</v>
      </c>
      <c r="M21" s="4"/>
      <c r="N21" s="6">
        <v>0.24019665573096297</v>
      </c>
      <c r="O21" s="21">
        <f t="shared" si="4"/>
        <v>0.24019665573096297</v>
      </c>
      <c r="P21" s="21">
        <f t="shared" si="5"/>
        <v>0</v>
      </c>
      <c r="Q21" s="4"/>
      <c r="R21" s="4"/>
      <c r="S21" s="4"/>
      <c r="T21" s="4"/>
      <c r="U21" s="4"/>
      <c r="V21" s="4"/>
      <c r="W21" s="4"/>
      <c r="X21"/>
    </row>
    <row r="22" spans="1:24" s="3" customFormat="1" ht="12.75">
      <c r="A22" s="3" t="s">
        <v>30</v>
      </c>
      <c r="B22" s="3">
        <v>19</v>
      </c>
      <c r="C22" s="3" t="s">
        <v>133</v>
      </c>
      <c r="D22" s="18">
        <v>0</v>
      </c>
      <c r="E22" s="4"/>
      <c r="F22" s="6">
        <v>0.31794580684226464</v>
      </c>
      <c r="G22" s="21">
        <f t="shared" si="0"/>
        <v>0.31794580684226464</v>
      </c>
      <c r="H22" s="21">
        <f t="shared" si="1"/>
        <v>0</v>
      </c>
      <c r="I22" s="4"/>
      <c r="J22" s="6">
        <v>0.36022012642286455</v>
      </c>
      <c r="K22" s="21">
        <f t="shared" si="2"/>
        <v>0.36022012642286455</v>
      </c>
      <c r="L22" s="21">
        <f t="shared" si="3"/>
        <v>0</v>
      </c>
      <c r="M22" s="4"/>
      <c r="N22" s="6">
        <v>0.25867332155642164</v>
      </c>
      <c r="O22" s="21">
        <f t="shared" si="4"/>
        <v>0.25867332155642164</v>
      </c>
      <c r="P22" s="21">
        <f t="shared" si="5"/>
        <v>0</v>
      </c>
      <c r="Q22" s="4"/>
      <c r="R22" s="4"/>
      <c r="S22" s="4"/>
      <c r="T22" s="4"/>
      <c r="U22" s="4"/>
      <c r="V22" s="4"/>
      <c r="W22" s="4"/>
      <c r="X22"/>
    </row>
    <row r="23" spans="1:24" s="3" customFormat="1" ht="12.75">
      <c r="A23" s="3" t="s">
        <v>30</v>
      </c>
      <c r="B23" s="3">
        <v>20</v>
      </c>
      <c r="C23" s="3" t="s">
        <v>132</v>
      </c>
      <c r="D23" s="18">
        <v>0.05</v>
      </c>
      <c r="E23" s="4"/>
      <c r="F23" s="6">
        <v>0.002337836815016651</v>
      </c>
      <c r="G23" s="21">
        <f t="shared" si="0"/>
        <v>0.002337836815016651</v>
      </c>
      <c r="H23" s="21">
        <f t="shared" si="1"/>
        <v>0.00011689184075083256</v>
      </c>
      <c r="I23" s="4"/>
      <c r="J23" s="6">
        <v>0.0035021401180000728</v>
      </c>
      <c r="K23" s="21">
        <f t="shared" si="2"/>
        <v>0.0035021401180000728</v>
      </c>
      <c r="L23" s="21">
        <f t="shared" si="3"/>
        <v>0.00017510700590000366</v>
      </c>
      <c r="M23" s="4"/>
      <c r="N23" s="6">
        <v>0.0027714998738188</v>
      </c>
      <c r="O23" s="21">
        <f t="shared" si="4"/>
        <v>0.0027714998738188</v>
      </c>
      <c r="P23" s="21">
        <f t="shared" si="5"/>
        <v>0.00013857499369094</v>
      </c>
      <c r="Q23" s="4"/>
      <c r="R23" s="4"/>
      <c r="S23" s="4"/>
      <c r="T23" s="4"/>
      <c r="U23" s="4"/>
      <c r="V23" s="4"/>
      <c r="W23" s="4"/>
      <c r="X23"/>
    </row>
    <row r="24" spans="1:24" s="3" customFormat="1" ht="12.75">
      <c r="A24" s="3" t="s">
        <v>30</v>
      </c>
      <c r="B24" s="3">
        <v>21</v>
      </c>
      <c r="C24" s="3" t="s">
        <v>131</v>
      </c>
      <c r="D24" s="18">
        <v>0.5</v>
      </c>
      <c r="E24" s="4"/>
      <c r="F24" s="6">
        <v>0.002337836815016651</v>
      </c>
      <c r="G24" s="21">
        <f t="shared" si="0"/>
        <v>0.002337836815016651</v>
      </c>
      <c r="H24" s="21">
        <f t="shared" si="1"/>
        <v>0.0011689184075083256</v>
      </c>
      <c r="I24" s="4"/>
      <c r="J24" s="6">
        <v>0.00400244584914294</v>
      </c>
      <c r="K24" s="21">
        <f t="shared" si="2"/>
        <v>0.00400244584914294</v>
      </c>
      <c r="L24" s="21">
        <f t="shared" si="3"/>
        <v>0.00200122292457147</v>
      </c>
      <c r="M24" s="4"/>
      <c r="N24" s="6">
        <v>0.0032334165194552707</v>
      </c>
      <c r="O24" s="21">
        <f t="shared" si="4"/>
        <v>0.0032334165194552707</v>
      </c>
      <c r="P24" s="21">
        <f t="shared" si="5"/>
        <v>0.0016167082597276354</v>
      </c>
      <c r="Q24" s="4"/>
      <c r="R24" s="4"/>
      <c r="S24" s="4"/>
      <c r="T24" s="4"/>
      <c r="U24" s="4"/>
      <c r="V24" s="4"/>
      <c r="W24" s="4"/>
      <c r="X24"/>
    </row>
    <row r="25" spans="1:24" s="3" customFormat="1" ht="12.75">
      <c r="A25" s="3" t="s">
        <v>30</v>
      </c>
      <c r="B25" s="3">
        <v>22</v>
      </c>
      <c r="C25" s="3" t="s">
        <v>130</v>
      </c>
      <c r="D25" s="18">
        <v>0</v>
      </c>
      <c r="E25" s="4"/>
      <c r="F25" s="6">
        <v>0.01870269452013321</v>
      </c>
      <c r="G25" s="21">
        <f t="shared" si="0"/>
        <v>0.01870269452013321</v>
      </c>
      <c r="H25" s="21">
        <f t="shared" si="1"/>
        <v>0</v>
      </c>
      <c r="I25" s="4"/>
      <c r="J25" s="6">
        <v>0.022513757901429</v>
      </c>
      <c r="K25" s="21">
        <f t="shared" si="2"/>
        <v>0.022513757901429</v>
      </c>
      <c r="L25" s="21">
        <f t="shared" si="3"/>
        <v>0</v>
      </c>
      <c r="M25" s="4"/>
      <c r="N25" s="6">
        <v>0.017090915888549284</v>
      </c>
      <c r="O25" s="21">
        <f t="shared" si="4"/>
        <v>0.017090915888549284</v>
      </c>
      <c r="P25" s="21">
        <f t="shared" si="5"/>
        <v>0</v>
      </c>
      <c r="Q25" s="4"/>
      <c r="R25" s="4"/>
      <c r="S25" s="4"/>
      <c r="T25" s="4"/>
      <c r="U25" s="4"/>
      <c r="V25" s="4"/>
      <c r="W25" s="4"/>
      <c r="X25"/>
    </row>
    <row r="26" spans="1:24" s="3" customFormat="1" ht="12.75">
      <c r="A26" s="3" t="s">
        <v>30</v>
      </c>
      <c r="B26" s="3">
        <v>23</v>
      </c>
      <c r="C26" s="3" t="s">
        <v>129</v>
      </c>
      <c r="D26" s="18">
        <v>0</v>
      </c>
      <c r="E26" s="4"/>
      <c r="F26" s="6">
        <v>0.02337836815016651</v>
      </c>
      <c r="G26" s="21">
        <f t="shared" si="0"/>
        <v>0.02337836815016651</v>
      </c>
      <c r="H26" s="21">
        <f t="shared" si="1"/>
        <v>0</v>
      </c>
      <c r="I26" s="4"/>
      <c r="J26" s="6">
        <v>0.030018343868572</v>
      </c>
      <c r="K26" s="21">
        <f t="shared" si="2"/>
        <v>0.030018343868572</v>
      </c>
      <c r="L26" s="21">
        <f t="shared" si="3"/>
        <v>0</v>
      </c>
      <c r="M26" s="4"/>
      <c r="N26" s="6">
        <v>0.023095832281823356</v>
      </c>
      <c r="O26" s="21">
        <f t="shared" si="4"/>
        <v>0.023095832281823356</v>
      </c>
      <c r="P26" s="21">
        <f t="shared" si="5"/>
        <v>0</v>
      </c>
      <c r="Q26" s="4"/>
      <c r="R26" s="4"/>
      <c r="S26" s="4"/>
      <c r="T26" s="4"/>
      <c r="U26" s="4"/>
      <c r="V26" s="4"/>
      <c r="W26" s="4"/>
      <c r="X26"/>
    </row>
    <row r="27" spans="1:24" s="3" customFormat="1" ht="12.75">
      <c r="A27" s="3" t="s">
        <v>30</v>
      </c>
      <c r="B27" s="3">
        <v>24</v>
      </c>
      <c r="C27" s="3" t="s">
        <v>128</v>
      </c>
      <c r="D27" s="18">
        <v>0.1</v>
      </c>
      <c r="E27" s="4"/>
      <c r="F27" s="6">
        <v>0.0046756736300333</v>
      </c>
      <c r="G27" s="21">
        <f t="shared" si="0"/>
        <v>0.0046756736300333</v>
      </c>
      <c r="H27" s="21">
        <f t="shared" si="1"/>
        <v>0.00046756736300333</v>
      </c>
      <c r="I27" s="4"/>
      <c r="J27" s="6">
        <v>0.01000611462285735</v>
      </c>
      <c r="K27" s="21">
        <f t="shared" si="2"/>
        <v>0.01000611462285735</v>
      </c>
      <c r="L27" s="21">
        <f t="shared" si="3"/>
        <v>0.001000611462285735</v>
      </c>
      <c r="M27" s="4"/>
      <c r="N27" s="6">
        <v>0.009238332912729345</v>
      </c>
      <c r="O27" s="21">
        <f t="shared" si="4"/>
        <v>0.009238332912729345</v>
      </c>
      <c r="P27" s="21">
        <f t="shared" si="5"/>
        <v>0.0009238332912729346</v>
      </c>
      <c r="Q27" s="4"/>
      <c r="R27" s="4"/>
      <c r="S27" s="4"/>
      <c r="T27" s="4"/>
      <c r="U27" s="4"/>
      <c r="V27" s="4"/>
      <c r="W27" s="4"/>
      <c r="X27"/>
    </row>
    <row r="28" spans="1:24" s="3" customFormat="1" ht="12.75">
      <c r="A28" s="3" t="s">
        <v>30</v>
      </c>
      <c r="B28" s="3">
        <v>25</v>
      </c>
      <c r="C28" s="3" t="s">
        <v>127</v>
      </c>
      <c r="D28" s="18">
        <v>0.1</v>
      </c>
      <c r="E28" s="4"/>
      <c r="F28" s="6">
        <v>0.0018702694520133212</v>
      </c>
      <c r="G28" s="21">
        <f t="shared" si="0"/>
        <v>0.0018702694520133212</v>
      </c>
      <c r="H28" s="21">
        <f t="shared" si="1"/>
        <v>0.00018702694520133213</v>
      </c>
      <c r="I28" s="4"/>
      <c r="J28" s="6">
        <v>0.00400244584914294</v>
      </c>
      <c r="K28" s="21">
        <f t="shared" si="2"/>
        <v>0.00400244584914294</v>
      </c>
      <c r="L28" s="21">
        <f t="shared" si="3"/>
        <v>0.00040024458491429404</v>
      </c>
      <c r="M28" s="4"/>
      <c r="N28" s="6">
        <v>0.0027714998738188</v>
      </c>
      <c r="O28" s="21">
        <f t="shared" si="4"/>
        <v>0.0027714998738188</v>
      </c>
      <c r="P28" s="21">
        <f t="shared" si="5"/>
        <v>0.00027714998738188</v>
      </c>
      <c r="Q28" s="4"/>
      <c r="R28" s="4"/>
      <c r="S28" s="4"/>
      <c r="T28" s="4"/>
      <c r="U28" s="4"/>
      <c r="V28" s="4"/>
      <c r="W28" s="4"/>
      <c r="X28"/>
    </row>
    <row r="29" spans="1:24" s="3" customFormat="1" ht="12.75">
      <c r="A29" s="3" t="s">
        <v>30</v>
      </c>
      <c r="B29" s="3">
        <v>26</v>
      </c>
      <c r="C29" s="3" t="s">
        <v>126</v>
      </c>
      <c r="D29" s="18">
        <v>0.1</v>
      </c>
      <c r="E29" s="4">
        <v>1</v>
      </c>
      <c r="F29" s="6">
        <v>0.00093513472600666</v>
      </c>
      <c r="G29" s="21">
        <f t="shared" si="0"/>
        <v>0.00046756736300333</v>
      </c>
      <c r="H29" s="21">
        <f t="shared" si="1"/>
        <v>4.6756736300333E-05</v>
      </c>
      <c r="I29" s="4">
        <v>1</v>
      </c>
      <c r="J29" s="6">
        <v>0.00200122292457147</v>
      </c>
      <c r="K29" s="21">
        <f t="shared" si="2"/>
        <v>0.001000611462285735</v>
      </c>
      <c r="L29" s="21">
        <f t="shared" si="3"/>
        <v>0.00010006114622857351</v>
      </c>
      <c r="M29" s="4">
        <v>1</v>
      </c>
      <c r="N29" s="6">
        <v>0.0013857499369094</v>
      </c>
      <c r="O29" s="21">
        <f t="shared" si="4"/>
        <v>0.0006928749684547</v>
      </c>
      <c r="P29" s="21">
        <f t="shared" si="5"/>
        <v>6.928749684547E-05</v>
      </c>
      <c r="Q29" s="4"/>
      <c r="R29" s="4"/>
      <c r="S29" s="4"/>
      <c r="T29" s="4"/>
      <c r="U29" s="4"/>
      <c r="V29" s="4"/>
      <c r="W29" s="4"/>
      <c r="X29"/>
    </row>
    <row r="30" spans="1:24" s="3" customFormat="1" ht="12.75">
      <c r="A30" s="3" t="s">
        <v>30</v>
      </c>
      <c r="B30" s="3">
        <v>27</v>
      </c>
      <c r="C30" s="3" t="s">
        <v>125</v>
      </c>
      <c r="D30" s="18">
        <v>0.1</v>
      </c>
      <c r="E30" s="4"/>
      <c r="F30" s="6">
        <v>0.0046756736300333</v>
      </c>
      <c r="G30" s="21">
        <f t="shared" si="0"/>
        <v>0.0046756736300333</v>
      </c>
      <c r="H30" s="21">
        <f t="shared" si="1"/>
        <v>0.00046756736300333</v>
      </c>
      <c r="I30" s="4"/>
      <c r="J30" s="6">
        <v>0.005003057311428675</v>
      </c>
      <c r="K30" s="21">
        <f t="shared" si="2"/>
        <v>0.005003057311428675</v>
      </c>
      <c r="L30" s="21">
        <f t="shared" si="3"/>
        <v>0.0005003057311428675</v>
      </c>
      <c r="M30" s="4"/>
      <c r="N30" s="6">
        <v>0.004619166456364673</v>
      </c>
      <c r="O30" s="21">
        <f t="shared" si="4"/>
        <v>0.004619166456364673</v>
      </c>
      <c r="P30" s="21">
        <f t="shared" si="5"/>
        <v>0.0004619166456364673</v>
      </c>
      <c r="Q30" s="4"/>
      <c r="R30" s="4"/>
      <c r="S30" s="4"/>
      <c r="T30" s="4"/>
      <c r="U30" s="4"/>
      <c r="V30" s="4"/>
      <c r="W30" s="4"/>
      <c r="X30"/>
    </row>
    <row r="31" spans="1:24" s="3" customFormat="1" ht="12.75">
      <c r="A31" s="3" t="s">
        <v>30</v>
      </c>
      <c r="B31" s="3">
        <v>28</v>
      </c>
      <c r="C31" s="3" t="s">
        <v>124</v>
      </c>
      <c r="D31" s="18">
        <v>0</v>
      </c>
      <c r="E31" s="4"/>
      <c r="F31" s="6">
        <v>0.0028054041780199816</v>
      </c>
      <c r="G31" s="21">
        <f t="shared" si="0"/>
        <v>0.0028054041780199816</v>
      </c>
      <c r="H31" s="21">
        <f t="shared" si="1"/>
        <v>0</v>
      </c>
      <c r="I31" s="4"/>
      <c r="J31" s="6">
        <v>0.01600978339657176</v>
      </c>
      <c r="K31" s="21">
        <f t="shared" si="2"/>
        <v>0.01600978339657176</v>
      </c>
      <c r="L31" s="21">
        <f t="shared" si="3"/>
        <v>0</v>
      </c>
      <c r="M31" s="4"/>
      <c r="N31" s="6">
        <v>0.011085999495275214</v>
      </c>
      <c r="O31" s="21">
        <f t="shared" si="4"/>
        <v>0.011085999495275214</v>
      </c>
      <c r="P31" s="21">
        <f t="shared" si="5"/>
        <v>0</v>
      </c>
      <c r="Q31" s="4"/>
      <c r="R31" s="4"/>
      <c r="S31" s="4"/>
      <c r="T31" s="4"/>
      <c r="U31" s="4"/>
      <c r="V31" s="4"/>
      <c r="W31" s="4"/>
      <c r="X31"/>
    </row>
    <row r="32" spans="1:24" s="3" customFormat="1" ht="12.75">
      <c r="A32" s="3" t="s">
        <v>30</v>
      </c>
      <c r="B32" s="3">
        <v>29</v>
      </c>
      <c r="C32" s="3" t="s">
        <v>123</v>
      </c>
      <c r="D32" s="18">
        <v>0</v>
      </c>
      <c r="E32" s="4"/>
      <c r="F32" s="6">
        <v>0.01496215561610657</v>
      </c>
      <c r="G32" s="21">
        <f t="shared" si="0"/>
        <v>0.01496215561610657</v>
      </c>
      <c r="H32" s="21">
        <f t="shared" si="1"/>
        <v>0</v>
      </c>
      <c r="I32" s="4"/>
      <c r="J32" s="6">
        <v>0.0370226241045722</v>
      </c>
      <c r="K32" s="21">
        <f t="shared" si="2"/>
        <v>0.0370226241045722</v>
      </c>
      <c r="L32" s="21">
        <f t="shared" si="3"/>
        <v>0</v>
      </c>
      <c r="M32" s="4"/>
      <c r="N32" s="6">
        <v>0.029100748675097435</v>
      </c>
      <c r="O32" s="21">
        <f t="shared" si="4"/>
        <v>0.029100748675097435</v>
      </c>
      <c r="P32" s="21">
        <f t="shared" si="5"/>
        <v>0</v>
      </c>
      <c r="Q32" s="4"/>
      <c r="R32" s="4"/>
      <c r="S32" s="4"/>
      <c r="T32" s="4"/>
      <c r="U32" s="4"/>
      <c r="V32" s="4"/>
      <c r="W32" s="4"/>
      <c r="X32"/>
    </row>
    <row r="33" spans="1:24" s="3" customFormat="1" ht="12.75">
      <c r="A33" s="3" t="s">
        <v>30</v>
      </c>
      <c r="B33" s="3">
        <v>30</v>
      </c>
      <c r="C33" s="3" t="s">
        <v>122</v>
      </c>
      <c r="D33" s="18">
        <v>0.01</v>
      </c>
      <c r="E33" s="4"/>
      <c r="F33" s="6">
        <v>0.0046756736300333</v>
      </c>
      <c r="G33" s="21">
        <f t="shared" si="0"/>
        <v>0.0046756736300333</v>
      </c>
      <c r="H33" s="21">
        <f t="shared" si="1"/>
        <v>4.6756736300333E-05</v>
      </c>
      <c r="I33" s="4"/>
      <c r="J33" s="6">
        <v>0.01000611462285735</v>
      </c>
      <c r="K33" s="21">
        <f t="shared" si="2"/>
        <v>0.01000611462285735</v>
      </c>
      <c r="L33" s="21">
        <f t="shared" si="3"/>
        <v>0.00010006114622857351</v>
      </c>
      <c r="M33" s="4"/>
      <c r="N33" s="6">
        <v>0.009238332912729345</v>
      </c>
      <c r="O33" s="21">
        <f t="shared" si="4"/>
        <v>0.009238332912729345</v>
      </c>
      <c r="P33" s="21">
        <f t="shared" si="5"/>
        <v>9.238332912729345E-05</v>
      </c>
      <c r="Q33" s="4"/>
      <c r="R33" s="4"/>
      <c r="S33" s="4"/>
      <c r="T33" s="4"/>
      <c r="U33" s="4"/>
      <c r="V33" s="4"/>
      <c r="W33" s="4"/>
      <c r="X33"/>
    </row>
    <row r="34" spans="1:24" s="3" customFormat="1" ht="12.75">
      <c r="A34" s="3" t="s">
        <v>30</v>
      </c>
      <c r="B34" s="3">
        <v>31</v>
      </c>
      <c r="C34" s="3" t="s">
        <v>121</v>
      </c>
      <c r="D34" s="18">
        <v>0.01</v>
      </c>
      <c r="E34" s="4"/>
      <c r="F34" s="6">
        <v>0.0018702694520133212</v>
      </c>
      <c r="G34" s="21">
        <f t="shared" si="0"/>
        <v>0.0018702694520133212</v>
      </c>
      <c r="H34" s="21">
        <f t="shared" si="1"/>
        <v>1.8702694520133212E-05</v>
      </c>
      <c r="I34" s="4">
        <v>1</v>
      </c>
      <c r="J34" s="6">
        <v>0.0025015286557143377</v>
      </c>
      <c r="K34" s="21">
        <f t="shared" si="2"/>
        <v>0.0012507643278571688</v>
      </c>
      <c r="L34" s="21">
        <f t="shared" si="3"/>
        <v>1.2507643278571689E-05</v>
      </c>
      <c r="M34" s="4"/>
      <c r="N34" s="6">
        <v>0.0023095832281823363</v>
      </c>
      <c r="O34" s="21">
        <f t="shared" si="4"/>
        <v>0.0023095832281823363</v>
      </c>
      <c r="P34" s="21">
        <f t="shared" si="5"/>
        <v>2.3095832281823363E-05</v>
      </c>
      <c r="Q34" s="4"/>
      <c r="R34" s="4"/>
      <c r="S34" s="4"/>
      <c r="T34" s="4"/>
      <c r="U34" s="4"/>
      <c r="V34" s="4"/>
      <c r="W34" s="4"/>
      <c r="X34"/>
    </row>
    <row r="35" spans="1:24" s="3" customFormat="1" ht="12.75">
      <c r="A35" s="3" t="s">
        <v>30</v>
      </c>
      <c r="B35" s="3">
        <v>32</v>
      </c>
      <c r="C35" s="3" t="s">
        <v>120</v>
      </c>
      <c r="D35" s="18">
        <v>0</v>
      </c>
      <c r="E35" s="4"/>
      <c r="F35" s="6">
        <v>0.0028054041780199816</v>
      </c>
      <c r="G35" s="21">
        <f t="shared" si="0"/>
        <v>0.0028054041780199816</v>
      </c>
      <c r="H35" s="21">
        <f t="shared" si="1"/>
        <v>0</v>
      </c>
      <c r="I35" s="4"/>
      <c r="J35" s="6">
        <v>0</v>
      </c>
      <c r="K35" s="21">
        <f t="shared" si="2"/>
      </c>
      <c r="L35" s="21">
        <f t="shared" si="3"/>
      </c>
      <c r="M35" s="4"/>
      <c r="N35" s="6">
        <v>0.0023095832281823363</v>
      </c>
      <c r="O35" s="21">
        <f t="shared" si="4"/>
        <v>0.0023095832281823363</v>
      </c>
      <c r="P35" s="21">
        <f t="shared" si="5"/>
        <v>0</v>
      </c>
      <c r="Q35" s="4"/>
      <c r="R35" s="4"/>
      <c r="S35" s="4"/>
      <c r="T35" s="4"/>
      <c r="U35" s="4"/>
      <c r="V35" s="4"/>
      <c r="W35" s="4"/>
      <c r="X35"/>
    </row>
    <row r="36" spans="1:24" s="3" customFormat="1" ht="12.75">
      <c r="A36" s="3" t="s">
        <v>30</v>
      </c>
      <c r="B36" s="3">
        <v>33</v>
      </c>
      <c r="C36" s="3" t="s">
        <v>119</v>
      </c>
      <c r="D36" s="18">
        <v>0</v>
      </c>
      <c r="E36" s="4"/>
      <c r="F36" s="6">
        <v>0.0093513472600666</v>
      </c>
      <c r="G36" s="21">
        <f t="shared" si="0"/>
        <v>0.0093513472600666</v>
      </c>
      <c r="H36" s="21">
        <f t="shared" si="1"/>
        <v>0</v>
      </c>
      <c r="I36" s="4"/>
      <c r="J36" s="6">
        <v>0.012507643278571689</v>
      </c>
      <c r="K36" s="21">
        <f t="shared" si="2"/>
        <v>0.012507643278571689</v>
      </c>
      <c r="L36" s="21">
        <f t="shared" si="3"/>
        <v>0</v>
      </c>
      <c r="M36" s="4"/>
      <c r="N36" s="6">
        <v>0.013857499369094</v>
      </c>
      <c r="O36" s="21">
        <f t="shared" si="4"/>
        <v>0.013857499369094</v>
      </c>
      <c r="P36" s="21">
        <f t="shared" si="5"/>
        <v>0</v>
      </c>
      <c r="Q36" s="4"/>
      <c r="R36" s="4"/>
      <c r="S36" s="4"/>
      <c r="T36" s="4"/>
      <c r="U36" s="4"/>
      <c r="V36" s="4"/>
      <c r="W36" s="4"/>
      <c r="X36"/>
    </row>
    <row r="37" spans="1:24" s="3" customFormat="1" ht="12.75">
      <c r="A37" s="3" t="s">
        <v>30</v>
      </c>
      <c r="B37" s="3">
        <v>34</v>
      </c>
      <c r="C37" s="3" t="s">
        <v>118</v>
      </c>
      <c r="D37" s="18">
        <v>0.001</v>
      </c>
      <c r="E37" s="4"/>
      <c r="F37" s="6">
        <v>0.0140270208901</v>
      </c>
      <c r="G37" s="21">
        <f t="shared" si="0"/>
        <v>0.0140270208901</v>
      </c>
      <c r="H37" s="21">
        <f t="shared" si="1"/>
        <v>1.40270208901E-05</v>
      </c>
      <c r="I37" s="4"/>
      <c r="J37" s="6">
        <v>0.015009171934286</v>
      </c>
      <c r="K37" s="21">
        <f t="shared" si="2"/>
        <v>0.015009171934286</v>
      </c>
      <c r="L37" s="21">
        <f t="shared" si="3"/>
        <v>1.5009171934286E-05</v>
      </c>
      <c r="M37" s="4"/>
      <c r="N37" s="6">
        <v>0.013857499369094</v>
      </c>
      <c r="O37" s="21">
        <f t="shared" si="4"/>
        <v>0.013857499369094</v>
      </c>
      <c r="P37" s="21">
        <f t="shared" si="5"/>
        <v>1.3857499369094002E-05</v>
      </c>
      <c r="Q37" s="4"/>
      <c r="R37" s="4"/>
      <c r="S37" s="4"/>
      <c r="T37" s="4"/>
      <c r="U37" s="4"/>
      <c r="V37" s="4"/>
      <c r="W37" s="4"/>
      <c r="X37"/>
    </row>
    <row r="38" spans="1:24" s="3" customFormat="1" ht="12.75">
      <c r="A38" s="3" t="s">
        <v>30</v>
      </c>
      <c r="B38" s="3">
        <v>35</v>
      </c>
      <c r="C38" s="3" t="s">
        <v>117</v>
      </c>
      <c r="D38" s="4"/>
      <c r="E38" s="9">
        <f>(F38-H38)*2/F38*100</f>
        <v>35.519125683060146</v>
      </c>
      <c r="F38" s="6">
        <v>0.005133889645776566</v>
      </c>
      <c r="G38" s="6"/>
      <c r="H38" s="6">
        <f>SUM(H5:H37)</f>
        <v>0.004222133287920071</v>
      </c>
      <c r="I38" s="9">
        <f>(J38-L38)*2/J38*100</f>
        <v>30.76444996892483</v>
      </c>
      <c r="J38" s="6">
        <v>0.00804991921408874</v>
      </c>
      <c r="K38" s="6"/>
      <c r="L38" s="6">
        <f>SUM(L5:L37)</f>
        <v>0.006811662529510142</v>
      </c>
      <c r="M38" s="9">
        <f>(N38-P38)*2/N38*100</f>
        <v>16.53868871825165</v>
      </c>
      <c r="N38" s="6">
        <v>0.00782024881062539</v>
      </c>
      <c r="O38" s="6"/>
      <c r="P38" s="6">
        <f>SUM(P5:P37)</f>
        <v>0.007173565506734335</v>
      </c>
      <c r="Q38" s="4"/>
      <c r="R38" s="4"/>
      <c r="S38" s="4"/>
      <c r="T38" s="4"/>
      <c r="U38" s="4"/>
      <c r="V38" s="4"/>
      <c r="W38" s="4"/>
      <c r="X38"/>
    </row>
    <row r="39" spans="1:24" s="3" customFormat="1" ht="12.75">
      <c r="A39" s="3" t="s">
        <v>30</v>
      </c>
      <c r="B39" s="3">
        <v>36</v>
      </c>
      <c r="C39" s="3" t="s">
        <v>116</v>
      </c>
      <c r="D39" s="4"/>
      <c r="E39" s="4"/>
      <c r="F39" s="6">
        <v>0.4582160157432638</v>
      </c>
      <c r="G39" s="6">
        <f>G37+G36+G32+G26+G22+G19+G18+G15+G10+G7</f>
        <v>0.4582160157432638</v>
      </c>
      <c r="H39" s="6"/>
      <c r="I39" s="4"/>
      <c r="J39" s="6">
        <v>0.57935403666344</v>
      </c>
      <c r="K39" s="6">
        <f>K37+K36+K32+K26+K22+K19+K18+K15+K10+K7</f>
        <v>0.5793540366634403</v>
      </c>
      <c r="L39" s="6"/>
      <c r="M39" s="4"/>
      <c r="N39" s="6">
        <v>0.44990681284992</v>
      </c>
      <c r="O39" s="6">
        <f>O37+O36+O32+O26+O22+O19+O18+O15+O10+O7</f>
        <v>0.44990681284991896</v>
      </c>
      <c r="P39" s="6"/>
      <c r="Q39" s="4"/>
      <c r="R39" s="4"/>
      <c r="S39" s="4"/>
      <c r="T39" s="4"/>
      <c r="U39" s="4"/>
      <c r="V39" s="4"/>
      <c r="W39" s="4"/>
      <c r="X39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85"/>
  <sheetViews>
    <sheetView tabSelected="1" workbookViewId="0" topLeftCell="B1">
      <selection activeCell="C2" sqref="C2"/>
    </sheetView>
  </sheetViews>
  <sheetFormatPr defaultColWidth="9.140625" defaultRowHeight="12.75"/>
  <cols>
    <col min="1" max="1" width="4.421875" style="0" hidden="1" customWidth="1"/>
    <col min="2" max="2" width="28.140625" style="0" customWidth="1"/>
    <col min="3" max="3" width="62.7109375" style="0" customWidth="1"/>
    <col min="4" max="4" width="55.57421875" style="11" customWidth="1"/>
  </cols>
  <sheetData>
    <row r="1" ht="12.75">
      <c r="B1" s="12" t="s">
        <v>80</v>
      </c>
    </row>
    <row r="2" ht="12.75">
      <c r="B2" s="16"/>
    </row>
    <row r="3" spans="2:4" ht="12.75">
      <c r="B3" s="16" t="s">
        <v>81</v>
      </c>
      <c r="C3" t="s">
        <v>103</v>
      </c>
      <c r="D3"/>
    </row>
    <row r="4" spans="2:4" ht="12.75">
      <c r="B4" s="16" t="s">
        <v>82</v>
      </c>
      <c r="C4" t="s">
        <v>104</v>
      </c>
      <c r="D4"/>
    </row>
    <row r="5" spans="2:4" ht="12.75">
      <c r="B5" s="16" t="s">
        <v>83</v>
      </c>
      <c r="C5" t="s">
        <v>105</v>
      </c>
      <c r="D5"/>
    </row>
    <row r="6" spans="2:4" ht="12.75">
      <c r="B6" s="16" t="s">
        <v>84</v>
      </c>
      <c r="D6"/>
    </row>
    <row r="7" spans="2:4" ht="12.75">
      <c r="B7" s="16" t="s">
        <v>85</v>
      </c>
      <c r="C7" t="s">
        <v>106</v>
      </c>
      <c r="D7"/>
    </row>
    <row r="8" spans="2:4" ht="12.75">
      <c r="B8" s="16" t="s">
        <v>86</v>
      </c>
      <c r="C8" t="s">
        <v>107</v>
      </c>
      <c r="D8"/>
    </row>
    <row r="9" spans="2:4" ht="12.75">
      <c r="B9" s="16" t="s">
        <v>87</v>
      </c>
      <c r="C9" t="s">
        <v>108</v>
      </c>
      <c r="D9"/>
    </row>
    <row r="10" spans="2:4" ht="12.75">
      <c r="B10" s="16" t="s">
        <v>88</v>
      </c>
      <c r="C10" t="s">
        <v>109</v>
      </c>
      <c r="D10"/>
    </row>
    <row r="11" spans="2:4" ht="12.75">
      <c r="B11" s="16" t="s">
        <v>190</v>
      </c>
      <c r="C11" s="30">
        <v>0</v>
      </c>
      <c r="D11"/>
    </row>
    <row r="12" spans="2:4" ht="12.75">
      <c r="B12" s="16" t="s">
        <v>110</v>
      </c>
      <c r="C12" t="s">
        <v>207</v>
      </c>
      <c r="D12"/>
    </row>
    <row r="13" spans="2:4" ht="12.75">
      <c r="B13" s="16" t="s">
        <v>111</v>
      </c>
      <c r="C13" t="s">
        <v>196</v>
      </c>
      <c r="D13"/>
    </row>
    <row r="14" spans="2:4" ht="12.75">
      <c r="B14" s="17" t="s">
        <v>89</v>
      </c>
      <c r="D14"/>
    </row>
    <row r="15" spans="2:4" ht="12.75">
      <c r="B15" s="17" t="s">
        <v>90</v>
      </c>
      <c r="D15"/>
    </row>
    <row r="16" spans="2:4" ht="12.75">
      <c r="B16" s="16" t="s">
        <v>91</v>
      </c>
      <c r="D16"/>
    </row>
    <row r="17" spans="2:4" ht="12.75">
      <c r="B17" s="16" t="s">
        <v>191</v>
      </c>
      <c r="C17" t="s">
        <v>162</v>
      </c>
      <c r="D17"/>
    </row>
    <row r="18" spans="2:4" ht="12.75">
      <c r="B18" s="16" t="s">
        <v>192</v>
      </c>
      <c r="C18" t="s">
        <v>193</v>
      </c>
      <c r="D18"/>
    </row>
    <row r="19" spans="2:4" ht="25.5">
      <c r="B19" s="17" t="s">
        <v>92</v>
      </c>
      <c r="C19" s="15" t="s">
        <v>163</v>
      </c>
      <c r="D19"/>
    </row>
    <row r="20" spans="2:4" ht="12.75">
      <c r="B20" s="16" t="s">
        <v>93</v>
      </c>
      <c r="C20" t="s">
        <v>195</v>
      </c>
      <c r="D20"/>
    </row>
    <row r="21" spans="2:4" ht="12.75">
      <c r="B21" s="16" t="s">
        <v>94</v>
      </c>
      <c r="D21"/>
    </row>
    <row r="22" spans="2:4" ht="12.75">
      <c r="B22" s="16" t="s">
        <v>95</v>
      </c>
      <c r="C22" t="s">
        <v>194</v>
      </c>
      <c r="D22"/>
    </row>
    <row r="23" spans="2:4" ht="12.75">
      <c r="B23" s="16"/>
      <c r="D23"/>
    </row>
    <row r="24" spans="2:4" ht="12.75">
      <c r="B24" s="16" t="s">
        <v>96</v>
      </c>
      <c r="D24"/>
    </row>
    <row r="25" spans="2:4" ht="12.75">
      <c r="B25" s="16" t="s">
        <v>97</v>
      </c>
      <c r="C25" s="24">
        <v>10.999463226181101</v>
      </c>
      <c r="D25"/>
    </row>
    <row r="26" spans="2:4" ht="12.75">
      <c r="B26" s="16" t="s">
        <v>98</v>
      </c>
      <c r="C26" s="24">
        <v>209.9897525</v>
      </c>
      <c r="D26"/>
    </row>
    <row r="27" spans="2:4" ht="12.75">
      <c r="B27" s="16" t="s">
        <v>99</v>
      </c>
      <c r="C27" s="24">
        <v>22.340354467056596</v>
      </c>
      <c r="D27"/>
    </row>
    <row r="28" spans="2:4" ht="12.75">
      <c r="B28" s="16" t="s">
        <v>100</v>
      </c>
      <c r="C28" s="24">
        <v>221.66666666666666</v>
      </c>
      <c r="D28"/>
    </row>
    <row r="29" spans="2:4" ht="12.75">
      <c r="B29" s="16"/>
      <c r="D29"/>
    </row>
    <row r="30" spans="2:4" ht="12.75">
      <c r="B30" s="16" t="s">
        <v>101</v>
      </c>
      <c r="D30"/>
    </row>
    <row r="31" spans="2:4" ht="12.75">
      <c r="B31" s="16" t="s">
        <v>102</v>
      </c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B2">
      <selection activeCell="C1" sqref="C1"/>
    </sheetView>
  </sheetViews>
  <sheetFormatPr defaultColWidth="9.140625" defaultRowHeight="12.75"/>
  <cols>
    <col min="1" max="1" width="2.57421875" style="0" hidden="1" customWidth="1"/>
    <col min="2" max="2" width="18.421875" style="0" customWidth="1"/>
    <col min="3" max="3" width="76.140625" style="11" customWidth="1"/>
  </cols>
  <sheetData>
    <row r="1" ht="12.75">
      <c r="B1" s="12" t="s">
        <v>112</v>
      </c>
    </row>
    <row r="3" ht="12.75">
      <c r="B3" s="12" t="s">
        <v>24</v>
      </c>
    </row>
    <row r="5" spans="2:3" ht="38.25">
      <c r="B5" s="15" t="s">
        <v>75</v>
      </c>
      <c r="C5" s="13" t="s">
        <v>62</v>
      </c>
    </row>
    <row r="6" spans="2:3" ht="12.75">
      <c r="B6" t="s">
        <v>76</v>
      </c>
      <c r="C6" s="11" t="s">
        <v>61</v>
      </c>
    </row>
    <row r="7" spans="2:3" ht="12.75">
      <c r="B7" t="s">
        <v>77</v>
      </c>
      <c r="C7" s="11" t="s">
        <v>61</v>
      </c>
    </row>
    <row r="8" spans="1:3" ht="12.75">
      <c r="A8" t="s">
        <v>24</v>
      </c>
      <c r="B8" t="s">
        <v>78</v>
      </c>
      <c r="C8" s="11" t="s">
        <v>74</v>
      </c>
    </row>
    <row r="9" spans="1:3" ht="12.75">
      <c r="A9" t="s">
        <v>24</v>
      </c>
      <c r="B9" t="s">
        <v>187</v>
      </c>
      <c r="C9" s="11" t="s">
        <v>49</v>
      </c>
    </row>
    <row r="10" spans="2:3" ht="12.75">
      <c r="B10" t="s">
        <v>188</v>
      </c>
      <c r="C10" s="28">
        <v>33695</v>
      </c>
    </row>
    <row r="12" ht="12.75">
      <c r="B12" s="12" t="s">
        <v>25</v>
      </c>
    </row>
    <row r="14" spans="2:3" ht="38.25">
      <c r="B14" s="15" t="s">
        <v>75</v>
      </c>
      <c r="C14" s="13" t="s">
        <v>62</v>
      </c>
    </row>
    <row r="15" spans="2:3" ht="12.75">
      <c r="B15" t="s">
        <v>76</v>
      </c>
      <c r="C15" s="11" t="s">
        <v>61</v>
      </c>
    </row>
    <row r="16" spans="2:3" ht="12.75">
      <c r="B16" t="s">
        <v>77</v>
      </c>
      <c r="C16" s="11" t="s">
        <v>61</v>
      </c>
    </row>
    <row r="17" spans="1:3" ht="12.75">
      <c r="A17" t="s">
        <v>25</v>
      </c>
      <c r="B17" t="s">
        <v>78</v>
      </c>
      <c r="C17" s="11" t="s">
        <v>79</v>
      </c>
    </row>
    <row r="18" spans="2:3" ht="12.75">
      <c r="B18" t="s">
        <v>187</v>
      </c>
      <c r="C18" s="29">
        <v>33780</v>
      </c>
    </row>
    <row r="19" spans="2:3" ht="12.75">
      <c r="B19" t="s">
        <v>188</v>
      </c>
      <c r="C19" s="28">
        <v>33756</v>
      </c>
    </row>
    <row r="21" ht="12.75">
      <c r="B21" s="12" t="s">
        <v>26</v>
      </c>
    </row>
    <row r="23" spans="2:3" ht="38.25">
      <c r="B23" s="15" t="s">
        <v>75</v>
      </c>
      <c r="C23" s="13" t="s">
        <v>62</v>
      </c>
    </row>
    <row r="24" spans="2:3" ht="12.75">
      <c r="B24" t="s">
        <v>76</v>
      </c>
      <c r="C24" s="11" t="s">
        <v>61</v>
      </c>
    </row>
    <row r="25" spans="2:3" ht="12.75">
      <c r="B25" t="s">
        <v>77</v>
      </c>
      <c r="C25" s="11" t="s">
        <v>61</v>
      </c>
    </row>
    <row r="26" spans="1:3" ht="12.75">
      <c r="A26" t="s">
        <v>26</v>
      </c>
      <c r="B26" t="s">
        <v>78</v>
      </c>
      <c r="C26" s="11" t="s">
        <v>159</v>
      </c>
    </row>
    <row r="27" spans="2:3" ht="12.75">
      <c r="B27" t="s">
        <v>187</v>
      </c>
      <c r="C27" s="29">
        <v>33781</v>
      </c>
    </row>
    <row r="28" spans="2:3" ht="12.75">
      <c r="B28" t="s">
        <v>188</v>
      </c>
      <c r="C28" s="28">
        <v>33756</v>
      </c>
    </row>
    <row r="30" ht="12.75">
      <c r="B30" s="12" t="s">
        <v>42</v>
      </c>
    </row>
    <row r="32" spans="2:3" ht="25.5">
      <c r="B32" s="15" t="s">
        <v>75</v>
      </c>
      <c r="C32" s="13" t="s">
        <v>115</v>
      </c>
    </row>
    <row r="33" spans="2:3" ht="12.75">
      <c r="B33" t="s">
        <v>76</v>
      </c>
      <c r="C33" s="11" t="s">
        <v>64</v>
      </c>
    </row>
    <row r="34" spans="2:3" ht="12.75">
      <c r="B34" t="s">
        <v>77</v>
      </c>
      <c r="C34" s="11" t="s">
        <v>64</v>
      </c>
    </row>
    <row r="35" spans="1:3" ht="12.75">
      <c r="A35" t="s">
        <v>42</v>
      </c>
      <c r="B35" t="s">
        <v>78</v>
      </c>
      <c r="C35" s="11" t="s">
        <v>43</v>
      </c>
    </row>
    <row r="36" spans="2:3" ht="12.75">
      <c r="B36" t="s">
        <v>187</v>
      </c>
      <c r="C36" s="29">
        <v>34226</v>
      </c>
    </row>
    <row r="37" spans="2:3" ht="12.75">
      <c r="B37" t="s">
        <v>188</v>
      </c>
      <c r="C37" s="28">
        <v>34213</v>
      </c>
    </row>
    <row r="39" ht="12.75">
      <c r="B39" s="12" t="s">
        <v>44</v>
      </c>
    </row>
    <row r="41" spans="2:3" ht="25.5">
      <c r="B41" s="15" t="s">
        <v>75</v>
      </c>
      <c r="C41" s="13" t="s">
        <v>115</v>
      </c>
    </row>
    <row r="42" spans="2:3" ht="12.75">
      <c r="B42" t="s">
        <v>76</v>
      </c>
      <c r="C42" s="11" t="s">
        <v>64</v>
      </c>
    </row>
    <row r="43" spans="2:3" ht="12.75">
      <c r="B43" t="s">
        <v>77</v>
      </c>
      <c r="C43" s="11" t="s">
        <v>64</v>
      </c>
    </row>
    <row r="44" spans="1:3" ht="12.75">
      <c r="A44" t="s">
        <v>44</v>
      </c>
      <c r="B44" t="s">
        <v>78</v>
      </c>
      <c r="C44" s="11" t="s">
        <v>45</v>
      </c>
    </row>
    <row r="45" spans="2:3" ht="12.75">
      <c r="B45" t="s">
        <v>187</v>
      </c>
      <c r="C45" s="29">
        <v>34227</v>
      </c>
    </row>
    <row r="46" spans="2:3" ht="12.75">
      <c r="B46" t="s">
        <v>188</v>
      </c>
      <c r="C46" s="28">
        <v>34213</v>
      </c>
    </row>
    <row r="48" ht="12.75">
      <c r="B48" s="12" t="s">
        <v>27</v>
      </c>
    </row>
    <row r="50" spans="2:3" ht="25.5">
      <c r="B50" s="15" t="s">
        <v>75</v>
      </c>
      <c r="C50" s="13" t="s">
        <v>113</v>
      </c>
    </row>
    <row r="51" spans="2:3" ht="12.75">
      <c r="B51" t="s">
        <v>76</v>
      </c>
      <c r="C51" s="11" t="s">
        <v>114</v>
      </c>
    </row>
    <row r="52" spans="2:3" ht="12.75">
      <c r="B52" t="s">
        <v>77</v>
      </c>
      <c r="C52" s="11" t="s">
        <v>114</v>
      </c>
    </row>
    <row r="53" spans="1:3" ht="12.75">
      <c r="A53" t="s">
        <v>27</v>
      </c>
      <c r="B53" t="s">
        <v>78</v>
      </c>
      <c r="C53" s="11" t="s">
        <v>46</v>
      </c>
    </row>
    <row r="54" spans="1:3" ht="12.75">
      <c r="A54" t="s">
        <v>27</v>
      </c>
      <c r="B54" t="s">
        <v>187</v>
      </c>
      <c r="C54" s="11" t="s">
        <v>50</v>
      </c>
    </row>
    <row r="55" spans="2:3" ht="12.75">
      <c r="B55" t="s">
        <v>188</v>
      </c>
      <c r="C55" s="28">
        <v>33695</v>
      </c>
    </row>
    <row r="57" ht="12.75">
      <c r="B57" s="12" t="s">
        <v>28</v>
      </c>
    </row>
    <row r="59" spans="2:3" ht="51">
      <c r="B59" s="15" t="s">
        <v>75</v>
      </c>
      <c r="C59" s="13" t="s">
        <v>63</v>
      </c>
    </row>
    <row r="60" spans="2:3" ht="12.75">
      <c r="B60" t="s">
        <v>76</v>
      </c>
      <c r="C60" s="11" t="s">
        <v>65</v>
      </c>
    </row>
    <row r="61" spans="2:3" ht="12.75">
      <c r="B61" t="s">
        <v>77</v>
      </c>
      <c r="C61" s="11" t="s">
        <v>64</v>
      </c>
    </row>
    <row r="62" spans="1:3" ht="12.75">
      <c r="A62" t="s">
        <v>28</v>
      </c>
      <c r="B62" t="s">
        <v>78</v>
      </c>
      <c r="C62" s="11" t="s">
        <v>158</v>
      </c>
    </row>
    <row r="63" spans="1:3" ht="12.75">
      <c r="A63" t="s">
        <v>28</v>
      </c>
      <c r="B63" t="s">
        <v>187</v>
      </c>
      <c r="C63" s="11" t="s">
        <v>189</v>
      </c>
    </row>
    <row r="64" spans="2:3" ht="12.75">
      <c r="B64" t="s">
        <v>188</v>
      </c>
      <c r="C64" s="28">
        <v>34973</v>
      </c>
    </row>
    <row r="66" ht="12.75">
      <c r="B66" s="12" t="s">
        <v>29</v>
      </c>
    </row>
    <row r="68" spans="2:3" ht="51">
      <c r="B68" s="15" t="s">
        <v>75</v>
      </c>
      <c r="C68" s="13" t="s">
        <v>63</v>
      </c>
    </row>
    <row r="69" spans="2:3" ht="12.75">
      <c r="B69" t="s">
        <v>76</v>
      </c>
      <c r="C69" s="11" t="s">
        <v>65</v>
      </c>
    </row>
    <row r="70" spans="2:3" ht="12.75">
      <c r="B70" t="s">
        <v>77</v>
      </c>
      <c r="C70" s="11" t="s">
        <v>64</v>
      </c>
    </row>
    <row r="71" spans="1:3" ht="12.75">
      <c r="A71" t="s">
        <v>29</v>
      </c>
      <c r="B71" t="s">
        <v>78</v>
      </c>
      <c r="C71" s="11" t="s">
        <v>157</v>
      </c>
    </row>
    <row r="72" spans="2:3" ht="12.75">
      <c r="B72" t="s">
        <v>187</v>
      </c>
      <c r="C72" s="29">
        <v>34977</v>
      </c>
    </row>
    <row r="73" spans="2:3" ht="12.75">
      <c r="B73" t="s">
        <v>188</v>
      </c>
      <c r="C73" s="28">
        <v>34973</v>
      </c>
    </row>
    <row r="75" ht="12.75">
      <c r="B75" s="12" t="s">
        <v>30</v>
      </c>
    </row>
    <row r="77" spans="2:3" ht="51">
      <c r="B77" s="15" t="s">
        <v>75</v>
      </c>
      <c r="C77" s="13" t="s">
        <v>63</v>
      </c>
    </row>
    <row r="78" spans="2:3" ht="12.75">
      <c r="B78" t="s">
        <v>76</v>
      </c>
      <c r="C78" s="11" t="s">
        <v>65</v>
      </c>
    </row>
    <row r="79" spans="2:3" ht="12.75">
      <c r="B79" t="s">
        <v>77</v>
      </c>
      <c r="C79" s="11" t="s">
        <v>64</v>
      </c>
    </row>
    <row r="80" spans="1:3" ht="12.75">
      <c r="A80" t="s">
        <v>30</v>
      </c>
      <c r="B80" t="s">
        <v>78</v>
      </c>
      <c r="C80" s="11" t="s">
        <v>47</v>
      </c>
    </row>
    <row r="81" spans="2:3" ht="12.75">
      <c r="B81" t="s">
        <v>187</v>
      </c>
      <c r="C81" s="29">
        <v>34978</v>
      </c>
    </row>
    <row r="82" spans="2:3" ht="12.75">
      <c r="B82" t="s">
        <v>188</v>
      </c>
      <c r="C82" s="28">
        <v>34973</v>
      </c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5"/>
  <sheetViews>
    <sheetView workbookViewId="0" topLeftCell="B1">
      <selection activeCell="C1" sqref="C1"/>
    </sheetView>
  </sheetViews>
  <sheetFormatPr defaultColWidth="9.140625" defaultRowHeight="12.75"/>
  <cols>
    <col min="1" max="1" width="5.57421875" style="14" hidden="1" customWidth="1"/>
    <col min="2" max="2" width="17.28125" style="3" customWidth="1"/>
    <col min="3" max="3" width="9.8515625" style="3" customWidth="1"/>
    <col min="4" max="5" width="8.421875" style="3" customWidth="1"/>
    <col min="6" max="6" width="3.00390625" style="3" customWidth="1"/>
    <col min="7" max="7" width="9.421875" style="3" customWidth="1"/>
    <col min="8" max="8" width="2.8515625" style="3" customWidth="1"/>
    <col min="9" max="9" width="12.00390625" style="3" bestFit="1" customWidth="1"/>
    <col min="10" max="10" width="2.8515625" style="3" customWidth="1"/>
    <col min="11" max="11" width="9.7109375" style="3" customWidth="1"/>
    <col min="12" max="12" width="3.00390625" style="3" customWidth="1"/>
    <col min="13" max="13" width="9.140625" style="3" customWidth="1"/>
    <col min="14" max="14" width="3.57421875" style="3" customWidth="1"/>
    <col min="15" max="15" width="9.140625" style="3" customWidth="1"/>
    <col min="16" max="16" width="3.57421875" style="3" customWidth="1"/>
    <col min="17" max="17" width="10.00390625" style="3" customWidth="1"/>
    <col min="18" max="18" width="3.57421875" style="3" customWidth="1"/>
    <col min="19" max="19" width="9.140625" style="3" customWidth="1"/>
    <col min="20" max="20" width="2.28125" style="3" customWidth="1"/>
    <col min="21" max="21" width="10.140625" style="3" customWidth="1"/>
    <col min="22" max="16384" width="9.140625" style="3" customWidth="1"/>
  </cols>
  <sheetData>
    <row r="1" spans="1:2" ht="12.75">
      <c r="A1" s="25"/>
      <c r="B1" s="12" t="s">
        <v>160</v>
      </c>
    </row>
    <row r="2" spans="1:2" ht="12.75">
      <c r="A2" s="25"/>
      <c r="B2" s="12"/>
    </row>
    <row r="3" spans="1:2" ht="12.75">
      <c r="A3" s="25"/>
      <c r="B3" s="12"/>
    </row>
    <row r="4" spans="1:21" ht="12.75">
      <c r="A4" s="14">
        <v>1</v>
      </c>
      <c r="B4" s="5" t="s">
        <v>24</v>
      </c>
      <c r="C4" s="5"/>
      <c r="D4" s="5"/>
      <c r="E4" s="5"/>
      <c r="G4" s="23" t="s">
        <v>17</v>
      </c>
      <c r="H4" s="23"/>
      <c r="I4" s="23" t="s">
        <v>18</v>
      </c>
      <c r="J4" s="23"/>
      <c r="K4" s="23" t="s">
        <v>19</v>
      </c>
      <c r="L4" s="23"/>
      <c r="M4" s="23" t="s">
        <v>20</v>
      </c>
      <c r="N4" s="23"/>
      <c r="O4" s="23" t="s">
        <v>21</v>
      </c>
      <c r="P4" s="23"/>
      <c r="Q4" s="23" t="s">
        <v>22</v>
      </c>
      <c r="R4" s="23"/>
      <c r="S4" s="23" t="s">
        <v>23</v>
      </c>
      <c r="T4" s="23"/>
      <c r="U4" s="23" t="s">
        <v>48</v>
      </c>
    </row>
    <row r="6" spans="2:21" ht="12.75">
      <c r="B6" s="3" t="s">
        <v>37</v>
      </c>
      <c r="C6" s="3" t="s">
        <v>173</v>
      </c>
      <c r="D6" s="3" t="s">
        <v>32</v>
      </c>
      <c r="E6" s="3" t="s">
        <v>183</v>
      </c>
      <c r="F6" s="4"/>
      <c r="G6" s="7">
        <v>0.02200021824</v>
      </c>
      <c r="H6" s="7"/>
      <c r="I6" s="7">
        <v>0.025000248</v>
      </c>
      <c r="J6" s="7"/>
      <c r="K6" s="7">
        <v>0.02100020832</v>
      </c>
      <c r="L6" s="4"/>
      <c r="M6" s="4"/>
      <c r="N6" s="4"/>
      <c r="O6" s="4"/>
      <c r="P6" s="4"/>
      <c r="Q6" s="4"/>
      <c r="R6" s="4"/>
      <c r="S6" s="4"/>
      <c r="U6" s="7">
        <f>AVERAGE(G6,I6,K6)</f>
        <v>0.02266689152</v>
      </c>
    </row>
    <row r="7" spans="2:21" ht="12.75">
      <c r="B7" s="3" t="s">
        <v>35</v>
      </c>
      <c r="C7" s="3" t="s">
        <v>173</v>
      </c>
      <c r="D7" s="3" t="s">
        <v>33</v>
      </c>
      <c r="E7" s="3" t="s">
        <v>183</v>
      </c>
      <c r="F7" s="4"/>
      <c r="G7" s="4">
        <v>1110</v>
      </c>
      <c r="H7" s="4"/>
      <c r="I7" s="4">
        <v>986</v>
      </c>
      <c r="J7" s="4"/>
      <c r="K7" s="4">
        <v>997</v>
      </c>
      <c r="L7" s="4"/>
      <c r="M7" s="4">
        <v>1540</v>
      </c>
      <c r="N7" s="4"/>
      <c r="O7" s="4">
        <v>1370</v>
      </c>
      <c r="P7" s="4"/>
      <c r="Q7" s="4">
        <v>1400</v>
      </c>
      <c r="R7" s="4"/>
      <c r="S7" s="4"/>
      <c r="U7" s="9">
        <f>AVERAGE(G7,I7,K7)</f>
        <v>1031</v>
      </c>
    </row>
    <row r="8" spans="2:21" ht="12.75">
      <c r="B8" s="3" t="s">
        <v>34</v>
      </c>
      <c r="C8" s="3" t="s">
        <v>173</v>
      </c>
      <c r="D8" s="3" t="s">
        <v>33</v>
      </c>
      <c r="E8" s="3" t="s">
        <v>183</v>
      </c>
      <c r="F8" s="4"/>
      <c r="G8" s="4"/>
      <c r="H8" s="4"/>
      <c r="I8" s="4"/>
      <c r="J8" s="4"/>
      <c r="K8" s="4"/>
      <c r="L8" s="4"/>
      <c r="M8" s="4">
        <v>99</v>
      </c>
      <c r="N8" s="4"/>
      <c r="O8" s="4">
        <v>76</v>
      </c>
      <c r="P8" s="4"/>
      <c r="Q8" s="4">
        <v>87</v>
      </c>
      <c r="R8" s="4"/>
      <c r="S8" s="4"/>
      <c r="U8" s="9">
        <f>AVERAGE(M8,O8,Q8)</f>
        <v>87.33333333333333</v>
      </c>
    </row>
    <row r="9" spans="2:21" ht="12.75">
      <c r="B9" s="3" t="s">
        <v>1</v>
      </c>
      <c r="C9" s="3" t="s">
        <v>173</v>
      </c>
      <c r="D9" s="3" t="s">
        <v>33</v>
      </c>
      <c r="E9" s="3" t="s">
        <v>183</v>
      </c>
      <c r="F9" s="4"/>
      <c r="G9" s="9">
        <v>2.738638689299226</v>
      </c>
      <c r="H9" s="9"/>
      <c r="I9" s="9">
        <v>1.6809167281748572</v>
      </c>
      <c r="J9" s="9"/>
      <c r="K9" s="9">
        <v>0.720624484293586</v>
      </c>
      <c r="L9" s="4"/>
      <c r="M9" s="4"/>
      <c r="N9" s="4"/>
      <c r="O9" s="4"/>
      <c r="P9" s="4"/>
      <c r="Q9" s="4"/>
      <c r="R9" s="4"/>
      <c r="S9" s="4"/>
      <c r="U9" s="9">
        <f>AVERAGE(G9,I9,K9)</f>
        <v>1.7133933005892228</v>
      </c>
    </row>
    <row r="10" spans="2:21" ht="12.75">
      <c r="B10" s="3" t="s">
        <v>31</v>
      </c>
      <c r="C10" s="3" t="s">
        <v>173</v>
      </c>
      <c r="D10" s="3" t="s">
        <v>33</v>
      </c>
      <c r="E10" s="3" t="s">
        <v>183</v>
      </c>
      <c r="F10" s="4"/>
      <c r="G10" s="9">
        <v>0.16245532205428578</v>
      </c>
      <c r="H10" s="9"/>
      <c r="I10" s="9">
        <v>0.09551315489432444</v>
      </c>
      <c r="J10" s="9"/>
      <c r="K10" s="9">
        <v>0.22294982478207878</v>
      </c>
      <c r="L10" s="4"/>
      <c r="M10" s="4"/>
      <c r="N10" s="4"/>
      <c r="O10" s="4"/>
      <c r="P10" s="4"/>
      <c r="Q10" s="4"/>
      <c r="R10" s="4"/>
      <c r="S10" s="4"/>
      <c r="U10" s="9">
        <f>AVERAGE(G10,I10,K10)</f>
        <v>0.16030610057689634</v>
      </c>
    </row>
    <row r="11" spans="2:21" ht="12.75">
      <c r="B11" s="3" t="s">
        <v>175</v>
      </c>
      <c r="C11" s="3" t="s">
        <v>173</v>
      </c>
      <c r="D11" s="3" t="s">
        <v>33</v>
      </c>
      <c r="E11" s="3" t="s">
        <v>183</v>
      </c>
      <c r="F11" s="4"/>
      <c r="G11" s="9">
        <f>G9+2*G10</f>
        <v>3.0635493334077974</v>
      </c>
      <c r="H11" s="9"/>
      <c r="I11" s="9">
        <f>I9+2*I10</f>
        <v>1.871943037963506</v>
      </c>
      <c r="J11" s="9"/>
      <c r="K11" s="9">
        <f>K9+2*K10</f>
        <v>1.1665241338577437</v>
      </c>
      <c r="L11" s="4"/>
      <c r="M11" s="4"/>
      <c r="N11" s="4"/>
      <c r="O11" s="4"/>
      <c r="P11" s="4"/>
      <c r="Q11" s="4"/>
      <c r="R11" s="4"/>
      <c r="S11" s="4"/>
      <c r="U11" s="9">
        <f>AVERAGE(G11,I11,K11)</f>
        <v>2.0340055017430156</v>
      </c>
    </row>
    <row r="12" spans="2:21" ht="12.75">
      <c r="B12" s="3" t="s">
        <v>3</v>
      </c>
      <c r="C12" s="3" t="s">
        <v>174</v>
      </c>
      <c r="D12" s="3" t="s">
        <v>36</v>
      </c>
      <c r="E12" s="3" t="s">
        <v>183</v>
      </c>
      <c r="F12" s="4"/>
      <c r="G12" s="4"/>
      <c r="H12" s="4"/>
      <c r="I12" s="4"/>
      <c r="J12" s="4"/>
      <c r="K12" s="4"/>
      <c r="L12" s="4"/>
      <c r="M12" s="9">
        <v>0.3553635824048755</v>
      </c>
      <c r="N12" s="9"/>
      <c r="O12" s="9">
        <v>0.62786231275149</v>
      </c>
      <c r="P12" s="9"/>
      <c r="Q12" s="9">
        <v>0.46111003852647</v>
      </c>
      <c r="R12" s="4"/>
      <c r="S12" s="4"/>
      <c r="U12" s="9">
        <f aca="true" t="shared" si="0" ref="U12:U18">AVERAGE(M12,O12,Q12)</f>
        <v>0.4814453112276118</v>
      </c>
    </row>
    <row r="13" spans="2:21" ht="12.75">
      <c r="B13" s="3" t="s">
        <v>4</v>
      </c>
      <c r="C13" s="3" t="s">
        <v>174</v>
      </c>
      <c r="D13" s="3" t="s">
        <v>36</v>
      </c>
      <c r="E13" s="3" t="s">
        <v>183</v>
      </c>
      <c r="F13" s="4"/>
      <c r="G13" s="4"/>
      <c r="H13" s="4"/>
      <c r="I13" s="4"/>
      <c r="J13" s="4"/>
      <c r="K13" s="4"/>
      <c r="L13" s="4"/>
      <c r="M13" s="9">
        <v>2.262614569619058</v>
      </c>
      <c r="N13" s="9"/>
      <c r="O13" s="9">
        <v>3.1460919343055203</v>
      </c>
      <c r="P13" s="9"/>
      <c r="Q13" s="9">
        <v>2.6965499329033373</v>
      </c>
      <c r="R13" s="4"/>
      <c r="S13" s="4"/>
      <c r="U13" s="9">
        <f t="shared" si="0"/>
        <v>2.701752145609305</v>
      </c>
    </row>
    <row r="14" spans="2:21" ht="12.75">
      <c r="B14" s="3" t="s">
        <v>5</v>
      </c>
      <c r="C14" s="3" t="s">
        <v>174</v>
      </c>
      <c r="D14" s="3" t="s">
        <v>36</v>
      </c>
      <c r="E14" s="3" t="s">
        <v>183</v>
      </c>
      <c r="F14" s="4"/>
      <c r="G14" s="4"/>
      <c r="H14" s="4"/>
      <c r="I14" s="4"/>
      <c r="J14" s="4"/>
      <c r="K14" s="4"/>
      <c r="L14" s="4"/>
      <c r="M14" s="9">
        <v>40.061587379725665</v>
      </c>
      <c r="N14" s="9"/>
      <c r="O14" s="9">
        <v>46.37773454881414</v>
      </c>
      <c r="P14" s="9"/>
      <c r="Q14" s="9">
        <v>214.37571966581532</v>
      </c>
      <c r="R14" s="4"/>
      <c r="S14" s="4"/>
      <c r="U14" s="9">
        <f t="shared" si="0"/>
        <v>100.27168053145171</v>
      </c>
    </row>
    <row r="15" spans="2:21" ht="12.75">
      <c r="B15" s="3" t="s">
        <v>6</v>
      </c>
      <c r="C15" s="3" t="s">
        <v>174</v>
      </c>
      <c r="D15" s="3" t="s">
        <v>36</v>
      </c>
      <c r="E15" s="3" t="s">
        <v>183</v>
      </c>
      <c r="F15" s="4"/>
      <c r="G15" s="4"/>
      <c r="H15" s="4"/>
      <c r="I15" s="4"/>
      <c r="J15" s="4"/>
      <c r="K15" s="4"/>
      <c r="L15" s="4"/>
      <c r="M15" s="9">
        <v>0.21694480873406258</v>
      </c>
      <c r="N15" s="9"/>
      <c r="O15" s="9">
        <v>0.08366977256321147</v>
      </c>
      <c r="P15" s="9"/>
      <c r="Q15" s="9">
        <v>0.13374887667200552</v>
      </c>
      <c r="R15" s="4"/>
      <c r="S15" s="4"/>
      <c r="U15" s="9">
        <f t="shared" si="0"/>
        <v>0.14478781932309318</v>
      </c>
    </row>
    <row r="16" spans="2:21" ht="12.75">
      <c r="B16" s="3" t="s">
        <v>7</v>
      </c>
      <c r="C16" s="3" t="s">
        <v>174</v>
      </c>
      <c r="D16" s="3" t="s">
        <v>36</v>
      </c>
      <c r="E16" s="3" t="s">
        <v>183</v>
      </c>
      <c r="F16" s="4"/>
      <c r="G16" s="4"/>
      <c r="H16" s="4"/>
      <c r="I16" s="4"/>
      <c r="J16" s="4"/>
      <c r="K16" s="4"/>
      <c r="L16" s="4"/>
      <c r="M16" s="9">
        <v>0.46317051189849</v>
      </c>
      <c r="N16" s="9"/>
      <c r="O16" s="9">
        <v>0.5532782367226949</v>
      </c>
      <c r="P16" s="9"/>
      <c r="Q16" s="9">
        <v>0.41257213973421</v>
      </c>
      <c r="R16" s="4"/>
      <c r="S16" s="4"/>
      <c r="U16" s="9">
        <f t="shared" si="0"/>
        <v>0.476340296118465</v>
      </c>
    </row>
    <row r="17" spans="2:21" ht="12.75">
      <c r="B17" s="3" t="s">
        <v>8</v>
      </c>
      <c r="C17" s="3" t="s">
        <v>174</v>
      </c>
      <c r="D17" s="3" t="s">
        <v>36</v>
      </c>
      <c r="E17" s="3" t="s">
        <v>183</v>
      </c>
      <c r="F17" s="4"/>
      <c r="G17" s="4"/>
      <c r="H17" s="4"/>
      <c r="I17" s="4"/>
      <c r="J17" s="4"/>
      <c r="K17" s="4"/>
      <c r="L17" s="4"/>
      <c r="M17" s="9">
        <v>21.02900599998889</v>
      </c>
      <c r="N17" s="9"/>
      <c r="O17" s="9">
        <v>21.290363520946837</v>
      </c>
      <c r="P17" s="9"/>
      <c r="Q17" s="9">
        <v>49.346863772131</v>
      </c>
      <c r="R17" s="4"/>
      <c r="S17" s="4"/>
      <c r="U17" s="9">
        <f t="shared" si="0"/>
        <v>30.555411097688907</v>
      </c>
    </row>
    <row r="18" spans="2:21" ht="12.75">
      <c r="B18" s="3" t="s">
        <v>9</v>
      </c>
      <c r="C18" s="3" t="s">
        <v>174</v>
      </c>
      <c r="D18" s="3" t="s">
        <v>36</v>
      </c>
      <c r="E18" s="3" t="s">
        <v>183</v>
      </c>
      <c r="F18" s="4"/>
      <c r="G18" s="4"/>
      <c r="H18" s="4"/>
      <c r="I18" s="4"/>
      <c r="J18" s="4"/>
      <c r="K18" s="4"/>
      <c r="L18" s="4"/>
      <c r="M18" s="9">
        <v>16.63687183543425</v>
      </c>
      <c r="N18" s="9"/>
      <c r="O18" s="9">
        <v>17.90017824691072</v>
      </c>
      <c r="P18" s="9"/>
      <c r="Q18" s="9">
        <v>15.235507120903856</v>
      </c>
      <c r="R18" s="4"/>
      <c r="S18" s="4"/>
      <c r="U18" s="9">
        <f t="shared" si="0"/>
        <v>16.59085240108294</v>
      </c>
    </row>
    <row r="19" spans="2:21" ht="12.75">
      <c r="B19" s="3" t="s">
        <v>10</v>
      </c>
      <c r="C19" s="3" t="s">
        <v>174</v>
      </c>
      <c r="D19" s="3" t="s">
        <v>36</v>
      </c>
      <c r="E19" s="3" t="s">
        <v>183</v>
      </c>
      <c r="F19" s="4"/>
      <c r="G19" s="4"/>
      <c r="H19" s="4"/>
      <c r="I19" s="4"/>
      <c r="J19" s="4"/>
      <c r="K19" s="4"/>
      <c r="L19" s="4"/>
      <c r="M19" s="9">
        <v>5.510131951895822</v>
      </c>
      <c r="N19" s="9"/>
      <c r="O19" s="9">
        <v>3.905493435689612</v>
      </c>
      <c r="P19" s="9"/>
      <c r="Q19" s="9">
        <v>3.8965146530453225</v>
      </c>
      <c r="R19" s="4"/>
      <c r="S19" s="4"/>
      <c r="U19" s="9">
        <f>AVERAGE(M19,O19,Q19)</f>
        <v>4.437380013543586</v>
      </c>
    </row>
    <row r="20" spans="2:21" ht="12.75">
      <c r="B20" s="3" t="s">
        <v>11</v>
      </c>
      <c r="C20" s="3" t="s">
        <v>174</v>
      </c>
      <c r="D20" s="3" t="s">
        <v>36</v>
      </c>
      <c r="E20" s="3" t="s">
        <v>183</v>
      </c>
      <c r="F20" s="4"/>
      <c r="G20" s="4"/>
      <c r="H20" s="4"/>
      <c r="I20" s="4"/>
      <c r="J20" s="4"/>
      <c r="K20" s="4"/>
      <c r="L20" s="4"/>
      <c r="M20" s="9">
        <v>0.12910212544297</v>
      </c>
      <c r="N20" s="9"/>
      <c r="O20" s="9">
        <v>0.14103170739990262</v>
      </c>
      <c r="P20" s="9"/>
      <c r="Q20" s="9">
        <v>0.16044472100774856</v>
      </c>
      <c r="R20" s="4"/>
      <c r="S20" s="4"/>
      <c r="U20" s="9">
        <f>AVERAGE(M20,O20,Q20)</f>
        <v>0.14352618461687372</v>
      </c>
    </row>
    <row r="21" spans="2:21" ht="12.75">
      <c r="B21" s="3" t="s">
        <v>12</v>
      </c>
      <c r="C21" s="3" t="s">
        <v>174</v>
      </c>
      <c r="D21" s="3" t="s">
        <v>36</v>
      </c>
      <c r="E21" s="3" t="s">
        <v>183</v>
      </c>
      <c r="F21" s="4"/>
      <c r="G21" s="4"/>
      <c r="H21" s="4"/>
      <c r="I21" s="4"/>
      <c r="J21" s="4"/>
      <c r="K21" s="4"/>
      <c r="L21" s="4"/>
      <c r="M21" s="9">
        <v>1.5305922088599508</v>
      </c>
      <c r="N21" s="9"/>
      <c r="O21" s="9">
        <v>1.040108842074282</v>
      </c>
      <c r="P21" s="9"/>
      <c r="Q21" s="9">
        <v>1.0165993247045582</v>
      </c>
      <c r="R21" s="4"/>
      <c r="S21" s="4"/>
      <c r="U21" s="9">
        <f>AVERAGE(M21,O21,Q21)</f>
        <v>1.195766791879597</v>
      </c>
    </row>
    <row r="22" spans="2:21" ht="12.75">
      <c r="B22" s="3" t="s">
        <v>38</v>
      </c>
      <c r="C22" s="3" t="s">
        <v>174</v>
      </c>
      <c r="D22" s="3" t="s">
        <v>36</v>
      </c>
      <c r="E22" s="3" t="s">
        <v>183</v>
      </c>
      <c r="F22" s="4"/>
      <c r="G22" s="4"/>
      <c r="H22" s="4"/>
      <c r="I22" s="4"/>
      <c r="J22" s="4"/>
      <c r="K22" s="4"/>
      <c r="L22" s="4"/>
      <c r="M22" s="9">
        <f>M18+M16</f>
        <v>17.10004234733274</v>
      </c>
      <c r="N22" s="4"/>
      <c r="O22" s="9">
        <f>O18+O16</f>
        <v>18.453456483633413</v>
      </c>
      <c r="P22" s="4"/>
      <c r="Q22" s="9">
        <f>Q18+Q16</f>
        <v>15.648079260638067</v>
      </c>
      <c r="R22" s="4"/>
      <c r="S22" s="4"/>
      <c r="U22" s="9">
        <f>AVERAGE(M22,O22,Q22)</f>
        <v>17.067192697201406</v>
      </c>
    </row>
    <row r="23" spans="2:21" ht="12.75">
      <c r="B23" s="3" t="s">
        <v>39</v>
      </c>
      <c r="C23" s="3" t="s">
        <v>174</v>
      </c>
      <c r="D23" s="3" t="s">
        <v>36</v>
      </c>
      <c r="E23" s="3" t="s">
        <v>183</v>
      </c>
      <c r="F23" s="4"/>
      <c r="G23" s="4"/>
      <c r="H23" s="4"/>
      <c r="I23" s="4"/>
      <c r="J23" s="4"/>
      <c r="K23" s="4"/>
      <c r="L23" s="4"/>
      <c r="M23" s="9">
        <f>M13+M15+M17</f>
        <v>23.50856537834201</v>
      </c>
      <c r="N23" s="4"/>
      <c r="O23" s="9">
        <f>O13+O15+O17</f>
        <v>24.52012522781557</v>
      </c>
      <c r="P23" s="4"/>
      <c r="Q23" s="9">
        <f>Q13+Q15+Q17</f>
        <v>52.17716258170634</v>
      </c>
      <c r="R23" s="4"/>
      <c r="S23" s="4"/>
      <c r="U23" s="9">
        <f>AVERAGE(M23,O23,Q23)</f>
        <v>33.40195106262131</v>
      </c>
    </row>
    <row r="24" spans="6:19" ht="12.75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2.75">
      <c r="B25" s="3" t="s">
        <v>73</v>
      </c>
      <c r="C25" s="3" t="s">
        <v>69</v>
      </c>
      <c r="D25" s="3" t="s">
        <v>173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2.75">
      <c r="B26" s="27" t="s">
        <v>176</v>
      </c>
      <c r="C26" s="27"/>
      <c r="D26" s="27" t="s">
        <v>177</v>
      </c>
      <c r="E26" s="27"/>
      <c r="G26" s="4">
        <v>260724</v>
      </c>
      <c r="I26" s="4">
        <v>261101</v>
      </c>
      <c r="K26" s="4">
        <v>257569</v>
      </c>
      <c r="M26" s="4"/>
      <c r="O26" s="4"/>
      <c r="Q26" s="4"/>
      <c r="S26" s="4"/>
    </row>
    <row r="27" spans="2:19" ht="12.75">
      <c r="B27" s="27" t="s">
        <v>178</v>
      </c>
      <c r="C27" s="27"/>
      <c r="D27" s="27" t="s">
        <v>179</v>
      </c>
      <c r="E27" s="27"/>
      <c r="G27" s="4">
        <v>10.2</v>
      </c>
      <c r="I27" s="4">
        <v>10.3</v>
      </c>
      <c r="K27" s="4">
        <v>10.6</v>
      </c>
      <c r="M27" s="4"/>
      <c r="O27" s="4"/>
      <c r="Q27" s="4"/>
      <c r="S27" s="4"/>
    </row>
    <row r="28" spans="2:19" ht="12.75">
      <c r="B28" s="27" t="s">
        <v>180</v>
      </c>
      <c r="C28" s="27"/>
      <c r="D28" s="27" t="s">
        <v>179</v>
      </c>
      <c r="E28" s="27"/>
      <c r="G28" s="4">
        <v>12.72</v>
      </c>
      <c r="I28" s="4">
        <v>14.8</v>
      </c>
      <c r="K28" s="4">
        <v>13.95</v>
      </c>
      <c r="M28" s="4"/>
      <c r="O28" s="4"/>
      <c r="Q28" s="4"/>
      <c r="S28" s="4"/>
    </row>
    <row r="29" spans="2:19" ht="12.75">
      <c r="B29" s="27" t="s">
        <v>181</v>
      </c>
      <c r="C29" s="27"/>
      <c r="D29" s="27" t="s">
        <v>182</v>
      </c>
      <c r="E29" s="27"/>
      <c r="G29" s="4">
        <v>240</v>
      </c>
      <c r="I29" s="4">
        <v>238</v>
      </c>
      <c r="K29" s="4">
        <v>239</v>
      </c>
      <c r="M29" s="4"/>
      <c r="O29" s="4"/>
      <c r="Q29" s="4"/>
      <c r="S29" s="4"/>
    </row>
    <row r="30" spans="7:19" ht="12.75">
      <c r="G30" s="4"/>
      <c r="I30" s="4"/>
      <c r="K30" s="4"/>
      <c r="M30" s="4"/>
      <c r="O30" s="4"/>
      <c r="Q30" s="4"/>
      <c r="S30" s="4"/>
    </row>
    <row r="31" spans="2:19" ht="12.75">
      <c r="B31" s="3" t="s">
        <v>73</v>
      </c>
      <c r="C31" s="3" t="s">
        <v>68</v>
      </c>
      <c r="D31" s="3" t="s">
        <v>174</v>
      </c>
      <c r="G31" s="4"/>
      <c r="I31" s="4"/>
      <c r="K31" s="4"/>
      <c r="M31" s="4"/>
      <c r="O31" s="4"/>
      <c r="Q31" s="4"/>
      <c r="S31" s="4"/>
    </row>
    <row r="32" spans="2:19" ht="12.75">
      <c r="B32" s="27" t="s">
        <v>176</v>
      </c>
      <c r="C32" s="27"/>
      <c r="D32" s="27" t="s">
        <v>177</v>
      </c>
      <c r="E32" s="27"/>
      <c r="G32" s="4"/>
      <c r="I32" s="4"/>
      <c r="K32" s="4"/>
      <c r="M32" s="4">
        <v>260019</v>
      </c>
      <c r="O32" s="4">
        <v>265017</v>
      </c>
      <c r="Q32" s="4">
        <v>266550</v>
      </c>
      <c r="S32" s="4"/>
    </row>
    <row r="33" spans="2:19" ht="12.75">
      <c r="B33" s="27" t="s">
        <v>178</v>
      </c>
      <c r="C33" s="27"/>
      <c r="D33" s="27" t="s">
        <v>179</v>
      </c>
      <c r="E33" s="27"/>
      <c r="G33" s="4"/>
      <c r="I33" s="4"/>
      <c r="K33" s="4"/>
      <c r="M33" s="4">
        <v>10.2</v>
      </c>
      <c r="O33" s="4">
        <v>10.6</v>
      </c>
      <c r="Q33" s="4">
        <v>10.6</v>
      </c>
      <c r="S33" s="4"/>
    </row>
    <row r="34" spans="2:19" ht="12.75">
      <c r="B34" s="27" t="s">
        <v>180</v>
      </c>
      <c r="C34" s="27"/>
      <c r="D34" s="27" t="s">
        <v>179</v>
      </c>
      <c r="E34" s="27"/>
      <c r="G34" s="4"/>
      <c r="I34" s="4"/>
      <c r="K34" s="4"/>
      <c r="M34" s="4">
        <v>14.09</v>
      </c>
      <c r="O34" s="4">
        <v>13.92</v>
      </c>
      <c r="Q34" s="4">
        <v>13.13</v>
      </c>
      <c r="S34" s="4"/>
    </row>
    <row r="35" spans="2:19" ht="12.75">
      <c r="B35" s="27" t="s">
        <v>181</v>
      </c>
      <c r="C35" s="27"/>
      <c r="D35" s="27" t="s">
        <v>182</v>
      </c>
      <c r="E35" s="27"/>
      <c r="G35" s="4"/>
      <c r="I35" s="4"/>
      <c r="K35" s="4"/>
      <c r="M35" s="4">
        <v>238</v>
      </c>
      <c r="O35" s="4">
        <v>237</v>
      </c>
      <c r="Q35" s="4">
        <v>235</v>
      </c>
      <c r="S35" s="4"/>
    </row>
    <row r="36" spans="6:19" ht="12.7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21" ht="12.75">
      <c r="A37" s="14">
        <v>2</v>
      </c>
      <c r="B37" s="5" t="s">
        <v>25</v>
      </c>
      <c r="C37" s="5"/>
      <c r="F37" s="4"/>
      <c r="G37" s="23" t="s">
        <v>17</v>
      </c>
      <c r="H37" s="23"/>
      <c r="I37" s="23" t="s">
        <v>18</v>
      </c>
      <c r="J37" s="23"/>
      <c r="K37" s="23" t="s">
        <v>19</v>
      </c>
      <c r="L37" s="23"/>
      <c r="M37" s="23" t="s">
        <v>20</v>
      </c>
      <c r="N37" s="23"/>
      <c r="O37" s="23" t="s">
        <v>21</v>
      </c>
      <c r="P37" s="23"/>
      <c r="Q37" s="23" t="s">
        <v>22</v>
      </c>
      <c r="R37" s="23"/>
      <c r="S37" s="23" t="s">
        <v>23</v>
      </c>
      <c r="T37" s="23"/>
      <c r="U37" s="23" t="s">
        <v>48</v>
      </c>
    </row>
    <row r="38" spans="6:19" ht="12.7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21" ht="12.75">
      <c r="B39" s="3" t="s">
        <v>37</v>
      </c>
      <c r="C39" s="3" t="s">
        <v>173</v>
      </c>
      <c r="D39" s="3" t="s">
        <v>32</v>
      </c>
      <c r="E39" s="3" t="s">
        <v>183</v>
      </c>
      <c r="F39" s="4"/>
      <c r="G39" s="6">
        <v>0.02600025792</v>
      </c>
      <c r="H39" s="4"/>
      <c r="I39" s="6">
        <v>0.02400023808</v>
      </c>
      <c r="J39" s="6"/>
      <c r="K39" s="6">
        <v>0.02300022816</v>
      </c>
      <c r="L39" s="4"/>
      <c r="M39" s="4"/>
      <c r="N39" s="4"/>
      <c r="O39" s="4"/>
      <c r="P39" s="4"/>
      <c r="Q39" s="4"/>
      <c r="R39" s="4"/>
      <c r="S39" s="4"/>
      <c r="U39" s="6">
        <f aca="true" t="shared" si="1" ref="U39:U44">AVERAGE(G39,I39,K39)</f>
        <v>0.02433357472</v>
      </c>
    </row>
    <row r="40" spans="2:21" ht="12.75">
      <c r="B40" s="3" t="s">
        <v>1</v>
      </c>
      <c r="C40" s="3" t="s">
        <v>173</v>
      </c>
      <c r="D40" s="3" t="s">
        <v>33</v>
      </c>
      <c r="E40" s="3" t="s">
        <v>183</v>
      </c>
      <c r="F40" s="4"/>
      <c r="G40" s="9">
        <v>7.156528748464864</v>
      </c>
      <c r="H40" s="9"/>
      <c r="I40" s="9">
        <v>8.240169123354253</v>
      </c>
      <c r="J40" s="9"/>
      <c r="K40" s="9">
        <v>13.201179013613558</v>
      </c>
      <c r="L40" s="4"/>
      <c r="M40" s="4"/>
      <c r="N40" s="4"/>
      <c r="O40" s="4"/>
      <c r="P40" s="4"/>
      <c r="Q40" s="4"/>
      <c r="R40" s="4"/>
      <c r="S40" s="4"/>
      <c r="U40" s="9">
        <f t="shared" si="1"/>
        <v>9.53262562847756</v>
      </c>
    </row>
    <row r="41" spans="2:21" ht="12.75">
      <c r="B41" s="3" t="s">
        <v>31</v>
      </c>
      <c r="C41" s="3" t="s">
        <v>173</v>
      </c>
      <c r="D41" s="3" t="s">
        <v>33</v>
      </c>
      <c r="E41" s="3" t="s">
        <v>183</v>
      </c>
      <c r="F41" s="4"/>
      <c r="G41" s="9">
        <v>0.02401507479142785</v>
      </c>
      <c r="H41" s="9"/>
      <c r="I41" s="9">
        <v>0.04900733319549743</v>
      </c>
      <c r="J41" s="9"/>
      <c r="K41" s="9">
        <v>0.07213326449853813</v>
      </c>
      <c r="L41" s="4"/>
      <c r="M41" s="4"/>
      <c r="N41" s="4"/>
      <c r="O41" s="4"/>
      <c r="P41" s="4"/>
      <c r="Q41" s="4"/>
      <c r="R41" s="4"/>
      <c r="S41" s="4"/>
      <c r="U41" s="9">
        <f t="shared" si="1"/>
        <v>0.04838522416182114</v>
      </c>
    </row>
    <row r="42" spans="2:21" ht="12.75">
      <c r="B42" s="3" t="s">
        <v>175</v>
      </c>
      <c r="C42" s="3" t="s">
        <v>173</v>
      </c>
      <c r="D42" s="3" t="s">
        <v>33</v>
      </c>
      <c r="E42" s="3" t="s">
        <v>183</v>
      </c>
      <c r="F42" s="4"/>
      <c r="G42" s="9">
        <f>G40+2*G41</f>
        <v>7.20455889804772</v>
      </c>
      <c r="H42" s="9"/>
      <c r="I42" s="9">
        <f>I40+2*I41</f>
        <v>8.338183789745248</v>
      </c>
      <c r="J42" s="9"/>
      <c r="K42" s="9">
        <f>K40+2*K41</f>
        <v>13.345445542610634</v>
      </c>
      <c r="L42" s="4"/>
      <c r="M42" s="4"/>
      <c r="N42" s="4"/>
      <c r="O42" s="4"/>
      <c r="P42" s="4"/>
      <c r="Q42" s="4"/>
      <c r="R42" s="4"/>
      <c r="S42" s="4"/>
      <c r="U42" s="9">
        <f t="shared" si="1"/>
        <v>9.6293960768012</v>
      </c>
    </row>
    <row r="43" spans="2:21" ht="12.75">
      <c r="B43" s="3" t="s">
        <v>35</v>
      </c>
      <c r="C43" s="3" t="s">
        <v>173</v>
      </c>
      <c r="D43" s="3" t="s">
        <v>33</v>
      </c>
      <c r="E43" s="3" t="s">
        <v>183</v>
      </c>
      <c r="F43" s="4"/>
      <c r="G43" s="4">
        <v>2950</v>
      </c>
      <c r="H43" s="4"/>
      <c r="I43" s="4">
        <v>1610</v>
      </c>
      <c r="J43" s="4"/>
      <c r="K43" s="4">
        <v>1560</v>
      </c>
      <c r="L43" s="4"/>
      <c r="M43" s="4"/>
      <c r="N43" s="4"/>
      <c r="O43" s="4"/>
      <c r="P43" s="4"/>
      <c r="Q43" s="4"/>
      <c r="R43" s="4"/>
      <c r="S43" s="4"/>
      <c r="U43" s="9">
        <f t="shared" si="1"/>
        <v>2040</v>
      </c>
    </row>
    <row r="44" spans="2:21" ht="12.75">
      <c r="B44" s="3" t="s">
        <v>34</v>
      </c>
      <c r="C44" s="3" t="s">
        <v>173</v>
      </c>
      <c r="D44" s="3" t="s">
        <v>33</v>
      </c>
      <c r="E44" s="3" t="s">
        <v>183</v>
      </c>
      <c r="F44" s="4"/>
      <c r="G44" s="4">
        <v>38</v>
      </c>
      <c r="H44" s="4"/>
      <c r="I44" s="4">
        <v>36</v>
      </c>
      <c r="J44" s="4"/>
      <c r="K44" s="4">
        <v>33</v>
      </c>
      <c r="L44" s="4"/>
      <c r="M44" s="4"/>
      <c r="N44" s="4"/>
      <c r="O44" s="4"/>
      <c r="P44" s="4"/>
      <c r="Q44" s="4"/>
      <c r="R44" s="4"/>
      <c r="S44" s="4"/>
      <c r="U44" s="9">
        <f t="shared" si="1"/>
        <v>35.666666666666664</v>
      </c>
    </row>
    <row r="45" spans="6:19" ht="12.75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2" s="2" customFormat="1" ht="12.75">
      <c r="A46" s="26"/>
      <c r="B46" s="2" t="s">
        <v>229</v>
      </c>
      <c r="C46" s="3" t="s">
        <v>173</v>
      </c>
      <c r="D46" s="3" t="s">
        <v>33</v>
      </c>
      <c r="E46" s="3" t="s">
        <v>183</v>
      </c>
      <c r="F46" s="1"/>
      <c r="G46" s="10">
        <v>116.66666666666673</v>
      </c>
      <c r="H46" s="10"/>
      <c r="I46" s="10">
        <v>70</v>
      </c>
      <c r="J46" s="10"/>
      <c r="K46" s="10">
        <v>87.027027027027</v>
      </c>
      <c r="U46" s="9">
        <f>AVERAGE(G46,I46,K46)</f>
        <v>91.23123123123123</v>
      </c>
      <c r="V46" s="2" t="s">
        <v>208</v>
      </c>
    </row>
    <row r="47" spans="1:22" s="2" customFormat="1" ht="12.75">
      <c r="A47" s="26"/>
      <c r="B47" s="2" t="s">
        <v>230</v>
      </c>
      <c r="C47" s="3" t="s">
        <v>173</v>
      </c>
      <c r="D47" s="3" t="s">
        <v>33</v>
      </c>
      <c r="E47" s="3" t="s">
        <v>183</v>
      </c>
      <c r="F47" s="1"/>
      <c r="G47" s="10">
        <v>1.75</v>
      </c>
      <c r="H47" s="10"/>
      <c r="I47" s="10">
        <v>1.105263157894737</v>
      </c>
      <c r="J47" s="10"/>
      <c r="K47" s="10">
        <v>1.1351351351351355</v>
      </c>
      <c r="U47" s="9">
        <f>AVERAGE(G47,I47,K47)</f>
        <v>1.330132764343291</v>
      </c>
      <c r="V47" s="2" t="s">
        <v>208</v>
      </c>
    </row>
    <row r="48" spans="6:19" ht="12.7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12.75">
      <c r="B49" s="3" t="s">
        <v>73</v>
      </c>
      <c r="C49" s="3" t="s">
        <v>69</v>
      </c>
      <c r="D49" s="3" t="s">
        <v>173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12.75">
      <c r="B50" s="27" t="s">
        <v>176</v>
      </c>
      <c r="C50" s="27"/>
      <c r="D50" s="27" t="s">
        <v>177</v>
      </c>
      <c r="E50" s="27"/>
      <c r="G50" s="4">
        <v>262015</v>
      </c>
      <c r="I50" s="4">
        <v>269655</v>
      </c>
      <c r="K50" s="4">
        <v>267690</v>
      </c>
      <c r="M50" s="4"/>
      <c r="O50" s="4"/>
      <c r="Q50" s="4"/>
      <c r="S50" s="4"/>
    </row>
    <row r="51" spans="2:19" ht="12.75">
      <c r="B51" s="27" t="s">
        <v>178</v>
      </c>
      <c r="C51" s="27"/>
      <c r="D51" s="27" t="s">
        <v>179</v>
      </c>
      <c r="E51" s="27"/>
      <c r="G51" s="4">
        <v>10.6</v>
      </c>
      <c r="I51" s="4">
        <v>11</v>
      </c>
      <c r="K51" s="4">
        <v>10.8</v>
      </c>
      <c r="M51" s="4"/>
      <c r="O51" s="4"/>
      <c r="Q51" s="4"/>
      <c r="S51" s="4"/>
    </row>
    <row r="52" spans="2:19" ht="12.75">
      <c r="B52" s="27" t="s">
        <v>180</v>
      </c>
      <c r="C52" s="27"/>
      <c r="D52" s="27" t="s">
        <v>179</v>
      </c>
      <c r="E52" s="27"/>
      <c r="G52" s="4">
        <v>14.79</v>
      </c>
      <c r="I52" s="4">
        <v>14.63</v>
      </c>
      <c r="K52" s="4">
        <v>14.62</v>
      </c>
      <c r="M52" s="4"/>
      <c r="O52" s="4"/>
      <c r="Q52" s="4"/>
      <c r="S52" s="4"/>
    </row>
    <row r="53" spans="2:19" ht="12.75">
      <c r="B53" s="27" t="s">
        <v>181</v>
      </c>
      <c r="C53" s="27"/>
      <c r="D53" s="27" t="s">
        <v>182</v>
      </c>
      <c r="E53" s="27"/>
      <c r="G53" s="4">
        <v>246</v>
      </c>
      <c r="I53" s="4">
        <v>246</v>
      </c>
      <c r="K53" s="4">
        <v>242</v>
      </c>
      <c r="M53" s="4"/>
      <c r="O53" s="4"/>
      <c r="Q53" s="4"/>
      <c r="S53" s="4"/>
    </row>
    <row r="54" spans="6:19" ht="12.7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21" ht="12.75">
      <c r="A55" s="14">
        <v>3</v>
      </c>
      <c r="B55" s="5" t="s">
        <v>26</v>
      </c>
      <c r="C55" s="5"/>
      <c r="F55" s="4"/>
      <c r="G55" s="23" t="s">
        <v>17</v>
      </c>
      <c r="H55" s="23"/>
      <c r="I55" s="23" t="s">
        <v>18</v>
      </c>
      <c r="J55" s="23"/>
      <c r="K55" s="23" t="s">
        <v>19</v>
      </c>
      <c r="L55" s="23"/>
      <c r="M55" s="23" t="s">
        <v>20</v>
      </c>
      <c r="N55" s="23"/>
      <c r="O55" s="23" t="s">
        <v>21</v>
      </c>
      <c r="P55" s="23"/>
      <c r="Q55" s="23" t="s">
        <v>22</v>
      </c>
      <c r="R55" s="23"/>
      <c r="S55" s="23" t="s">
        <v>23</v>
      </c>
      <c r="T55" s="23"/>
      <c r="U55" s="23" t="s">
        <v>48</v>
      </c>
    </row>
    <row r="56" spans="6:19" ht="12.7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ht="12.75">
      <c r="B57" s="3" t="s">
        <v>35</v>
      </c>
      <c r="C57" s="3" t="s">
        <v>173</v>
      </c>
      <c r="D57" s="3" t="s">
        <v>33</v>
      </c>
      <c r="E57" s="4" t="s">
        <v>183</v>
      </c>
      <c r="G57" s="4">
        <v>2700</v>
      </c>
      <c r="H57" s="4"/>
      <c r="I57" s="4">
        <v>2260</v>
      </c>
      <c r="J57" s="4"/>
      <c r="K57" s="4">
        <v>3140</v>
      </c>
      <c r="L57" s="4"/>
      <c r="M57" s="4"/>
      <c r="N57" s="4"/>
      <c r="O57" s="4"/>
      <c r="P57" s="4"/>
      <c r="Q57" s="4"/>
      <c r="R57" s="4"/>
      <c r="S57" s="4"/>
    </row>
    <row r="58" spans="2:19" ht="12.75">
      <c r="B58" s="3" t="s">
        <v>34</v>
      </c>
      <c r="C58" s="3" t="s">
        <v>173</v>
      </c>
      <c r="D58" s="3" t="s">
        <v>33</v>
      </c>
      <c r="E58" s="4" t="s">
        <v>183</v>
      </c>
      <c r="G58" s="4">
        <v>57</v>
      </c>
      <c r="H58" s="4"/>
      <c r="I58" s="4">
        <v>55</v>
      </c>
      <c r="J58" s="4"/>
      <c r="K58" s="4">
        <v>67</v>
      </c>
      <c r="L58" s="4"/>
      <c r="M58" s="4"/>
      <c r="N58" s="4"/>
      <c r="O58" s="4"/>
      <c r="P58" s="4"/>
      <c r="Q58" s="4"/>
      <c r="R58" s="4"/>
      <c r="S58" s="4"/>
    </row>
    <row r="59" spans="6:19" ht="12.7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1" s="2" customFormat="1" ht="12.75">
      <c r="A60" s="26"/>
      <c r="B60" s="2" t="s">
        <v>40</v>
      </c>
      <c r="D60" s="3" t="s">
        <v>33</v>
      </c>
      <c r="E60" s="4" t="s">
        <v>183</v>
      </c>
      <c r="G60" s="10">
        <v>15.135135135135139</v>
      </c>
      <c r="H60" s="10"/>
      <c r="I60" s="10">
        <v>10</v>
      </c>
      <c r="J60" s="10"/>
      <c r="K60" s="10">
        <v>29.69696969696969</v>
      </c>
    </row>
    <row r="61" spans="1:11" s="2" customFormat="1" ht="12.75">
      <c r="A61" s="26"/>
      <c r="B61" s="2" t="s">
        <v>41</v>
      </c>
      <c r="C61" s="3"/>
      <c r="D61" s="3" t="s">
        <v>33</v>
      </c>
      <c r="E61" s="4" t="s">
        <v>183</v>
      </c>
      <c r="G61" s="10">
        <v>1.1351351351351355</v>
      </c>
      <c r="H61" s="10"/>
      <c r="I61" s="10">
        <v>1</v>
      </c>
      <c r="J61" s="10"/>
      <c r="K61" s="10">
        <v>1.2727272727272725</v>
      </c>
    </row>
    <row r="62" spans="1:11" s="2" customFormat="1" ht="12.75">
      <c r="A62" s="26"/>
      <c r="D62" s="1"/>
      <c r="E62" s="1"/>
      <c r="G62" s="1"/>
      <c r="H62" s="1"/>
      <c r="I62" s="1"/>
      <c r="J62" s="1"/>
      <c r="K62" s="1"/>
    </row>
    <row r="63" spans="2:21" ht="12.75">
      <c r="B63" s="3" t="s">
        <v>4</v>
      </c>
      <c r="C63" s="3" t="s">
        <v>173</v>
      </c>
      <c r="D63" s="3" t="s">
        <v>36</v>
      </c>
      <c r="E63" s="4" t="s">
        <v>183</v>
      </c>
      <c r="G63" s="9">
        <v>1.947826086956522</v>
      </c>
      <c r="H63" s="9"/>
      <c r="I63" s="9">
        <v>2.9794871794871796</v>
      </c>
      <c r="J63" s="9"/>
      <c r="K63" s="9">
        <v>2.871186440677966</v>
      </c>
      <c r="L63" s="4"/>
      <c r="M63" s="4"/>
      <c r="N63" s="4"/>
      <c r="O63" s="4"/>
      <c r="P63" s="4"/>
      <c r="Q63" s="4"/>
      <c r="R63" s="4"/>
      <c r="S63" s="4"/>
      <c r="U63" s="9">
        <f aca="true" t="shared" si="2" ref="U63:U68">AVERAGE(G63,I63,K63)</f>
        <v>2.599499902373889</v>
      </c>
    </row>
    <row r="64" spans="2:21" ht="12.75">
      <c r="B64" s="3" t="s">
        <v>6</v>
      </c>
      <c r="C64" s="3" t="s">
        <v>173</v>
      </c>
      <c r="D64" s="3" t="s">
        <v>36</v>
      </c>
      <c r="E64" s="4" t="s">
        <v>183</v>
      </c>
      <c r="G64" s="9">
        <v>0.07365217391304348</v>
      </c>
      <c r="H64" s="9"/>
      <c r="I64" s="9">
        <v>0.06928205128205128</v>
      </c>
      <c r="J64" s="9"/>
      <c r="K64" s="9">
        <v>0.19932203389830508</v>
      </c>
      <c r="L64" s="4"/>
      <c r="M64" s="4"/>
      <c r="N64" s="4"/>
      <c r="O64" s="4"/>
      <c r="P64" s="4"/>
      <c r="Q64" s="4"/>
      <c r="R64" s="4"/>
      <c r="S64" s="4"/>
      <c r="U64" s="9">
        <f t="shared" si="2"/>
        <v>0.11408541969779995</v>
      </c>
    </row>
    <row r="65" spans="2:21" ht="12.75">
      <c r="B65" s="3" t="s">
        <v>7</v>
      </c>
      <c r="C65" s="3" t="s">
        <v>173</v>
      </c>
      <c r="D65" s="3" t="s">
        <v>36</v>
      </c>
      <c r="E65" s="4" t="s">
        <v>183</v>
      </c>
      <c r="G65" s="9">
        <v>2.52</v>
      </c>
      <c r="H65" s="9"/>
      <c r="I65" s="9">
        <v>20.940170940171</v>
      </c>
      <c r="J65" s="9"/>
      <c r="K65" s="9">
        <v>0.06857627118644068</v>
      </c>
      <c r="L65" s="4"/>
      <c r="M65" s="4"/>
      <c r="N65" s="4"/>
      <c r="O65" s="4"/>
      <c r="P65" s="4"/>
      <c r="Q65" s="4"/>
      <c r="R65" s="4"/>
      <c r="S65" s="4"/>
      <c r="U65" s="9">
        <f t="shared" si="2"/>
        <v>7.842915737119147</v>
      </c>
    </row>
    <row r="66" spans="2:21" ht="12.75">
      <c r="B66" s="3" t="s">
        <v>8</v>
      </c>
      <c r="C66" s="3" t="s">
        <v>173</v>
      </c>
      <c r="D66" s="3" t="s">
        <v>36</v>
      </c>
      <c r="E66" s="4" t="s">
        <v>183</v>
      </c>
      <c r="G66" s="9">
        <v>16.678260869565218</v>
      </c>
      <c r="H66" s="9"/>
      <c r="I66" s="9">
        <v>0.06928205128205128</v>
      </c>
      <c r="J66" s="9"/>
      <c r="K66" s="9">
        <v>0.06857627118644068</v>
      </c>
      <c r="L66" s="4"/>
      <c r="M66" s="4"/>
      <c r="N66" s="4"/>
      <c r="O66" s="4"/>
      <c r="P66" s="4"/>
      <c r="Q66" s="4"/>
      <c r="R66" s="4"/>
      <c r="S66" s="4"/>
      <c r="U66" s="9">
        <f t="shared" si="2"/>
        <v>5.6053730640112365</v>
      </c>
    </row>
    <row r="67" spans="2:21" ht="12.75">
      <c r="B67" s="3" t="s">
        <v>13</v>
      </c>
      <c r="C67" s="3" t="s">
        <v>174</v>
      </c>
      <c r="D67" s="3" t="s">
        <v>36</v>
      </c>
      <c r="E67" s="4" t="s">
        <v>183</v>
      </c>
      <c r="G67" s="9">
        <v>0.4855639721120381</v>
      </c>
      <c r="H67" s="9"/>
      <c r="I67" s="9">
        <v>0.5006024828033985</v>
      </c>
      <c r="J67" s="9"/>
      <c r="K67" s="9">
        <v>0.46544980023539767</v>
      </c>
      <c r="L67" s="4"/>
      <c r="M67" s="4"/>
      <c r="N67" s="4"/>
      <c r="O67" s="4"/>
      <c r="P67" s="4"/>
      <c r="Q67" s="4"/>
      <c r="R67" s="4"/>
      <c r="S67" s="4"/>
      <c r="U67" s="9">
        <f t="shared" si="2"/>
        <v>0.48387208505027807</v>
      </c>
    </row>
    <row r="68" spans="2:21" ht="12.75">
      <c r="B68" s="3" t="s">
        <v>9</v>
      </c>
      <c r="C68" s="3" t="s">
        <v>173</v>
      </c>
      <c r="D68" s="3" t="s">
        <v>36</v>
      </c>
      <c r="E68" s="4" t="s">
        <v>183</v>
      </c>
      <c r="G68" s="9">
        <v>19.356521739130436</v>
      </c>
      <c r="H68" s="9"/>
      <c r="I68" s="9">
        <v>16.39316239316239</v>
      </c>
      <c r="J68" s="9"/>
      <c r="K68" s="9">
        <v>38.20338983050848</v>
      </c>
      <c r="L68" s="4"/>
      <c r="M68" s="4"/>
      <c r="N68" s="4"/>
      <c r="O68" s="4"/>
      <c r="P68" s="4"/>
      <c r="Q68" s="4"/>
      <c r="R68" s="4"/>
      <c r="S68" s="4"/>
      <c r="U68" s="9">
        <f t="shared" si="2"/>
        <v>24.651024654267104</v>
      </c>
    </row>
    <row r="69" spans="2:21" ht="12.75">
      <c r="B69" s="3" t="s">
        <v>10</v>
      </c>
      <c r="C69" s="3" t="s">
        <v>173</v>
      </c>
      <c r="D69" s="3" t="s">
        <v>36</v>
      </c>
      <c r="E69" s="4" t="s">
        <v>183</v>
      </c>
      <c r="G69" s="9">
        <v>55.2695652173913</v>
      </c>
      <c r="H69" s="9"/>
      <c r="I69" s="9">
        <v>47.74358974358974</v>
      </c>
      <c r="J69" s="9"/>
      <c r="K69" s="9">
        <v>172.03389830508473</v>
      </c>
      <c r="L69" s="4"/>
      <c r="M69" s="4"/>
      <c r="N69" s="4"/>
      <c r="O69" s="4"/>
      <c r="P69" s="4"/>
      <c r="Q69" s="4"/>
      <c r="R69" s="4"/>
      <c r="S69" s="4"/>
      <c r="U69" s="9">
        <f>AVERAGE(G69,I69,K69)</f>
        <v>91.68235108868858</v>
      </c>
    </row>
    <row r="70" spans="2:21" ht="12.75">
      <c r="B70" s="3" t="s">
        <v>38</v>
      </c>
      <c r="C70" s="3" t="s">
        <v>173</v>
      </c>
      <c r="D70" s="3" t="s">
        <v>36</v>
      </c>
      <c r="E70" s="4" t="s">
        <v>183</v>
      </c>
      <c r="G70" s="9">
        <f>G65+G68</f>
        <v>21.876521739130435</v>
      </c>
      <c r="H70" s="4"/>
      <c r="I70" s="9">
        <f>I65+I68</f>
        <v>37.33333333333339</v>
      </c>
      <c r="J70" s="4"/>
      <c r="K70" s="9">
        <f>K65+K68</f>
        <v>38.27196610169492</v>
      </c>
      <c r="L70" s="4"/>
      <c r="M70" s="4"/>
      <c r="N70" s="4"/>
      <c r="O70" s="4"/>
      <c r="P70" s="4"/>
      <c r="Q70" s="4"/>
      <c r="R70" s="4"/>
      <c r="S70" s="4"/>
      <c r="U70" s="9">
        <f>AVERAGE(G70,I70,K70)</f>
        <v>32.493940391386246</v>
      </c>
    </row>
    <row r="71" spans="2:21" ht="12.75">
      <c r="B71" s="3" t="s">
        <v>39</v>
      </c>
      <c r="C71" s="3" t="s">
        <v>173</v>
      </c>
      <c r="D71" s="3" t="s">
        <v>36</v>
      </c>
      <c r="E71" s="4" t="s">
        <v>183</v>
      </c>
      <c r="G71" s="9">
        <f>G63+G64+G66</f>
        <v>18.699739130434782</v>
      </c>
      <c r="H71" s="4"/>
      <c r="I71" s="9">
        <f>I63+I64+I66</f>
        <v>3.1180512820512822</v>
      </c>
      <c r="J71" s="4"/>
      <c r="K71" s="9">
        <f>K63+K64+K66</f>
        <v>3.1390847457627116</v>
      </c>
      <c r="L71" s="4"/>
      <c r="M71" s="4"/>
      <c r="N71" s="4"/>
      <c r="O71" s="4"/>
      <c r="P71" s="4"/>
      <c r="Q71" s="4"/>
      <c r="R71" s="4"/>
      <c r="S71" s="4"/>
      <c r="U71" s="9">
        <f>AVERAGE(G71,I71,K71)</f>
        <v>8.318958386082926</v>
      </c>
    </row>
    <row r="72" spans="7:19" ht="12.75">
      <c r="G72" s="4"/>
      <c r="I72" s="4"/>
      <c r="K72" s="4"/>
      <c r="M72" s="4"/>
      <c r="O72" s="4"/>
      <c r="Q72" s="4"/>
      <c r="S72" s="4"/>
    </row>
    <row r="73" spans="2:19" ht="12.75">
      <c r="B73" s="3" t="s">
        <v>73</v>
      </c>
      <c r="C73" s="3" t="s">
        <v>68</v>
      </c>
      <c r="D73" s="3" t="s">
        <v>173</v>
      </c>
      <c r="G73" s="4"/>
      <c r="I73" s="4"/>
      <c r="K73" s="4"/>
      <c r="M73" s="4"/>
      <c r="O73" s="4"/>
      <c r="Q73" s="4"/>
      <c r="S73" s="4"/>
    </row>
    <row r="74" spans="2:19" ht="12.75">
      <c r="B74" s="27" t="s">
        <v>176</v>
      </c>
      <c r="C74" s="27"/>
      <c r="D74" s="27" t="s">
        <v>177</v>
      </c>
      <c r="E74" s="27"/>
      <c r="G74" s="4">
        <v>234563</v>
      </c>
      <c r="I74" s="4">
        <v>242293</v>
      </c>
      <c r="K74" s="4">
        <v>236285</v>
      </c>
      <c r="M74" s="4"/>
      <c r="O74" s="4"/>
      <c r="Q74" s="4"/>
      <c r="S74" s="4"/>
    </row>
    <row r="75" spans="2:19" ht="12.75">
      <c r="B75" s="27" t="s">
        <v>178</v>
      </c>
      <c r="C75" s="27"/>
      <c r="D75" s="27" t="s">
        <v>179</v>
      </c>
      <c r="E75" s="27"/>
      <c r="G75" s="4">
        <v>9.5</v>
      </c>
      <c r="I75" s="4">
        <v>9.3</v>
      </c>
      <c r="K75" s="4">
        <v>9.2</v>
      </c>
      <c r="M75" s="4"/>
      <c r="O75" s="4"/>
      <c r="Q75" s="4"/>
      <c r="S75" s="4"/>
    </row>
    <row r="76" spans="2:19" ht="12.75">
      <c r="B76" s="27" t="s">
        <v>180</v>
      </c>
      <c r="C76" s="27"/>
      <c r="D76" s="27" t="s">
        <v>179</v>
      </c>
      <c r="E76" s="27"/>
      <c r="G76" s="4">
        <v>16.21</v>
      </c>
      <c r="I76" s="4">
        <v>15.62</v>
      </c>
      <c r="K76" s="4">
        <v>15.61</v>
      </c>
      <c r="M76" s="4"/>
      <c r="O76" s="4"/>
      <c r="Q76" s="4"/>
      <c r="S76" s="4"/>
    </row>
    <row r="77" spans="2:19" ht="12.75">
      <c r="B77" s="27" t="s">
        <v>181</v>
      </c>
      <c r="C77" s="27"/>
      <c r="D77" s="27" t="s">
        <v>182</v>
      </c>
      <c r="E77" s="27"/>
      <c r="G77" s="4">
        <v>310</v>
      </c>
      <c r="I77" s="4">
        <v>310</v>
      </c>
      <c r="K77" s="4">
        <v>310</v>
      </c>
      <c r="M77" s="4"/>
      <c r="O77" s="4"/>
      <c r="Q77" s="4"/>
      <c r="S77" s="4"/>
    </row>
    <row r="78" spans="6:19" ht="12.7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3" t="s">
        <v>73</v>
      </c>
      <c r="C79" s="3" t="s">
        <v>70</v>
      </c>
      <c r="D79" s="3" t="s">
        <v>174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27" t="s">
        <v>176</v>
      </c>
      <c r="C80" s="27"/>
      <c r="D80" s="27" t="s">
        <v>177</v>
      </c>
      <c r="E80" s="27"/>
      <c r="G80" s="4">
        <v>236100</v>
      </c>
      <c r="I80" s="4">
        <v>239161</v>
      </c>
      <c r="K80" s="4">
        <v>240041</v>
      </c>
      <c r="M80" s="4"/>
      <c r="O80" s="4"/>
      <c r="Q80" s="4"/>
      <c r="S80" s="4"/>
    </row>
    <row r="81" spans="2:19" ht="12.75">
      <c r="B81" s="27" t="s">
        <v>178</v>
      </c>
      <c r="C81" s="27"/>
      <c r="D81" s="27" t="s">
        <v>179</v>
      </c>
      <c r="E81" s="27"/>
      <c r="G81" s="4">
        <v>9.5</v>
      </c>
      <c r="I81" s="4">
        <v>9.3</v>
      </c>
      <c r="K81" s="4">
        <v>9.2</v>
      </c>
      <c r="M81" s="4"/>
      <c r="O81" s="4"/>
      <c r="Q81" s="4"/>
      <c r="S81" s="4"/>
    </row>
    <row r="82" spans="2:19" ht="12.75">
      <c r="B82" s="27" t="s">
        <v>180</v>
      </c>
      <c r="C82" s="27"/>
      <c r="D82" s="27" t="s">
        <v>179</v>
      </c>
      <c r="E82" s="27"/>
      <c r="G82" s="4">
        <v>15.72</v>
      </c>
      <c r="I82" s="4">
        <v>15.69</v>
      </c>
      <c r="K82" s="4">
        <v>15.6</v>
      </c>
      <c r="M82" s="4"/>
      <c r="O82" s="4"/>
      <c r="Q82" s="4"/>
      <c r="S82" s="4"/>
    </row>
    <row r="83" spans="2:19" ht="12.75">
      <c r="B83" s="27" t="s">
        <v>181</v>
      </c>
      <c r="C83" s="27"/>
      <c r="D83" s="27" t="s">
        <v>182</v>
      </c>
      <c r="E83" s="27"/>
      <c r="G83" s="4">
        <v>310</v>
      </c>
      <c r="I83" s="4">
        <v>310</v>
      </c>
      <c r="K83" s="4">
        <v>310</v>
      </c>
      <c r="M83" s="4"/>
      <c r="O83" s="4"/>
      <c r="Q83" s="4"/>
      <c r="S83" s="4"/>
    </row>
    <row r="84" spans="7:19" ht="12.75">
      <c r="G84" s="4"/>
      <c r="I84" s="4"/>
      <c r="K84" s="4"/>
      <c r="M84" s="4"/>
      <c r="O84" s="4"/>
      <c r="Q84" s="4"/>
      <c r="S84" s="4"/>
    </row>
    <row r="85" spans="1:21" ht="12.75">
      <c r="A85" s="14">
        <v>4</v>
      </c>
      <c r="B85" s="5" t="s">
        <v>42</v>
      </c>
      <c r="G85" s="23" t="s">
        <v>17</v>
      </c>
      <c r="H85" s="23"/>
      <c r="I85" s="23" t="s">
        <v>18</v>
      </c>
      <c r="J85" s="23"/>
      <c r="K85" s="23" t="s">
        <v>19</v>
      </c>
      <c r="L85" s="23"/>
      <c r="M85" s="23" t="s">
        <v>20</v>
      </c>
      <c r="N85" s="23"/>
      <c r="O85" s="23" t="s">
        <v>21</v>
      </c>
      <c r="P85" s="23"/>
      <c r="Q85" s="23" t="s">
        <v>22</v>
      </c>
      <c r="R85" s="23"/>
      <c r="S85" s="23" t="s">
        <v>23</v>
      </c>
      <c r="T85" s="23"/>
      <c r="U85" s="23" t="s">
        <v>48</v>
      </c>
    </row>
    <row r="86" spans="7:19" ht="12.75">
      <c r="G86" s="4"/>
      <c r="I86" s="4"/>
      <c r="K86" s="4"/>
      <c r="M86" s="4"/>
      <c r="O86" s="4"/>
      <c r="Q86" s="4"/>
      <c r="S86" s="4"/>
    </row>
    <row r="87" spans="7:19" ht="12.75">
      <c r="G87" s="4"/>
      <c r="I87" s="4"/>
      <c r="K87" s="4"/>
      <c r="M87" s="4"/>
      <c r="O87" s="4"/>
      <c r="Q87" s="4"/>
      <c r="S87" s="4"/>
    </row>
    <row r="88" spans="7:19" ht="12.75">
      <c r="G88" s="4"/>
      <c r="I88" s="4"/>
      <c r="K88" s="4"/>
      <c r="M88" s="4"/>
      <c r="O88" s="4"/>
      <c r="Q88" s="4"/>
      <c r="S88" s="4"/>
    </row>
    <row r="89" spans="2:19" ht="12.75">
      <c r="B89" s="3" t="s">
        <v>73</v>
      </c>
      <c r="C89" s="3" t="s">
        <v>2</v>
      </c>
      <c r="D89" s="3" t="s">
        <v>173</v>
      </c>
      <c r="G89" s="4"/>
      <c r="I89" s="4"/>
      <c r="K89" s="4"/>
      <c r="M89" s="4"/>
      <c r="O89" s="4"/>
      <c r="Q89" s="4"/>
      <c r="S89" s="4"/>
    </row>
    <row r="90" spans="2:19" ht="12.75">
      <c r="B90" s="27" t="s">
        <v>176</v>
      </c>
      <c r="C90" s="27"/>
      <c r="D90" s="27" t="s">
        <v>177</v>
      </c>
      <c r="E90" s="27"/>
      <c r="G90" s="4">
        <v>255900</v>
      </c>
      <c r="I90" s="4">
        <v>263600</v>
      </c>
      <c r="K90" s="4">
        <v>265600</v>
      </c>
      <c r="M90" s="4"/>
      <c r="O90" s="4"/>
      <c r="Q90" s="4"/>
      <c r="S90" s="4"/>
    </row>
    <row r="91" spans="2:19" ht="12.75">
      <c r="B91" s="27" t="s">
        <v>178</v>
      </c>
      <c r="C91" s="27"/>
      <c r="D91" s="27" t="s">
        <v>179</v>
      </c>
      <c r="E91" s="27"/>
      <c r="G91" s="4">
        <v>10</v>
      </c>
      <c r="I91" s="4">
        <v>11.8</v>
      </c>
      <c r="K91" s="4">
        <v>11.8</v>
      </c>
      <c r="M91" s="4"/>
      <c r="O91" s="4"/>
      <c r="Q91" s="4"/>
      <c r="S91" s="4"/>
    </row>
    <row r="92" spans="2:19" ht="12.75">
      <c r="B92" s="27" t="s">
        <v>180</v>
      </c>
      <c r="C92" s="27"/>
      <c r="D92" s="27" t="s">
        <v>179</v>
      </c>
      <c r="E92" s="27"/>
      <c r="G92" s="4">
        <v>15.7</v>
      </c>
      <c r="I92" s="4">
        <v>16.01</v>
      </c>
      <c r="K92" s="4">
        <v>15.53</v>
      </c>
      <c r="M92" s="4"/>
      <c r="O92" s="4"/>
      <c r="Q92" s="4"/>
      <c r="S92" s="4"/>
    </row>
    <row r="93" spans="2:19" ht="12.75">
      <c r="B93" s="27" t="s">
        <v>181</v>
      </c>
      <c r="C93" s="27"/>
      <c r="D93" s="27" t="s">
        <v>182</v>
      </c>
      <c r="E93" s="27"/>
      <c r="G93" s="4">
        <v>250</v>
      </c>
      <c r="I93" s="4">
        <v>245</v>
      </c>
      <c r="K93" s="4">
        <v>250</v>
      </c>
      <c r="M93" s="4"/>
      <c r="O93" s="4"/>
      <c r="Q93" s="4"/>
      <c r="S93" s="4"/>
    </row>
    <row r="94" spans="7:19" ht="12.75">
      <c r="G94" s="4"/>
      <c r="I94" s="4"/>
      <c r="K94" s="4"/>
      <c r="M94" s="4"/>
      <c r="O94" s="4"/>
      <c r="Q94" s="4"/>
      <c r="S94" s="4"/>
    </row>
    <row r="95" spans="2:19" ht="12.75">
      <c r="B95" s="3" t="s">
        <v>73</v>
      </c>
      <c r="C95" s="3" t="s">
        <v>71</v>
      </c>
      <c r="D95" s="3" t="s">
        <v>174</v>
      </c>
      <c r="G95" s="4"/>
      <c r="I95" s="4"/>
      <c r="K95" s="4"/>
      <c r="M95" s="4"/>
      <c r="O95" s="4"/>
      <c r="Q95" s="4"/>
      <c r="S95" s="4"/>
    </row>
    <row r="96" spans="2:19" ht="12.75">
      <c r="B96" s="27" t="s">
        <v>176</v>
      </c>
      <c r="C96" s="27"/>
      <c r="D96" s="27" t="s">
        <v>177</v>
      </c>
      <c r="E96" s="27"/>
      <c r="G96" s="4">
        <v>267000</v>
      </c>
      <c r="I96" s="4">
        <v>267300</v>
      </c>
      <c r="K96" s="4">
        <v>256300</v>
      </c>
      <c r="M96" s="4"/>
      <c r="O96" s="4"/>
      <c r="Q96" s="4"/>
      <c r="S96" s="4"/>
    </row>
    <row r="97" spans="2:19" ht="12.75">
      <c r="B97" s="27" t="s">
        <v>178</v>
      </c>
      <c r="C97" s="27"/>
      <c r="D97" s="27" t="s">
        <v>179</v>
      </c>
      <c r="E97" s="27"/>
      <c r="G97" s="4">
        <v>10</v>
      </c>
      <c r="I97" s="4">
        <v>11.8</v>
      </c>
      <c r="K97" s="4">
        <v>11.8</v>
      </c>
      <c r="M97" s="4"/>
      <c r="O97" s="4"/>
      <c r="Q97" s="4"/>
      <c r="S97" s="4"/>
    </row>
    <row r="98" spans="2:19" ht="12.75">
      <c r="B98" s="27" t="s">
        <v>180</v>
      </c>
      <c r="C98" s="27"/>
      <c r="D98" s="27" t="s">
        <v>179</v>
      </c>
      <c r="E98" s="27"/>
      <c r="G98" s="4">
        <v>14.7</v>
      </c>
      <c r="I98" s="4">
        <v>14.52</v>
      </c>
      <c r="K98" s="4">
        <v>14.59</v>
      </c>
      <c r="M98" s="4"/>
      <c r="O98" s="4"/>
      <c r="Q98" s="4"/>
      <c r="S98" s="4"/>
    </row>
    <row r="99" spans="2:19" ht="12.75">
      <c r="B99" s="27" t="s">
        <v>181</v>
      </c>
      <c r="C99" s="27"/>
      <c r="D99" s="27" t="s">
        <v>182</v>
      </c>
      <c r="E99" s="27"/>
      <c r="G99" s="4">
        <v>253</v>
      </c>
      <c r="I99" s="4">
        <v>247</v>
      </c>
      <c r="K99" s="4">
        <v>252</v>
      </c>
      <c r="M99" s="4"/>
      <c r="O99" s="4"/>
      <c r="Q99" s="4"/>
      <c r="S99" s="4"/>
    </row>
    <row r="100" spans="7:19" ht="12.75">
      <c r="G100" s="4"/>
      <c r="I100" s="4"/>
      <c r="K100" s="4"/>
      <c r="M100" s="4"/>
      <c r="O100" s="4"/>
      <c r="Q100" s="4"/>
      <c r="S100" s="4"/>
    </row>
    <row r="101" spans="1:21" ht="12.75">
      <c r="A101" s="14">
        <v>5</v>
      </c>
      <c r="B101" s="5" t="s">
        <v>44</v>
      </c>
      <c r="G101" s="23" t="s">
        <v>17</v>
      </c>
      <c r="H101" s="23"/>
      <c r="I101" s="23" t="s">
        <v>18</v>
      </c>
      <c r="J101" s="23"/>
      <c r="K101" s="23" t="s">
        <v>19</v>
      </c>
      <c r="L101" s="23"/>
      <c r="M101" s="23" t="s">
        <v>20</v>
      </c>
      <c r="N101" s="23"/>
      <c r="O101" s="23" t="s">
        <v>21</v>
      </c>
      <c r="P101" s="23"/>
      <c r="Q101" s="23" t="s">
        <v>22</v>
      </c>
      <c r="R101" s="23"/>
      <c r="S101" s="23" t="s">
        <v>23</v>
      </c>
      <c r="T101" s="23"/>
      <c r="U101" s="23" t="s">
        <v>48</v>
      </c>
    </row>
    <row r="102" spans="7:19" ht="12.75">
      <c r="G102" s="4"/>
      <c r="I102" s="4"/>
      <c r="K102" s="4"/>
      <c r="M102" s="4"/>
      <c r="O102" s="4"/>
      <c r="Q102" s="4"/>
      <c r="S102" s="4"/>
    </row>
    <row r="103" spans="2:19" ht="12.75">
      <c r="B103" s="3" t="s">
        <v>73</v>
      </c>
      <c r="C103" s="3" t="s">
        <v>71</v>
      </c>
      <c r="D103" s="3" t="s">
        <v>173</v>
      </c>
      <c r="G103" s="4"/>
      <c r="I103" s="4"/>
      <c r="K103" s="4"/>
      <c r="M103" s="4"/>
      <c r="O103" s="4"/>
      <c r="Q103" s="4"/>
      <c r="S103" s="4"/>
    </row>
    <row r="104" spans="2:19" ht="12.75">
      <c r="B104" s="27" t="s">
        <v>176</v>
      </c>
      <c r="C104" s="27"/>
      <c r="D104" s="27" t="s">
        <v>177</v>
      </c>
      <c r="E104" s="27"/>
      <c r="G104" s="4">
        <v>270700</v>
      </c>
      <c r="I104" s="4">
        <v>272300</v>
      </c>
      <c r="K104" s="4">
        <v>276900</v>
      </c>
      <c r="M104" s="4"/>
      <c r="O104" s="4"/>
      <c r="Q104" s="4"/>
      <c r="S104" s="4"/>
    </row>
    <row r="105" spans="2:19" ht="12.75">
      <c r="B105" s="27" t="s">
        <v>178</v>
      </c>
      <c r="C105" s="27"/>
      <c r="D105" s="27" t="s">
        <v>179</v>
      </c>
      <c r="E105" s="27"/>
      <c r="G105" s="4">
        <v>11</v>
      </c>
      <c r="I105" s="4">
        <v>11.6</v>
      </c>
      <c r="K105" s="4">
        <v>11.2</v>
      </c>
      <c r="M105" s="4"/>
      <c r="O105" s="4"/>
      <c r="Q105" s="4"/>
      <c r="S105" s="4"/>
    </row>
    <row r="106" spans="2:19" ht="12.75">
      <c r="B106" s="27" t="s">
        <v>180</v>
      </c>
      <c r="C106" s="27"/>
      <c r="D106" s="27" t="s">
        <v>179</v>
      </c>
      <c r="E106" s="27"/>
      <c r="G106" s="4">
        <v>13.41</v>
      </c>
      <c r="I106" s="4">
        <v>13.43</v>
      </c>
      <c r="K106" s="4">
        <v>13.23</v>
      </c>
      <c r="M106" s="4"/>
      <c r="O106" s="4"/>
      <c r="Q106" s="4"/>
      <c r="S106" s="4"/>
    </row>
    <row r="107" spans="2:19" ht="12.75">
      <c r="B107" s="27" t="s">
        <v>181</v>
      </c>
      <c r="C107" s="27"/>
      <c r="D107" s="27" t="s">
        <v>182</v>
      </c>
      <c r="E107" s="27"/>
      <c r="G107" s="4">
        <v>236</v>
      </c>
      <c r="I107" s="4">
        <v>228</v>
      </c>
      <c r="K107" s="4">
        <v>234</v>
      </c>
      <c r="M107" s="4"/>
      <c r="O107" s="4"/>
      <c r="Q107" s="4"/>
      <c r="S107" s="4"/>
    </row>
    <row r="108" spans="7:19" ht="12.75">
      <c r="G108" s="4"/>
      <c r="I108" s="4"/>
      <c r="K108" s="4"/>
      <c r="M108" s="4"/>
      <c r="O108" s="4"/>
      <c r="Q108" s="4"/>
      <c r="S108" s="4"/>
    </row>
    <row r="109" spans="1:21" ht="12.75">
      <c r="A109" s="14">
        <v>6</v>
      </c>
      <c r="B109" s="5" t="s">
        <v>27</v>
      </c>
      <c r="C109" s="5"/>
      <c r="F109" s="4"/>
      <c r="G109" s="23" t="s">
        <v>17</v>
      </c>
      <c r="H109" s="23"/>
      <c r="I109" s="23" t="s">
        <v>18</v>
      </c>
      <c r="J109" s="23"/>
      <c r="K109" s="23" t="s">
        <v>19</v>
      </c>
      <c r="L109" s="23"/>
      <c r="M109" s="23" t="s">
        <v>20</v>
      </c>
      <c r="N109" s="23"/>
      <c r="O109" s="23" t="s">
        <v>21</v>
      </c>
      <c r="P109" s="23"/>
      <c r="Q109" s="23" t="s">
        <v>22</v>
      </c>
      <c r="R109" s="23"/>
      <c r="S109" s="23" t="s">
        <v>23</v>
      </c>
      <c r="T109" s="23"/>
      <c r="U109" s="23" t="s">
        <v>48</v>
      </c>
    </row>
    <row r="110" spans="6:19" ht="12.75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21" ht="12.75">
      <c r="B111" s="3" t="s">
        <v>37</v>
      </c>
      <c r="C111" s="3" t="s">
        <v>173</v>
      </c>
      <c r="D111" s="3" t="s">
        <v>32</v>
      </c>
      <c r="E111" s="4" t="s">
        <v>183</v>
      </c>
      <c r="G111" s="6">
        <v>0.0200001984</v>
      </c>
      <c r="H111" s="6"/>
      <c r="I111" s="6">
        <v>0.01100010912</v>
      </c>
      <c r="J111" s="6"/>
      <c r="K111" s="6">
        <v>0.0200001984</v>
      </c>
      <c r="L111" s="6"/>
      <c r="M111" s="6">
        <v>0.01700016864</v>
      </c>
      <c r="N111" s="4"/>
      <c r="O111" s="4"/>
      <c r="P111" s="4"/>
      <c r="Q111" s="4"/>
      <c r="R111" s="4"/>
      <c r="S111" s="4"/>
      <c r="U111" s="6">
        <f>AVERAGE(G111,I111,K111,M111)</f>
        <v>0.01700016864</v>
      </c>
    </row>
    <row r="112" spans="2:21" ht="12.75">
      <c r="B112" s="3" t="s">
        <v>1</v>
      </c>
      <c r="C112" s="3" t="s">
        <v>173</v>
      </c>
      <c r="D112" s="3" t="s">
        <v>33</v>
      </c>
      <c r="E112" s="4" t="s">
        <v>183</v>
      </c>
      <c r="G112" s="9">
        <v>4.3323315446997</v>
      </c>
      <c r="H112" s="9"/>
      <c r="I112" s="9">
        <v>3.3772710604424585</v>
      </c>
      <c r="J112" s="9"/>
      <c r="K112" s="9">
        <v>3.4815987683458</v>
      </c>
      <c r="L112" s="9"/>
      <c r="M112" s="9">
        <v>7.359736813767043</v>
      </c>
      <c r="N112" s="4"/>
      <c r="O112" s="4"/>
      <c r="P112" s="4"/>
      <c r="Q112" s="4"/>
      <c r="R112" s="4"/>
      <c r="S112" s="4"/>
      <c r="U112" s="9">
        <f>AVERAGE(G112,I112,K112,M112)</f>
        <v>4.63773454681375</v>
      </c>
    </row>
    <row r="113" spans="2:21" ht="12.75">
      <c r="B113" s="3" t="s">
        <v>31</v>
      </c>
      <c r="C113" s="3" t="s">
        <v>173</v>
      </c>
      <c r="D113" s="3" t="s">
        <v>33</v>
      </c>
      <c r="E113" s="4" t="s">
        <v>183</v>
      </c>
      <c r="G113" s="9">
        <v>0.5297019522320823</v>
      </c>
      <c r="H113" s="9"/>
      <c r="I113" s="9">
        <v>0.46268059687595564</v>
      </c>
      <c r="J113" s="9"/>
      <c r="K113" s="9">
        <v>0.32183633395187</v>
      </c>
      <c r="L113" s="9"/>
      <c r="M113" s="9">
        <v>0.932174618688386</v>
      </c>
      <c r="N113" s="4"/>
      <c r="O113" s="4"/>
      <c r="P113" s="4"/>
      <c r="Q113" s="4"/>
      <c r="R113" s="4"/>
      <c r="S113" s="4"/>
      <c r="U113" s="9">
        <f>AVERAGE(G113,I113,K113,M113)</f>
        <v>0.5615983754370735</v>
      </c>
    </row>
    <row r="114" spans="2:21" ht="12.75">
      <c r="B114" s="3" t="s">
        <v>175</v>
      </c>
      <c r="C114" s="3" t="s">
        <v>173</v>
      </c>
      <c r="D114" s="3" t="s">
        <v>33</v>
      </c>
      <c r="E114" s="4" t="s">
        <v>183</v>
      </c>
      <c r="G114" s="9">
        <f>G112+2*G113</f>
        <v>5.391735449163865</v>
      </c>
      <c r="H114" s="9"/>
      <c r="I114" s="9">
        <f>I112+2*I113</f>
        <v>4.30263225419437</v>
      </c>
      <c r="J114" s="9"/>
      <c r="K114" s="9">
        <f>K112+2*K113</f>
        <v>4.12527143624954</v>
      </c>
      <c r="L114" s="9"/>
      <c r="M114" s="9">
        <f>M112+2*M113</f>
        <v>9.224086051143814</v>
      </c>
      <c r="N114" s="4"/>
      <c r="O114" s="4"/>
      <c r="P114" s="4"/>
      <c r="Q114" s="4"/>
      <c r="R114" s="4"/>
      <c r="S114" s="4"/>
      <c r="U114" s="9">
        <f>AVERAGE(G114,I114,K114,M114)</f>
        <v>5.760931297687898</v>
      </c>
    </row>
    <row r="115" spans="2:21" ht="12.75">
      <c r="B115" s="3" t="s">
        <v>4</v>
      </c>
      <c r="C115" s="3" t="s">
        <v>174</v>
      </c>
      <c r="D115" s="3" t="s">
        <v>36</v>
      </c>
      <c r="E115" s="4" t="s">
        <v>183</v>
      </c>
      <c r="G115" s="4"/>
      <c r="H115" s="4"/>
      <c r="I115" s="4"/>
      <c r="J115" s="4"/>
      <c r="K115" s="4"/>
      <c r="L115" s="4"/>
      <c r="M115" s="4"/>
      <c r="N115" s="4"/>
      <c r="O115" s="9">
        <v>2.389494827759365</v>
      </c>
      <c r="P115" s="9"/>
      <c r="Q115" s="9">
        <v>3.260428614548747</v>
      </c>
      <c r="R115" s="9"/>
      <c r="S115" s="9">
        <v>2.163587408821657</v>
      </c>
      <c r="U115" s="9">
        <f aca="true" t="shared" si="3" ref="U115:U123">AVERAGE(O115,Q115,S115)</f>
        <v>2.6045036170432563</v>
      </c>
    </row>
    <row r="116" spans="2:21" ht="12.75">
      <c r="B116" s="3" t="s">
        <v>6</v>
      </c>
      <c r="C116" s="3" t="s">
        <v>174</v>
      </c>
      <c r="D116" s="3" t="s">
        <v>36</v>
      </c>
      <c r="E116" s="4" t="s">
        <v>183</v>
      </c>
      <c r="G116" s="4"/>
      <c r="H116" s="4"/>
      <c r="I116" s="4"/>
      <c r="J116" s="4"/>
      <c r="K116" s="4"/>
      <c r="L116" s="4"/>
      <c r="M116" s="4"/>
      <c r="N116" s="4"/>
      <c r="O116" s="9">
        <v>0.07090489103143517</v>
      </c>
      <c r="P116" s="9"/>
      <c r="Q116" s="9">
        <v>0.07103330314921018</v>
      </c>
      <c r="R116" s="9"/>
      <c r="S116" s="9">
        <v>0.06912419836490918</v>
      </c>
      <c r="U116" s="9">
        <f t="shared" si="3"/>
        <v>0.07035413084851817</v>
      </c>
    </row>
    <row r="117" spans="2:21" ht="12.75">
      <c r="B117" s="3" t="s">
        <v>7</v>
      </c>
      <c r="C117" s="3" t="s">
        <v>174</v>
      </c>
      <c r="D117" s="3" t="s">
        <v>36</v>
      </c>
      <c r="E117" s="4" t="s">
        <v>183</v>
      </c>
      <c r="G117" s="4"/>
      <c r="H117" s="4"/>
      <c r="I117" s="4"/>
      <c r="J117" s="4"/>
      <c r="K117" s="4"/>
      <c r="L117" s="4"/>
      <c r="M117" s="4"/>
      <c r="N117" s="4"/>
      <c r="O117" s="9">
        <v>1.3259214622878375</v>
      </c>
      <c r="P117" s="9"/>
      <c r="Q117" s="9">
        <v>2.9052620988027</v>
      </c>
      <c r="R117" s="9"/>
      <c r="S117" s="9">
        <v>1.0990747540020558</v>
      </c>
      <c r="U117" s="9">
        <f t="shared" si="3"/>
        <v>1.7767527716975309</v>
      </c>
    </row>
    <row r="118" spans="2:21" ht="12.75">
      <c r="B118" s="3" t="s">
        <v>8</v>
      </c>
      <c r="C118" s="3" t="s">
        <v>174</v>
      </c>
      <c r="D118" s="3" t="s">
        <v>36</v>
      </c>
      <c r="E118" s="4" t="s">
        <v>183</v>
      </c>
      <c r="G118" s="4"/>
      <c r="H118" s="4"/>
      <c r="I118" s="4"/>
      <c r="J118" s="4"/>
      <c r="K118" s="4"/>
      <c r="L118" s="4"/>
      <c r="M118" s="4"/>
      <c r="N118" s="4"/>
      <c r="O118" s="9">
        <v>2.9000100431857</v>
      </c>
      <c r="P118" s="9"/>
      <c r="Q118" s="9">
        <v>20.294214709729346</v>
      </c>
      <c r="R118" s="9"/>
      <c r="S118" s="9">
        <v>4.769569687178733</v>
      </c>
      <c r="U118" s="9">
        <f t="shared" si="3"/>
        <v>9.321264813364593</v>
      </c>
    </row>
    <row r="119" spans="2:21" ht="12.75">
      <c r="B119" s="3" t="s">
        <v>9</v>
      </c>
      <c r="C119" s="3" t="s">
        <v>174</v>
      </c>
      <c r="D119" s="3" t="s">
        <v>36</v>
      </c>
      <c r="E119" s="4" t="s">
        <v>183</v>
      </c>
      <c r="G119" s="4"/>
      <c r="H119" s="4"/>
      <c r="I119" s="4"/>
      <c r="J119" s="4"/>
      <c r="K119" s="4"/>
      <c r="L119" s="4"/>
      <c r="M119" s="4"/>
      <c r="N119" s="4"/>
      <c r="O119" s="9">
        <v>14.379511901175</v>
      </c>
      <c r="P119" s="9"/>
      <c r="Q119" s="9">
        <v>34.444048697052</v>
      </c>
      <c r="R119" s="9"/>
      <c r="S119" s="9">
        <v>7.1543545307681</v>
      </c>
      <c r="U119" s="9">
        <f t="shared" si="3"/>
        <v>18.659305042998366</v>
      </c>
    </row>
    <row r="120" spans="2:21" ht="12.75">
      <c r="B120" s="3" t="s">
        <v>10</v>
      </c>
      <c r="C120" s="3" t="s">
        <v>174</v>
      </c>
      <c r="D120" s="3" t="s">
        <v>36</v>
      </c>
      <c r="E120" s="4" t="s">
        <v>183</v>
      </c>
      <c r="G120" s="4"/>
      <c r="H120" s="4"/>
      <c r="I120" s="4"/>
      <c r="J120" s="4"/>
      <c r="K120" s="4"/>
      <c r="L120" s="4"/>
      <c r="M120" s="4"/>
      <c r="N120" s="4"/>
      <c r="O120" s="9">
        <v>47.61263432760872</v>
      </c>
      <c r="P120" s="9"/>
      <c r="Q120" s="9">
        <v>21.281577623503367</v>
      </c>
      <c r="R120" s="9"/>
      <c r="S120" s="9">
        <v>87.538884809321</v>
      </c>
      <c r="U120" s="9">
        <f t="shared" si="3"/>
        <v>52.144365586811034</v>
      </c>
    </row>
    <row r="121" spans="2:21" ht="12.75">
      <c r="B121" s="3" t="s">
        <v>14</v>
      </c>
      <c r="C121" s="3" t="s">
        <v>174</v>
      </c>
      <c r="D121" s="3" t="s">
        <v>36</v>
      </c>
      <c r="E121" s="4" t="s">
        <v>183</v>
      </c>
      <c r="G121" s="4"/>
      <c r="H121" s="4"/>
      <c r="I121" s="4"/>
      <c r="J121" s="4"/>
      <c r="K121" s="4"/>
      <c r="L121" s="4"/>
      <c r="M121" s="4"/>
      <c r="N121" s="4"/>
      <c r="O121" s="9">
        <v>0.07090489103143517</v>
      </c>
      <c r="P121" s="9"/>
      <c r="Q121" s="9">
        <v>41.29165912063587</v>
      </c>
      <c r="R121" s="9"/>
      <c r="S121" s="9">
        <v>25.112821265971505</v>
      </c>
      <c r="U121" s="9">
        <f t="shared" si="3"/>
        <v>22.158461759212937</v>
      </c>
    </row>
    <row r="122" spans="2:21" ht="12.75">
      <c r="B122" s="3" t="s">
        <v>38</v>
      </c>
      <c r="C122" s="3" t="s">
        <v>174</v>
      </c>
      <c r="D122" s="3" t="s">
        <v>36</v>
      </c>
      <c r="E122" s="4" t="s">
        <v>183</v>
      </c>
      <c r="G122" s="4"/>
      <c r="H122" s="4"/>
      <c r="I122" s="4"/>
      <c r="J122" s="4"/>
      <c r="K122" s="4"/>
      <c r="L122" s="4"/>
      <c r="M122" s="4"/>
      <c r="N122" s="4"/>
      <c r="O122" s="9">
        <f>O117+O119</f>
        <v>15.705433363462838</v>
      </c>
      <c r="P122" s="4"/>
      <c r="Q122" s="9">
        <f>Q117+Q119</f>
        <v>37.3493107958547</v>
      </c>
      <c r="R122" s="4"/>
      <c r="S122" s="9">
        <f>S117+S119</f>
        <v>8.253429284770156</v>
      </c>
      <c r="U122" s="9">
        <f t="shared" si="3"/>
        <v>20.436057814695896</v>
      </c>
    </row>
    <row r="123" spans="2:21" ht="12.75">
      <c r="B123" s="3" t="s">
        <v>39</v>
      </c>
      <c r="C123" s="3" t="s">
        <v>174</v>
      </c>
      <c r="D123" s="3" t="s">
        <v>36</v>
      </c>
      <c r="E123" s="4" t="s">
        <v>183</v>
      </c>
      <c r="G123" s="4"/>
      <c r="H123" s="4"/>
      <c r="I123" s="4"/>
      <c r="J123" s="4"/>
      <c r="K123" s="4"/>
      <c r="L123" s="4"/>
      <c r="M123" s="4"/>
      <c r="N123" s="4"/>
      <c r="O123" s="9">
        <f>O115+O118+O116</f>
        <v>5.360409761976499</v>
      </c>
      <c r="P123" s="4"/>
      <c r="Q123" s="9">
        <f>Q115+Q118+Q116</f>
        <v>23.625676627427303</v>
      </c>
      <c r="R123" s="4"/>
      <c r="S123" s="9">
        <f>S115+S118+S116</f>
        <v>7.002281294365299</v>
      </c>
      <c r="U123" s="9">
        <f t="shared" si="3"/>
        <v>11.996122561256366</v>
      </c>
    </row>
    <row r="124" spans="6:19" ht="12.75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2.75">
      <c r="B125" s="3" t="s">
        <v>73</v>
      </c>
      <c r="C125" s="3" t="s">
        <v>69</v>
      </c>
      <c r="D125" s="3" t="s">
        <v>173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2.75">
      <c r="B126" s="27" t="s">
        <v>176</v>
      </c>
      <c r="C126" s="27"/>
      <c r="D126" s="27" t="s">
        <v>177</v>
      </c>
      <c r="E126" s="27"/>
      <c r="G126" s="4">
        <v>259566</v>
      </c>
      <c r="I126" s="4">
        <v>262371</v>
      </c>
      <c r="K126" s="4">
        <v>262801</v>
      </c>
      <c r="M126" s="4">
        <v>271018</v>
      </c>
      <c r="O126" s="4"/>
      <c r="Q126" s="4"/>
      <c r="S126" s="4"/>
    </row>
    <row r="127" spans="2:19" ht="12.75">
      <c r="B127" s="27" t="s">
        <v>178</v>
      </c>
      <c r="C127" s="27"/>
      <c r="D127" s="27" t="s">
        <v>179</v>
      </c>
      <c r="E127" s="27"/>
      <c r="G127" s="4">
        <v>10.9</v>
      </c>
      <c r="I127" s="4">
        <v>10.5</v>
      </c>
      <c r="K127" s="4">
        <v>10.7</v>
      </c>
      <c r="M127" s="4">
        <v>10.6</v>
      </c>
      <c r="O127" s="4"/>
      <c r="Q127" s="4"/>
      <c r="S127" s="4"/>
    </row>
    <row r="128" spans="2:19" ht="12.75">
      <c r="B128" s="27" t="s">
        <v>180</v>
      </c>
      <c r="C128" s="27"/>
      <c r="D128" s="27" t="s">
        <v>179</v>
      </c>
      <c r="E128" s="27"/>
      <c r="G128" s="4">
        <v>13.3</v>
      </c>
      <c r="I128" s="4">
        <v>13.77</v>
      </c>
      <c r="K128" s="4">
        <v>13.37</v>
      </c>
      <c r="M128" s="4">
        <v>11.79</v>
      </c>
      <c r="O128" s="4"/>
      <c r="Q128" s="4"/>
      <c r="S128" s="4"/>
    </row>
    <row r="129" spans="2:19" ht="12.75">
      <c r="B129" s="27" t="s">
        <v>181</v>
      </c>
      <c r="C129" s="27"/>
      <c r="D129" s="27" t="s">
        <v>182</v>
      </c>
      <c r="E129" s="27"/>
      <c r="G129" s="4">
        <v>239</v>
      </c>
      <c r="I129" s="4">
        <v>235</v>
      </c>
      <c r="K129" s="4">
        <v>236</v>
      </c>
      <c r="M129" s="4">
        <v>250</v>
      </c>
      <c r="O129" s="4"/>
      <c r="Q129" s="4"/>
      <c r="S129" s="4"/>
    </row>
    <row r="130" spans="7:19" ht="12.75">
      <c r="G130" s="4"/>
      <c r="I130" s="4"/>
      <c r="K130" s="4"/>
      <c r="M130" s="4"/>
      <c r="O130" s="4"/>
      <c r="Q130" s="4"/>
      <c r="S130" s="4"/>
    </row>
    <row r="131" spans="2:19" ht="12.75">
      <c r="B131" s="3" t="s">
        <v>73</v>
      </c>
      <c r="C131" s="3" t="s">
        <v>68</v>
      </c>
      <c r="D131" s="3" t="s">
        <v>174</v>
      </c>
      <c r="G131" s="4"/>
      <c r="I131" s="4"/>
      <c r="K131" s="4"/>
      <c r="M131" s="4"/>
      <c r="O131" s="4"/>
      <c r="Q131" s="4"/>
      <c r="S131" s="4"/>
    </row>
    <row r="132" spans="2:19" ht="12.75">
      <c r="B132" s="27" t="s">
        <v>176</v>
      </c>
      <c r="C132" s="27"/>
      <c r="D132" s="27" t="s">
        <v>177</v>
      </c>
      <c r="E132" s="27"/>
      <c r="G132" s="4"/>
      <c r="I132" s="4"/>
      <c r="K132" s="4"/>
      <c r="M132" s="4"/>
      <c r="O132" s="4">
        <v>261805</v>
      </c>
      <c r="Q132" s="4">
        <v>260069</v>
      </c>
      <c r="S132" s="4">
        <v>268624</v>
      </c>
    </row>
    <row r="133" spans="2:19" ht="12.75">
      <c r="B133" s="27" t="s">
        <v>178</v>
      </c>
      <c r="C133" s="27"/>
      <c r="D133" s="27" t="s">
        <v>179</v>
      </c>
      <c r="E133" s="27"/>
      <c r="G133" s="4"/>
      <c r="I133" s="4"/>
      <c r="K133" s="4"/>
      <c r="M133" s="4"/>
      <c r="O133" s="4">
        <v>10.5</v>
      </c>
      <c r="Q133" s="4">
        <v>10.5</v>
      </c>
      <c r="S133" s="4">
        <v>10.5</v>
      </c>
    </row>
    <row r="134" spans="2:19" ht="12.75">
      <c r="B134" s="27" t="s">
        <v>180</v>
      </c>
      <c r="C134" s="27"/>
      <c r="D134" s="27" t="s">
        <v>179</v>
      </c>
      <c r="E134" s="27"/>
      <c r="G134" s="4"/>
      <c r="I134" s="4"/>
      <c r="K134" s="4"/>
      <c r="M134" s="4"/>
      <c r="O134" s="4">
        <v>13.23</v>
      </c>
      <c r="Q134" s="4">
        <v>13.78</v>
      </c>
      <c r="S134" s="4">
        <v>13.46</v>
      </c>
    </row>
    <row r="135" spans="2:19" ht="12.75">
      <c r="B135" s="27" t="s">
        <v>181</v>
      </c>
      <c r="C135" s="27"/>
      <c r="D135" s="27" t="s">
        <v>182</v>
      </c>
      <c r="E135" s="27"/>
      <c r="G135" s="4"/>
      <c r="I135" s="4"/>
      <c r="K135" s="4"/>
      <c r="M135" s="4"/>
      <c r="O135" s="4">
        <v>253</v>
      </c>
      <c r="Q135" s="4">
        <v>259</v>
      </c>
      <c r="S135" s="4">
        <v>256</v>
      </c>
    </row>
    <row r="136" spans="7:19" ht="12.75">
      <c r="G136" s="4"/>
      <c r="I136" s="4"/>
      <c r="K136" s="4"/>
      <c r="M136" s="4"/>
      <c r="O136" s="4"/>
      <c r="Q136" s="4"/>
      <c r="S136" s="4"/>
    </row>
    <row r="137" spans="2:21" ht="12.75">
      <c r="B137" s="5" t="s">
        <v>28</v>
      </c>
      <c r="C137" s="5"/>
      <c r="F137" s="4"/>
      <c r="G137" s="23" t="s">
        <v>17</v>
      </c>
      <c r="H137" s="23"/>
      <c r="I137" s="23" t="s">
        <v>18</v>
      </c>
      <c r="J137" s="23"/>
      <c r="K137" s="23" t="s">
        <v>19</v>
      </c>
      <c r="L137" s="23"/>
      <c r="M137" s="23" t="s">
        <v>20</v>
      </c>
      <c r="N137" s="23"/>
      <c r="O137" s="23" t="s">
        <v>21</v>
      </c>
      <c r="P137" s="23"/>
      <c r="Q137" s="23" t="s">
        <v>22</v>
      </c>
      <c r="R137" s="23"/>
      <c r="S137" s="23" t="s">
        <v>23</v>
      </c>
      <c r="T137" s="23"/>
      <c r="U137" s="23" t="s">
        <v>48</v>
      </c>
    </row>
    <row r="138" spans="6:19" ht="12.75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21" ht="12.75">
      <c r="B139" s="3" t="s">
        <v>37</v>
      </c>
      <c r="C139" s="3" t="s">
        <v>173</v>
      </c>
      <c r="D139" s="3" t="s">
        <v>32</v>
      </c>
      <c r="E139" s="3" t="s">
        <v>183</v>
      </c>
      <c r="F139" s="4"/>
      <c r="G139" s="6">
        <v>0.025800255936</v>
      </c>
      <c r="H139" s="6"/>
      <c r="I139" s="6">
        <v>0.022900227168</v>
      </c>
      <c r="J139" s="6"/>
      <c r="K139" s="6">
        <v>0.027700274784</v>
      </c>
      <c r="L139" s="4"/>
      <c r="M139" s="4"/>
      <c r="N139" s="4"/>
      <c r="O139" s="4"/>
      <c r="P139" s="4"/>
      <c r="Q139" s="4"/>
      <c r="R139" s="4"/>
      <c r="S139" s="4"/>
      <c r="U139" s="6">
        <f>AVERAGE(G139,I139,K139)</f>
        <v>0.025466919296000003</v>
      </c>
    </row>
    <row r="140" spans="2:19" ht="12.75">
      <c r="B140" s="3" t="s">
        <v>35</v>
      </c>
      <c r="C140" s="3" t="s">
        <v>173</v>
      </c>
      <c r="D140" s="3" t="s">
        <v>33</v>
      </c>
      <c r="E140" s="3" t="s">
        <v>183</v>
      </c>
      <c r="F140" s="4"/>
      <c r="G140" s="4">
        <v>4246</v>
      </c>
      <c r="H140" s="4"/>
      <c r="I140" s="4">
        <v>5003</v>
      </c>
      <c r="J140" s="4"/>
      <c r="K140" s="4">
        <v>4355</v>
      </c>
      <c r="L140" s="4"/>
      <c r="M140" s="4">
        <v>7878</v>
      </c>
      <c r="N140" s="4"/>
      <c r="O140" s="4">
        <v>6032</v>
      </c>
      <c r="P140" s="4"/>
      <c r="Q140" s="4">
        <v>5517</v>
      </c>
      <c r="R140" s="4"/>
      <c r="S140" s="4"/>
    </row>
    <row r="141" spans="2:19" ht="12.75">
      <c r="B141" s="3" t="s">
        <v>34</v>
      </c>
      <c r="C141" s="3" t="s">
        <v>173</v>
      </c>
      <c r="D141" s="3" t="s">
        <v>33</v>
      </c>
      <c r="E141" s="3" t="s">
        <v>183</v>
      </c>
      <c r="F141" s="4"/>
      <c r="G141" s="4">
        <v>56.5</v>
      </c>
      <c r="H141" s="4"/>
      <c r="I141" s="4">
        <v>71.2</v>
      </c>
      <c r="J141" s="4"/>
      <c r="K141" s="4">
        <v>45.9</v>
      </c>
      <c r="L141" s="4"/>
      <c r="M141" s="4"/>
      <c r="N141" s="4"/>
      <c r="O141" s="4"/>
      <c r="P141" s="4"/>
      <c r="Q141" s="4">
        <v>72</v>
      </c>
      <c r="R141" s="4"/>
      <c r="S141" s="4"/>
    </row>
    <row r="142" spans="2:21" ht="12.75">
      <c r="B142" s="3" t="s">
        <v>1</v>
      </c>
      <c r="C142" s="3" t="s">
        <v>173</v>
      </c>
      <c r="D142" s="3" t="s">
        <v>33</v>
      </c>
      <c r="E142" s="3" t="s">
        <v>183</v>
      </c>
      <c r="F142" s="4"/>
      <c r="G142" s="9">
        <v>94.56500533668348</v>
      </c>
      <c r="H142" s="9"/>
      <c r="I142" s="9">
        <v>70.09713682299615</v>
      </c>
      <c r="J142" s="9"/>
      <c r="K142" s="9">
        <v>80.01654297719372</v>
      </c>
      <c r="L142" s="4"/>
      <c r="M142" s="4"/>
      <c r="N142" s="4"/>
      <c r="O142" s="4"/>
      <c r="P142" s="4"/>
      <c r="Q142" s="4"/>
      <c r="R142" s="4"/>
      <c r="S142" s="4"/>
      <c r="U142" s="8">
        <f>AVERAGE(G142,I142,K142)</f>
        <v>81.55956171229111</v>
      </c>
    </row>
    <row r="143" spans="2:21" ht="12.75">
      <c r="B143" s="3" t="s">
        <v>31</v>
      </c>
      <c r="C143" s="3" t="s">
        <v>173</v>
      </c>
      <c r="D143" s="3" t="s">
        <v>33</v>
      </c>
      <c r="E143" s="3" t="s">
        <v>183</v>
      </c>
      <c r="F143" s="4"/>
      <c r="G143" s="9">
        <v>0.3943698458032737</v>
      </c>
      <c r="H143" s="9"/>
      <c r="I143" s="9">
        <v>0.3739714055031044</v>
      </c>
      <c r="J143" s="9"/>
      <c r="K143" s="9">
        <v>0.76494151125635</v>
      </c>
      <c r="L143" s="4"/>
      <c r="M143" s="4"/>
      <c r="N143" s="4"/>
      <c r="O143" s="4"/>
      <c r="P143" s="4"/>
      <c r="Q143" s="4"/>
      <c r="R143" s="4"/>
      <c r="S143" s="4"/>
      <c r="U143" s="8">
        <f>AVERAGE(G143,I143,K143)</f>
        <v>0.511094254187576</v>
      </c>
    </row>
    <row r="144" spans="2:21" ht="12.75">
      <c r="B144" s="3" t="s">
        <v>175</v>
      </c>
      <c r="C144" s="3" t="s">
        <v>173</v>
      </c>
      <c r="D144" s="3" t="s">
        <v>33</v>
      </c>
      <c r="E144" s="3" t="s">
        <v>183</v>
      </c>
      <c r="F144" s="4"/>
      <c r="G144" s="9">
        <f>G142+2*G143</f>
        <v>95.35374502829004</v>
      </c>
      <c r="H144" s="9"/>
      <c r="I144" s="9">
        <f>I142+2*I143</f>
        <v>70.84507963400236</v>
      </c>
      <c r="J144" s="9"/>
      <c r="K144" s="9">
        <f>K142+2*K143</f>
        <v>81.54642599970643</v>
      </c>
      <c r="L144" s="4"/>
      <c r="M144" s="4"/>
      <c r="N144" s="4"/>
      <c r="O144" s="4"/>
      <c r="P144" s="4"/>
      <c r="Q144" s="4"/>
      <c r="R144" s="4"/>
      <c r="S144" s="4"/>
      <c r="U144" s="9">
        <f>AVERAGE(G144,I144,K144)</f>
        <v>82.58175022066628</v>
      </c>
    </row>
    <row r="145" spans="2:21" ht="12.75">
      <c r="B145" s="3" t="s">
        <v>3</v>
      </c>
      <c r="C145" s="3" t="s">
        <v>174</v>
      </c>
      <c r="D145" s="3" t="s">
        <v>36</v>
      </c>
      <c r="E145" s="3" t="s">
        <v>183</v>
      </c>
      <c r="F145" s="4"/>
      <c r="G145" s="4">
        <v>0.627</v>
      </c>
      <c r="H145" s="4"/>
      <c r="I145" s="4">
        <v>0.481</v>
      </c>
      <c r="J145" s="4"/>
      <c r="K145" s="4">
        <v>0.687</v>
      </c>
      <c r="L145" s="4"/>
      <c r="M145" s="4"/>
      <c r="N145" s="4"/>
      <c r="O145" s="4"/>
      <c r="P145" s="4"/>
      <c r="Q145" s="4"/>
      <c r="R145" s="4"/>
      <c r="S145" s="4"/>
      <c r="U145" s="8">
        <f aca="true" t="shared" si="4" ref="U145:U152">AVERAGE(G145,I145,K145)</f>
        <v>0.5983333333333334</v>
      </c>
    </row>
    <row r="146" spans="2:21" ht="12.75">
      <c r="B146" s="3" t="s">
        <v>4</v>
      </c>
      <c r="C146" s="3" t="s">
        <v>174</v>
      </c>
      <c r="D146" s="3" t="s">
        <v>36</v>
      </c>
      <c r="E146" s="3" t="s">
        <v>183</v>
      </c>
      <c r="F146" s="4"/>
      <c r="G146" s="4">
        <v>0.732</v>
      </c>
      <c r="H146" s="4"/>
      <c r="I146" s="4">
        <v>0.388</v>
      </c>
      <c r="J146" s="4"/>
      <c r="K146" s="4">
        <v>0.846</v>
      </c>
      <c r="L146" s="4"/>
      <c r="M146" s="4"/>
      <c r="N146" s="4"/>
      <c r="O146" s="4"/>
      <c r="P146" s="4"/>
      <c r="Q146" s="4"/>
      <c r="R146" s="4"/>
      <c r="S146" s="4"/>
      <c r="U146" s="8">
        <f t="shared" si="4"/>
        <v>0.6553333333333334</v>
      </c>
    </row>
    <row r="147" spans="2:21" ht="12.75">
      <c r="B147" s="3" t="s">
        <v>5</v>
      </c>
      <c r="C147" s="3" t="s">
        <v>174</v>
      </c>
      <c r="D147" s="3" t="s">
        <v>36</v>
      </c>
      <c r="E147" s="3" t="s">
        <v>183</v>
      </c>
      <c r="F147" s="4"/>
      <c r="G147" s="4">
        <v>3.68</v>
      </c>
      <c r="H147" s="4"/>
      <c r="I147" s="4">
        <v>2.69</v>
      </c>
      <c r="J147" s="4"/>
      <c r="K147" s="4">
        <v>2.58</v>
      </c>
      <c r="L147" s="4"/>
      <c r="M147" s="4"/>
      <c r="N147" s="4"/>
      <c r="O147" s="4"/>
      <c r="P147" s="4"/>
      <c r="Q147" s="4"/>
      <c r="R147" s="4"/>
      <c r="S147" s="4"/>
      <c r="U147" s="8">
        <f t="shared" si="4"/>
        <v>2.983333333333333</v>
      </c>
    </row>
    <row r="148" spans="2:21" ht="12.75">
      <c r="B148" s="3" t="s">
        <v>6</v>
      </c>
      <c r="C148" s="3" t="s">
        <v>174</v>
      </c>
      <c r="D148" s="3" t="s">
        <v>36</v>
      </c>
      <c r="E148" s="3" t="s">
        <v>183</v>
      </c>
      <c r="F148" s="4" t="s">
        <v>184</v>
      </c>
      <c r="G148" s="4">
        <v>0.0814</v>
      </c>
      <c r="H148" s="4" t="s">
        <v>184</v>
      </c>
      <c r="I148" s="4">
        <v>0.0828</v>
      </c>
      <c r="J148" s="4" t="s">
        <v>184</v>
      </c>
      <c r="K148" s="4">
        <v>0.0939</v>
      </c>
      <c r="L148" s="4"/>
      <c r="M148" s="4"/>
      <c r="N148" s="4"/>
      <c r="O148" s="4"/>
      <c r="P148" s="4"/>
      <c r="Q148" s="4"/>
      <c r="R148" s="4"/>
      <c r="S148" s="4"/>
      <c r="U148" s="8">
        <f t="shared" si="4"/>
        <v>0.08603333333333334</v>
      </c>
    </row>
    <row r="149" spans="2:21" ht="12.75">
      <c r="B149" s="3" t="s">
        <v>7</v>
      </c>
      <c r="C149" s="3" t="s">
        <v>174</v>
      </c>
      <c r="D149" s="3" t="s">
        <v>36</v>
      </c>
      <c r="E149" s="3" t="s">
        <v>183</v>
      </c>
      <c r="F149" s="4"/>
      <c r="G149" s="4">
        <v>2.25</v>
      </c>
      <c r="H149" s="4"/>
      <c r="I149" s="4">
        <v>0.856</v>
      </c>
      <c r="J149" s="4"/>
      <c r="K149" s="4">
        <v>0.706</v>
      </c>
      <c r="L149" s="4"/>
      <c r="M149" s="4"/>
      <c r="N149" s="4"/>
      <c r="O149" s="4"/>
      <c r="P149" s="4"/>
      <c r="Q149" s="4"/>
      <c r="R149" s="4"/>
      <c r="S149" s="4"/>
      <c r="U149" s="8">
        <f t="shared" si="4"/>
        <v>1.2706666666666666</v>
      </c>
    </row>
    <row r="150" spans="2:21" ht="12.75">
      <c r="B150" s="3" t="s">
        <v>8</v>
      </c>
      <c r="C150" s="3" t="s">
        <v>174</v>
      </c>
      <c r="D150" s="3" t="s">
        <v>36</v>
      </c>
      <c r="E150" s="3" t="s">
        <v>183</v>
      </c>
      <c r="F150" s="4"/>
      <c r="G150" s="4">
        <v>2.09</v>
      </c>
      <c r="H150" s="4"/>
      <c r="I150" s="4">
        <v>1.18</v>
      </c>
      <c r="J150" s="4"/>
      <c r="K150" s="4">
        <v>1.27</v>
      </c>
      <c r="L150" s="4"/>
      <c r="M150" s="4"/>
      <c r="N150" s="4"/>
      <c r="O150" s="4"/>
      <c r="P150" s="4"/>
      <c r="Q150" s="4"/>
      <c r="R150" s="4"/>
      <c r="S150" s="4"/>
      <c r="U150" s="8">
        <f t="shared" si="4"/>
        <v>1.513333333333333</v>
      </c>
    </row>
    <row r="151" spans="2:21" ht="12.75">
      <c r="B151" s="3" t="s">
        <v>13</v>
      </c>
      <c r="C151" s="3" t="s">
        <v>185</v>
      </c>
      <c r="D151" s="3" t="s">
        <v>36</v>
      </c>
      <c r="E151" s="3" t="s">
        <v>183</v>
      </c>
      <c r="F151" s="4" t="s">
        <v>184</v>
      </c>
      <c r="G151" s="4">
        <v>0.04</v>
      </c>
      <c r="H151" s="4" t="s">
        <v>184</v>
      </c>
      <c r="I151" s="4">
        <v>0.04</v>
      </c>
      <c r="J151" s="4" t="s">
        <v>184</v>
      </c>
      <c r="K151" s="4">
        <v>0.05</v>
      </c>
      <c r="L151" s="4"/>
      <c r="M151" s="4"/>
      <c r="N151" s="4"/>
      <c r="O151" s="4"/>
      <c r="P151" s="4"/>
      <c r="Q151" s="4"/>
      <c r="R151" s="4"/>
      <c r="S151" s="4"/>
      <c r="U151" s="8">
        <f t="shared" si="4"/>
        <v>0.043333333333333335</v>
      </c>
    </row>
    <row r="152" spans="2:21" ht="12.75">
      <c r="B152" s="3" t="s">
        <v>9</v>
      </c>
      <c r="C152" s="3" t="s">
        <v>174</v>
      </c>
      <c r="D152" s="3" t="s">
        <v>36</v>
      </c>
      <c r="E152" s="3" t="s">
        <v>183</v>
      </c>
      <c r="F152" s="4"/>
      <c r="G152" s="4">
        <v>8.02</v>
      </c>
      <c r="H152" s="4"/>
      <c r="I152" s="4">
        <v>3.38</v>
      </c>
      <c r="J152" s="4"/>
      <c r="K152" s="4">
        <v>2.85</v>
      </c>
      <c r="L152" s="4"/>
      <c r="M152" s="4"/>
      <c r="N152" s="4"/>
      <c r="O152" s="4"/>
      <c r="P152" s="4"/>
      <c r="Q152" s="4"/>
      <c r="R152" s="4"/>
      <c r="S152" s="4"/>
      <c r="U152" s="8">
        <f t="shared" si="4"/>
        <v>4.749999999999999</v>
      </c>
    </row>
    <row r="153" spans="2:21" ht="12.75">
      <c r="B153" s="3" t="s">
        <v>10</v>
      </c>
      <c r="C153" s="3" t="s">
        <v>174</v>
      </c>
      <c r="D153" s="3" t="s">
        <v>36</v>
      </c>
      <c r="E153" s="3" t="s">
        <v>183</v>
      </c>
      <c r="F153" s="4"/>
      <c r="G153" s="4">
        <v>300</v>
      </c>
      <c r="H153" s="4"/>
      <c r="I153" s="4">
        <v>293</v>
      </c>
      <c r="J153" s="4"/>
      <c r="K153" s="4">
        <v>303</v>
      </c>
      <c r="L153" s="4"/>
      <c r="M153" s="4"/>
      <c r="N153" s="4"/>
      <c r="O153" s="4"/>
      <c r="P153" s="4"/>
      <c r="Q153" s="4"/>
      <c r="R153" s="4"/>
      <c r="S153" s="4"/>
      <c r="U153" s="8">
        <f aca="true" t="shared" si="5" ref="U153:U159">AVERAGE(G153,I153,K153)</f>
        <v>298.6666666666667</v>
      </c>
    </row>
    <row r="154" spans="2:21" ht="12.75">
      <c r="B154" s="3" t="s">
        <v>15</v>
      </c>
      <c r="C154" s="3" t="s">
        <v>174</v>
      </c>
      <c r="D154" s="3" t="s">
        <v>36</v>
      </c>
      <c r="E154" s="3" t="s">
        <v>183</v>
      </c>
      <c r="F154" s="4"/>
      <c r="G154" s="4">
        <v>1.63</v>
      </c>
      <c r="H154" s="4"/>
      <c r="I154" s="4">
        <v>1.08</v>
      </c>
      <c r="J154" s="4"/>
      <c r="K154" s="4">
        <v>2.02</v>
      </c>
      <c r="L154" s="4"/>
      <c r="M154" s="4"/>
      <c r="N154" s="4"/>
      <c r="O154" s="4"/>
      <c r="P154" s="4"/>
      <c r="Q154" s="4"/>
      <c r="R154" s="4"/>
      <c r="S154" s="4"/>
      <c r="U154" s="8">
        <f t="shared" si="5"/>
        <v>1.5766666666666669</v>
      </c>
    </row>
    <row r="155" spans="2:21" ht="12.75">
      <c r="B155" s="3" t="s">
        <v>16</v>
      </c>
      <c r="C155" s="3" t="s">
        <v>174</v>
      </c>
      <c r="D155" s="3" t="s">
        <v>36</v>
      </c>
      <c r="E155" s="3" t="s">
        <v>183</v>
      </c>
      <c r="F155" s="4"/>
      <c r="G155" s="4">
        <v>5.11</v>
      </c>
      <c r="H155" s="4"/>
      <c r="I155" s="4">
        <v>5.89</v>
      </c>
      <c r="J155" s="4"/>
      <c r="K155" s="4">
        <v>8.72</v>
      </c>
      <c r="L155" s="4"/>
      <c r="M155" s="4"/>
      <c r="N155" s="4"/>
      <c r="O155" s="4"/>
      <c r="P155" s="4"/>
      <c r="Q155" s="4"/>
      <c r="R155" s="4"/>
      <c r="S155" s="4"/>
      <c r="U155" s="8">
        <f t="shared" si="5"/>
        <v>6.573333333333333</v>
      </c>
    </row>
    <row r="156" spans="2:21" ht="12.75">
      <c r="B156" s="3" t="s">
        <v>11</v>
      </c>
      <c r="C156" s="3" t="s">
        <v>174</v>
      </c>
      <c r="D156" s="3" t="s">
        <v>36</v>
      </c>
      <c r="E156" s="3" t="s">
        <v>183</v>
      </c>
      <c r="F156" s="4" t="s">
        <v>184</v>
      </c>
      <c r="G156" s="4">
        <v>0.163</v>
      </c>
      <c r="H156" s="4" t="s">
        <v>184</v>
      </c>
      <c r="I156" s="4">
        <v>0.166</v>
      </c>
      <c r="J156" s="4" t="s">
        <v>184</v>
      </c>
      <c r="K156" s="4">
        <v>0.188</v>
      </c>
      <c r="L156" s="4"/>
      <c r="M156" s="4"/>
      <c r="N156" s="4"/>
      <c r="O156" s="4"/>
      <c r="P156" s="4"/>
      <c r="Q156" s="4"/>
      <c r="R156" s="4"/>
      <c r="S156" s="4"/>
      <c r="U156" s="8">
        <f t="shared" si="5"/>
        <v>0.17233333333333334</v>
      </c>
    </row>
    <row r="157" spans="2:21" ht="12.75">
      <c r="B157" s="3" t="s">
        <v>12</v>
      </c>
      <c r="C157" s="3" t="s">
        <v>174</v>
      </c>
      <c r="D157" s="3" t="s">
        <v>36</v>
      </c>
      <c r="E157" s="3" t="s">
        <v>183</v>
      </c>
      <c r="F157" s="4"/>
      <c r="G157" s="4">
        <v>9.92</v>
      </c>
      <c r="H157" s="4"/>
      <c r="I157" s="4">
        <v>8.86</v>
      </c>
      <c r="J157" s="4"/>
      <c r="K157" s="4">
        <v>10.7</v>
      </c>
      <c r="L157" s="4"/>
      <c r="M157" s="4"/>
      <c r="N157" s="4"/>
      <c r="O157" s="4"/>
      <c r="P157" s="4"/>
      <c r="Q157" s="4"/>
      <c r="R157" s="4"/>
      <c r="S157" s="4"/>
      <c r="U157" s="8">
        <f t="shared" si="5"/>
        <v>9.826666666666666</v>
      </c>
    </row>
    <row r="158" spans="2:21" ht="12.75">
      <c r="B158" s="3" t="s">
        <v>38</v>
      </c>
      <c r="C158" s="3" t="s">
        <v>174</v>
      </c>
      <c r="D158" s="3" t="s">
        <v>36</v>
      </c>
      <c r="E158" s="3" t="s">
        <v>183</v>
      </c>
      <c r="F158" s="4"/>
      <c r="G158" s="4">
        <f>G149+G152</f>
        <v>10.27</v>
      </c>
      <c r="H158" s="4"/>
      <c r="I158" s="4">
        <f>I149+I152</f>
        <v>4.236</v>
      </c>
      <c r="J158" s="8"/>
      <c r="K158" s="4">
        <f>K149+K152</f>
        <v>3.556</v>
      </c>
      <c r="L158" s="4"/>
      <c r="M158" s="4"/>
      <c r="N158" s="4"/>
      <c r="O158" s="4"/>
      <c r="P158" s="4"/>
      <c r="Q158" s="4"/>
      <c r="R158" s="4"/>
      <c r="S158" s="4"/>
      <c r="U158" s="8">
        <f t="shared" si="5"/>
        <v>6.020666666666667</v>
      </c>
    </row>
    <row r="159" spans="2:21" ht="12.75">
      <c r="B159" s="3" t="s">
        <v>39</v>
      </c>
      <c r="C159" s="3" t="s">
        <v>174</v>
      </c>
      <c r="D159" s="3" t="s">
        <v>36</v>
      </c>
      <c r="E159" s="3" t="s">
        <v>183</v>
      </c>
      <c r="F159" s="4"/>
      <c r="G159" s="8">
        <f>G146+G148+G150</f>
        <v>2.9034</v>
      </c>
      <c r="H159" s="4"/>
      <c r="I159" s="8">
        <f>I146+I148+I150</f>
        <v>1.6507999999999998</v>
      </c>
      <c r="J159" s="8"/>
      <c r="K159" s="8">
        <f>K146+K148+K150</f>
        <v>2.2099</v>
      </c>
      <c r="L159" s="4"/>
      <c r="M159" s="4"/>
      <c r="N159" s="4"/>
      <c r="O159" s="4"/>
      <c r="P159" s="4"/>
      <c r="Q159" s="4"/>
      <c r="R159" s="4"/>
      <c r="S159" s="4"/>
      <c r="U159" s="8">
        <f t="shared" si="5"/>
        <v>2.2547</v>
      </c>
    </row>
    <row r="160" spans="7:19" ht="12.75">
      <c r="G160" s="4"/>
      <c r="I160" s="4"/>
      <c r="K160" s="4"/>
      <c r="M160" s="4"/>
      <c r="O160" s="4"/>
      <c r="Q160" s="4"/>
      <c r="S160" s="4"/>
    </row>
    <row r="161" spans="2:19" ht="12.75">
      <c r="B161" s="3" t="s">
        <v>73</v>
      </c>
      <c r="C161" s="3" t="s">
        <v>2</v>
      </c>
      <c r="D161" s="3" t="s">
        <v>173</v>
      </c>
      <c r="G161" s="4"/>
      <c r="I161" s="4"/>
      <c r="K161" s="4"/>
      <c r="M161" s="4"/>
      <c r="O161" s="4"/>
      <c r="Q161" s="4"/>
      <c r="S161" s="4"/>
    </row>
    <row r="162" spans="2:19" ht="12.75">
      <c r="B162" s="27" t="s">
        <v>176</v>
      </c>
      <c r="C162" s="27"/>
      <c r="D162" s="27" t="s">
        <v>177</v>
      </c>
      <c r="E162" s="27"/>
      <c r="G162" s="4">
        <v>216000</v>
      </c>
      <c r="I162" s="4">
        <v>216100</v>
      </c>
      <c r="K162" s="4">
        <v>217500</v>
      </c>
      <c r="M162" s="4"/>
      <c r="O162" s="4"/>
      <c r="Q162" s="4"/>
      <c r="S162" s="4"/>
    </row>
    <row r="163" spans="2:19" ht="12.75">
      <c r="B163" s="27" t="s">
        <v>178</v>
      </c>
      <c r="C163" s="27"/>
      <c r="D163" s="27" t="s">
        <v>179</v>
      </c>
      <c r="E163" s="27"/>
      <c r="G163" s="4">
        <v>8.5</v>
      </c>
      <c r="I163" s="4">
        <v>9.5</v>
      </c>
      <c r="K163" s="4">
        <v>9.7</v>
      </c>
      <c r="M163" s="4"/>
      <c r="O163" s="4"/>
      <c r="Q163" s="4"/>
      <c r="S163" s="4"/>
    </row>
    <row r="164" spans="2:19" ht="12.75">
      <c r="B164" s="27" t="s">
        <v>180</v>
      </c>
      <c r="C164" s="27"/>
      <c r="D164" s="27" t="s">
        <v>179</v>
      </c>
      <c r="E164" s="27"/>
      <c r="G164" s="4">
        <v>15.71</v>
      </c>
      <c r="I164" s="4">
        <v>15.29</v>
      </c>
      <c r="K164" s="4">
        <v>15.22</v>
      </c>
      <c r="M164" s="4"/>
      <c r="O164" s="4"/>
      <c r="Q164" s="4"/>
      <c r="S164" s="4"/>
    </row>
    <row r="165" spans="2:19" ht="12.75">
      <c r="B165" s="27" t="s">
        <v>181</v>
      </c>
      <c r="C165" s="27"/>
      <c r="D165" s="27" t="s">
        <v>182</v>
      </c>
      <c r="E165" s="27"/>
      <c r="G165" s="4">
        <v>347</v>
      </c>
      <c r="I165" s="4">
        <v>349</v>
      </c>
      <c r="K165" s="4">
        <v>350</v>
      </c>
      <c r="M165" s="4"/>
      <c r="O165" s="4"/>
      <c r="Q165" s="4"/>
      <c r="S165" s="4"/>
    </row>
    <row r="166" spans="7:19" ht="12.75">
      <c r="G166" s="4"/>
      <c r="I166" s="4"/>
      <c r="K166" s="4"/>
      <c r="M166" s="4"/>
      <c r="O166" s="4"/>
      <c r="Q166" s="4"/>
      <c r="S166" s="4"/>
    </row>
    <row r="167" spans="2:19" ht="12.75">
      <c r="B167" s="3" t="s">
        <v>73</v>
      </c>
      <c r="C167" s="3" t="s">
        <v>68</v>
      </c>
      <c r="D167" s="3" t="s">
        <v>174</v>
      </c>
      <c r="G167" s="4"/>
      <c r="I167" s="4"/>
      <c r="K167" s="4"/>
      <c r="M167" s="4"/>
      <c r="O167" s="4"/>
      <c r="Q167" s="4"/>
      <c r="S167" s="4"/>
    </row>
    <row r="168" spans="2:19" ht="12.75">
      <c r="B168" s="27" t="s">
        <v>176</v>
      </c>
      <c r="C168" s="27"/>
      <c r="D168" s="27" t="s">
        <v>177</v>
      </c>
      <c r="E168" s="27"/>
      <c r="G168" s="4">
        <v>215700</v>
      </c>
      <c r="I168" s="4">
        <v>217400</v>
      </c>
      <c r="K168" s="4">
        <v>221500</v>
      </c>
      <c r="M168" s="4"/>
      <c r="O168" s="4"/>
      <c r="Q168" s="4"/>
      <c r="S168" s="4"/>
    </row>
    <row r="169" spans="2:19" ht="12.75">
      <c r="B169" s="27" t="s">
        <v>178</v>
      </c>
      <c r="C169" s="27"/>
      <c r="D169" s="27" t="s">
        <v>179</v>
      </c>
      <c r="E169" s="27"/>
      <c r="G169" s="4">
        <v>8.1</v>
      </c>
      <c r="I169" s="4">
        <v>9.3</v>
      </c>
      <c r="K169" s="4">
        <v>10.3</v>
      </c>
      <c r="M169" s="4"/>
      <c r="O169" s="4"/>
      <c r="Q169" s="4"/>
      <c r="S169" s="4"/>
    </row>
    <row r="170" spans="2:19" ht="12.75">
      <c r="B170" s="27" t="s">
        <v>180</v>
      </c>
      <c r="C170" s="27"/>
      <c r="D170" s="27" t="s">
        <v>179</v>
      </c>
      <c r="E170" s="27"/>
      <c r="G170" s="4"/>
      <c r="I170" s="4"/>
      <c r="K170" s="4"/>
      <c r="M170" s="4"/>
      <c r="O170" s="4"/>
      <c r="Q170" s="4"/>
      <c r="S170" s="4"/>
    </row>
    <row r="171" spans="2:19" ht="12.75">
      <c r="B171" s="27" t="s">
        <v>181</v>
      </c>
      <c r="C171" s="27"/>
      <c r="D171" s="27" t="s">
        <v>182</v>
      </c>
      <c r="E171" s="27"/>
      <c r="G171" s="4"/>
      <c r="I171" s="4"/>
      <c r="K171" s="4"/>
      <c r="M171" s="4"/>
      <c r="O171" s="4"/>
      <c r="Q171" s="4"/>
      <c r="S171" s="4"/>
    </row>
    <row r="172" spans="6:19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2.75">
      <c r="B173" s="3" t="s">
        <v>73</v>
      </c>
      <c r="C173" s="3" t="s">
        <v>70</v>
      </c>
      <c r="D173" s="3" t="s">
        <v>185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2.75">
      <c r="B174" s="27" t="s">
        <v>176</v>
      </c>
      <c r="C174" s="27"/>
      <c r="D174" s="27" t="s">
        <v>177</v>
      </c>
      <c r="E174" s="27"/>
      <c r="G174" s="4">
        <v>222700</v>
      </c>
      <c r="I174" s="4">
        <v>223100</v>
      </c>
      <c r="K174" s="4">
        <v>221200</v>
      </c>
      <c r="M174" s="4"/>
      <c r="O174" s="4"/>
      <c r="Q174" s="4"/>
      <c r="S174" s="4"/>
    </row>
    <row r="175" spans="2:19" ht="12.75">
      <c r="B175" s="27" t="s">
        <v>178</v>
      </c>
      <c r="C175" s="27"/>
      <c r="D175" s="27" t="s">
        <v>179</v>
      </c>
      <c r="E175" s="27"/>
      <c r="G175" s="4">
        <v>7.5</v>
      </c>
      <c r="I175" s="4">
        <v>9.9</v>
      </c>
      <c r="K175" s="4">
        <v>10.2</v>
      </c>
      <c r="M175" s="4"/>
      <c r="O175" s="4"/>
      <c r="Q175" s="4"/>
      <c r="S175" s="4"/>
    </row>
    <row r="176" spans="2:19" ht="12.75">
      <c r="B176" s="27" t="s">
        <v>180</v>
      </c>
      <c r="C176" s="27"/>
      <c r="D176" s="27" t="s">
        <v>179</v>
      </c>
      <c r="E176" s="27"/>
      <c r="G176" s="4">
        <v>13.8</v>
      </c>
      <c r="I176" s="4">
        <v>15.17</v>
      </c>
      <c r="K176" s="4">
        <v>15.06</v>
      </c>
      <c r="M176" s="4"/>
      <c r="O176" s="4"/>
      <c r="Q176" s="4"/>
      <c r="S176" s="4"/>
    </row>
    <row r="177" spans="2:19" ht="12.75">
      <c r="B177" s="27" t="s">
        <v>181</v>
      </c>
      <c r="C177" s="27"/>
      <c r="D177" s="27" t="s">
        <v>182</v>
      </c>
      <c r="E177" s="27"/>
      <c r="G177" s="4">
        <v>349</v>
      </c>
      <c r="I177" s="4">
        <v>352</v>
      </c>
      <c r="K177" s="4">
        <v>352</v>
      </c>
      <c r="M177" s="4"/>
      <c r="O177" s="4"/>
      <c r="Q177" s="4"/>
      <c r="S177" s="4"/>
    </row>
    <row r="178" spans="7:19" ht="12.75">
      <c r="G178" s="4"/>
      <c r="I178" s="4"/>
      <c r="K178" s="4"/>
      <c r="M178" s="4"/>
      <c r="O178" s="4"/>
      <c r="Q178" s="4"/>
      <c r="S178" s="4"/>
    </row>
    <row r="179" spans="2:19" ht="12.75">
      <c r="B179" s="3" t="s">
        <v>73</v>
      </c>
      <c r="C179" s="3" t="s">
        <v>72</v>
      </c>
      <c r="D179" s="3" t="s">
        <v>186</v>
      </c>
      <c r="G179" s="4"/>
      <c r="I179" s="4"/>
      <c r="K179" s="4"/>
      <c r="M179" s="4"/>
      <c r="O179" s="4"/>
      <c r="Q179" s="4"/>
      <c r="S179" s="4"/>
    </row>
    <row r="180" spans="2:19" ht="12.75">
      <c r="B180" s="27" t="s">
        <v>176</v>
      </c>
      <c r="C180" s="27"/>
      <c r="D180" s="27" t="s">
        <v>177</v>
      </c>
      <c r="E180" s="27"/>
      <c r="G180" s="4"/>
      <c r="I180" s="4"/>
      <c r="K180" s="4"/>
      <c r="M180" s="4">
        <v>211600</v>
      </c>
      <c r="O180" s="4">
        <v>218500</v>
      </c>
      <c r="Q180" s="4">
        <v>227100</v>
      </c>
      <c r="S180" s="4"/>
    </row>
    <row r="181" spans="2:19" ht="12.75">
      <c r="B181" s="27" t="s">
        <v>178</v>
      </c>
      <c r="C181" s="27"/>
      <c r="D181" s="27" t="s">
        <v>179</v>
      </c>
      <c r="E181" s="27"/>
      <c r="G181" s="4"/>
      <c r="I181" s="4"/>
      <c r="K181" s="4"/>
      <c r="M181" s="4">
        <v>8.9</v>
      </c>
      <c r="O181" s="4">
        <v>9</v>
      </c>
      <c r="Q181" s="4">
        <v>9.1</v>
      </c>
      <c r="S181" s="4"/>
    </row>
    <row r="182" spans="2:19" ht="12.75">
      <c r="B182" s="27" t="s">
        <v>180</v>
      </c>
      <c r="C182" s="27"/>
      <c r="D182" s="27" t="s">
        <v>179</v>
      </c>
      <c r="E182" s="27"/>
      <c r="G182" s="4"/>
      <c r="I182" s="4"/>
      <c r="K182" s="4"/>
      <c r="M182" s="4">
        <v>14.8</v>
      </c>
      <c r="O182" s="4">
        <v>14.44</v>
      </c>
      <c r="Q182" s="4">
        <v>14.63</v>
      </c>
      <c r="S182" s="4"/>
    </row>
    <row r="183" spans="2:19" ht="12.75">
      <c r="B183" s="27" t="s">
        <v>181</v>
      </c>
      <c r="C183" s="27"/>
      <c r="D183" s="27" t="s">
        <v>182</v>
      </c>
      <c r="E183" s="27"/>
      <c r="G183" s="4"/>
      <c r="I183" s="4"/>
      <c r="K183" s="4"/>
      <c r="M183" s="4">
        <v>340</v>
      </c>
      <c r="O183" s="4">
        <v>350</v>
      </c>
      <c r="Q183" s="4">
        <v>351</v>
      </c>
      <c r="S183" s="4"/>
    </row>
    <row r="184" spans="6:19" ht="12.75"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21" ht="12.75">
      <c r="A185" s="14">
        <v>8</v>
      </c>
      <c r="B185" s="5" t="s">
        <v>29</v>
      </c>
      <c r="C185" s="5"/>
      <c r="F185" s="4"/>
      <c r="G185" s="23" t="s">
        <v>17</v>
      </c>
      <c r="H185" s="23"/>
      <c r="I185" s="23" t="s">
        <v>18</v>
      </c>
      <c r="J185" s="23"/>
      <c r="K185" s="23" t="s">
        <v>19</v>
      </c>
      <c r="L185" s="23"/>
      <c r="M185" s="23" t="s">
        <v>20</v>
      </c>
      <c r="N185" s="23"/>
      <c r="O185" s="23" t="s">
        <v>21</v>
      </c>
      <c r="P185" s="23"/>
      <c r="Q185" s="23" t="s">
        <v>22</v>
      </c>
      <c r="R185" s="23"/>
      <c r="S185" s="23" t="s">
        <v>23</v>
      </c>
      <c r="T185" s="23"/>
      <c r="U185" s="23" t="s">
        <v>48</v>
      </c>
    </row>
    <row r="186" spans="6:19" ht="12.75"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2.75">
      <c r="B187" s="3" t="s">
        <v>35</v>
      </c>
      <c r="C187" s="3" t="s">
        <v>173</v>
      </c>
      <c r="D187" s="3" t="s">
        <v>33</v>
      </c>
      <c r="F187" s="4"/>
      <c r="G187" s="4">
        <v>3386</v>
      </c>
      <c r="H187" s="4"/>
      <c r="I187" s="4">
        <v>1895</v>
      </c>
      <c r="J187" s="4"/>
      <c r="K187" s="4">
        <v>5153</v>
      </c>
      <c r="L187" s="4"/>
      <c r="M187" s="4"/>
      <c r="N187" s="4"/>
      <c r="O187" s="4"/>
      <c r="P187" s="4"/>
      <c r="Q187" s="4"/>
      <c r="R187" s="4"/>
      <c r="S187" s="4"/>
    </row>
    <row r="188" spans="2:19" ht="12.75">
      <c r="B188" s="3" t="s">
        <v>34</v>
      </c>
      <c r="C188" s="3" t="s">
        <v>173</v>
      </c>
      <c r="D188" s="3" t="s">
        <v>33</v>
      </c>
      <c r="F188" s="4"/>
      <c r="G188" s="4">
        <v>39</v>
      </c>
      <c r="H188" s="4"/>
      <c r="I188" s="4">
        <v>34.8</v>
      </c>
      <c r="J188" s="4"/>
      <c r="K188" s="4">
        <v>34.7</v>
      </c>
      <c r="L188" s="4"/>
      <c r="M188" s="4"/>
      <c r="N188" s="4"/>
      <c r="O188" s="4"/>
      <c r="P188" s="4"/>
      <c r="Q188" s="4"/>
      <c r="R188" s="4"/>
      <c r="S188" s="4"/>
    </row>
    <row r="189" spans="6:19" ht="12.75"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2.75">
      <c r="B190" s="3" t="s">
        <v>73</v>
      </c>
      <c r="C190" s="3" t="s">
        <v>72</v>
      </c>
      <c r="D190" s="3" t="s">
        <v>173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2.75">
      <c r="B191" s="27" t="s">
        <v>176</v>
      </c>
      <c r="C191" s="27"/>
      <c r="D191" s="27" t="s">
        <v>177</v>
      </c>
      <c r="E191" s="27"/>
      <c r="G191" s="4">
        <v>265800</v>
      </c>
      <c r="I191" s="4">
        <v>261500</v>
      </c>
      <c r="K191" s="4">
        <v>277100</v>
      </c>
      <c r="M191" s="4"/>
      <c r="O191" s="4"/>
      <c r="Q191" s="4"/>
      <c r="S191" s="4"/>
    </row>
    <row r="192" spans="2:19" ht="12.75">
      <c r="B192" s="27" t="s">
        <v>178</v>
      </c>
      <c r="C192" s="27"/>
      <c r="D192" s="27" t="s">
        <v>179</v>
      </c>
      <c r="E192" s="27"/>
      <c r="G192" s="4">
        <v>12.8</v>
      </c>
      <c r="I192" s="4">
        <v>13.2</v>
      </c>
      <c r="K192" s="4">
        <v>12.8</v>
      </c>
      <c r="M192" s="4"/>
      <c r="O192" s="4"/>
      <c r="Q192" s="4"/>
      <c r="S192" s="4"/>
    </row>
    <row r="193" spans="2:19" ht="12.75">
      <c r="B193" s="27" t="s">
        <v>180</v>
      </c>
      <c r="C193" s="27"/>
      <c r="D193" s="27" t="s">
        <v>179</v>
      </c>
      <c r="E193" s="27"/>
      <c r="G193" s="4">
        <v>16.42</v>
      </c>
      <c r="I193" s="4">
        <v>15.43</v>
      </c>
      <c r="K193" s="4">
        <v>14.61</v>
      </c>
      <c r="M193" s="4"/>
      <c r="O193" s="4"/>
      <c r="Q193" s="4"/>
      <c r="S193" s="4"/>
    </row>
    <row r="194" spans="2:19" ht="12.75">
      <c r="B194" s="27" t="s">
        <v>181</v>
      </c>
      <c r="C194" s="27"/>
      <c r="D194" s="27" t="s">
        <v>182</v>
      </c>
      <c r="E194" s="27"/>
      <c r="G194" s="4">
        <v>226</v>
      </c>
      <c r="I194" s="4">
        <v>229</v>
      </c>
      <c r="K194" s="4">
        <v>224</v>
      </c>
      <c r="M194" s="4"/>
      <c r="O194" s="4"/>
      <c r="Q194" s="4"/>
      <c r="S194" s="4"/>
    </row>
    <row r="195" spans="6:19" ht="12.75"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21" ht="12.75">
      <c r="A196" s="14">
        <v>9</v>
      </c>
      <c r="B196" s="5" t="s">
        <v>30</v>
      </c>
      <c r="C196" s="5"/>
      <c r="F196" s="4"/>
      <c r="G196" s="23" t="s">
        <v>17</v>
      </c>
      <c r="H196" s="23"/>
      <c r="I196" s="23" t="s">
        <v>18</v>
      </c>
      <c r="J196" s="23"/>
      <c r="K196" s="23" t="s">
        <v>19</v>
      </c>
      <c r="L196" s="23"/>
      <c r="M196" s="23" t="s">
        <v>20</v>
      </c>
      <c r="N196" s="23"/>
      <c r="O196" s="23" t="s">
        <v>21</v>
      </c>
      <c r="P196" s="23"/>
      <c r="Q196" s="23" t="s">
        <v>22</v>
      </c>
      <c r="R196" s="23"/>
      <c r="S196" s="23" t="s">
        <v>23</v>
      </c>
      <c r="T196" s="23"/>
      <c r="U196" s="23" t="s">
        <v>48</v>
      </c>
    </row>
    <row r="197" spans="6:19" ht="12.75"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21" ht="12.75">
      <c r="B198" s="3" t="s">
        <v>35</v>
      </c>
      <c r="C198" s="3" t="s">
        <v>173</v>
      </c>
      <c r="D198" s="3" t="s">
        <v>33</v>
      </c>
      <c r="F198" s="4"/>
      <c r="G198" s="4">
        <v>1889</v>
      </c>
      <c r="H198" s="4"/>
      <c r="I198" s="4">
        <v>3195</v>
      </c>
      <c r="J198" s="4"/>
      <c r="K198" s="4">
        <v>3373</v>
      </c>
      <c r="L198" s="4"/>
      <c r="M198" s="4"/>
      <c r="N198" s="4"/>
      <c r="O198" s="4"/>
      <c r="P198" s="4"/>
      <c r="Q198" s="4"/>
      <c r="R198" s="4"/>
      <c r="S198" s="4"/>
      <c r="U198" s="8">
        <f aca="true" t="shared" si="6" ref="U198:U206">AVERAGE(G198,I198,K198)</f>
        <v>2819</v>
      </c>
    </row>
    <row r="199" spans="2:21" ht="12.75">
      <c r="B199" s="3" t="s">
        <v>34</v>
      </c>
      <c r="C199" s="3" t="s">
        <v>173</v>
      </c>
      <c r="D199" s="3" t="s">
        <v>33</v>
      </c>
      <c r="F199" s="4"/>
      <c r="G199" s="4">
        <v>43.6</v>
      </c>
      <c r="H199" s="4"/>
      <c r="I199" s="4">
        <v>50.9</v>
      </c>
      <c r="J199" s="4"/>
      <c r="K199" s="4">
        <v>44.1</v>
      </c>
      <c r="L199" s="4"/>
      <c r="M199" s="4"/>
      <c r="N199" s="4"/>
      <c r="O199" s="4"/>
      <c r="P199" s="4"/>
      <c r="Q199" s="4"/>
      <c r="R199" s="4"/>
      <c r="S199" s="4"/>
      <c r="U199" s="8">
        <f t="shared" si="6"/>
        <v>46.199999999999996</v>
      </c>
    </row>
    <row r="200" spans="2:21" ht="12.75">
      <c r="B200" s="3" t="s">
        <v>3</v>
      </c>
      <c r="C200" s="3" t="s">
        <v>173</v>
      </c>
      <c r="D200" s="3" t="s">
        <v>36</v>
      </c>
      <c r="F200" s="4" t="s">
        <v>184</v>
      </c>
      <c r="G200" s="4">
        <v>0.277</v>
      </c>
      <c r="H200" s="4"/>
      <c r="I200" s="4">
        <v>0.384</v>
      </c>
      <c r="J200" s="4"/>
      <c r="K200" s="4">
        <v>0.683</v>
      </c>
      <c r="L200" s="4"/>
      <c r="M200" s="4"/>
      <c r="N200" s="4"/>
      <c r="O200" s="4"/>
      <c r="P200" s="4"/>
      <c r="Q200" s="4"/>
      <c r="R200" s="4"/>
      <c r="S200" s="4"/>
      <c r="U200" s="8">
        <f t="shared" si="6"/>
        <v>0.448</v>
      </c>
    </row>
    <row r="201" spans="2:21" ht="12.75">
      <c r="B201" s="3" t="s">
        <v>4</v>
      </c>
      <c r="C201" s="3" t="s">
        <v>173</v>
      </c>
      <c r="D201" s="3" t="s">
        <v>36</v>
      </c>
      <c r="F201" s="4"/>
      <c r="G201" s="4">
        <v>0.661</v>
      </c>
      <c r="H201" s="4"/>
      <c r="I201" s="4">
        <v>0.434</v>
      </c>
      <c r="J201" s="4"/>
      <c r="K201" s="4">
        <v>0.636</v>
      </c>
      <c r="L201" s="4"/>
      <c r="M201" s="4"/>
      <c r="N201" s="4"/>
      <c r="O201" s="4"/>
      <c r="P201" s="4"/>
      <c r="Q201" s="4"/>
      <c r="R201" s="4"/>
      <c r="S201" s="4"/>
      <c r="U201" s="8">
        <f t="shared" si="6"/>
        <v>0.577</v>
      </c>
    </row>
    <row r="202" spans="2:21" ht="12.75">
      <c r="B202" s="3" t="s">
        <v>5</v>
      </c>
      <c r="C202" s="3" t="s">
        <v>173</v>
      </c>
      <c r="D202" s="3" t="s">
        <v>36</v>
      </c>
      <c r="F202" s="4"/>
      <c r="G202" s="4">
        <v>0.35</v>
      </c>
      <c r="H202" s="4"/>
      <c r="I202" s="4">
        <v>0.642</v>
      </c>
      <c r="J202" s="4"/>
      <c r="K202" s="4">
        <v>0.433</v>
      </c>
      <c r="L202" s="4"/>
      <c r="M202" s="4"/>
      <c r="N202" s="4"/>
      <c r="O202" s="4"/>
      <c r="P202" s="4"/>
      <c r="Q202" s="4"/>
      <c r="R202" s="4"/>
      <c r="S202" s="4"/>
      <c r="U202" s="8">
        <f t="shared" si="6"/>
        <v>0.47500000000000003</v>
      </c>
    </row>
    <row r="203" spans="2:21" ht="12.75">
      <c r="B203" s="3" t="s">
        <v>6</v>
      </c>
      <c r="C203" s="3" t="s">
        <v>173</v>
      </c>
      <c r="D203" s="3" t="s">
        <v>36</v>
      </c>
      <c r="F203" s="4" t="s">
        <v>184</v>
      </c>
      <c r="G203" s="4">
        <v>0.0925</v>
      </c>
      <c r="H203" s="4" t="s">
        <v>184</v>
      </c>
      <c r="I203" s="4">
        <v>0.0983</v>
      </c>
      <c r="J203" s="4" t="s">
        <v>184</v>
      </c>
      <c r="K203" s="4">
        <v>0.0824</v>
      </c>
      <c r="L203" s="4"/>
      <c r="M203" s="4"/>
      <c r="N203" s="4"/>
      <c r="O203" s="4"/>
      <c r="P203" s="4"/>
      <c r="Q203" s="4"/>
      <c r="R203" s="4"/>
      <c r="S203" s="4"/>
      <c r="U203" s="8">
        <f t="shared" si="6"/>
        <v>0.09106666666666667</v>
      </c>
    </row>
    <row r="204" spans="2:21" ht="12.75">
      <c r="B204" s="3" t="s">
        <v>7</v>
      </c>
      <c r="C204" s="3" t="s">
        <v>173</v>
      </c>
      <c r="D204" s="3" t="s">
        <v>36</v>
      </c>
      <c r="F204" s="4"/>
      <c r="G204" s="4">
        <v>0.146</v>
      </c>
      <c r="H204" s="4"/>
      <c r="I204" s="4">
        <v>0.067</v>
      </c>
      <c r="J204" s="4"/>
      <c r="K204" s="4">
        <v>0.155</v>
      </c>
      <c r="L204" s="4"/>
      <c r="M204" s="4"/>
      <c r="N204" s="4"/>
      <c r="O204" s="4"/>
      <c r="P204" s="4"/>
      <c r="Q204" s="4"/>
      <c r="R204" s="4"/>
      <c r="S204" s="4"/>
      <c r="U204" s="8">
        <f t="shared" si="6"/>
        <v>0.12266666666666666</v>
      </c>
    </row>
    <row r="205" spans="2:21" ht="12.75">
      <c r="B205" s="3" t="s">
        <v>8</v>
      </c>
      <c r="C205" s="3" t="s">
        <v>173</v>
      </c>
      <c r="D205" s="3" t="s">
        <v>36</v>
      </c>
      <c r="F205" s="4"/>
      <c r="G205" s="4">
        <v>0.468</v>
      </c>
      <c r="H205" s="4"/>
      <c r="I205" s="4">
        <v>0.642</v>
      </c>
      <c r="J205" s="4"/>
      <c r="K205" s="4">
        <v>0.49</v>
      </c>
      <c r="L205" s="4"/>
      <c r="M205" s="4"/>
      <c r="N205" s="4"/>
      <c r="O205" s="4"/>
      <c r="P205" s="4"/>
      <c r="Q205" s="4"/>
      <c r="R205" s="4"/>
      <c r="S205" s="4"/>
      <c r="U205" s="8">
        <f t="shared" si="6"/>
        <v>0.5333333333333333</v>
      </c>
    </row>
    <row r="206" spans="2:21" ht="12.75">
      <c r="B206" s="3" t="s">
        <v>9</v>
      </c>
      <c r="C206" s="3" t="s">
        <v>173</v>
      </c>
      <c r="D206" s="3" t="s">
        <v>36</v>
      </c>
      <c r="F206" s="4"/>
      <c r="G206" s="4">
        <v>3.83</v>
      </c>
      <c r="H206" s="4"/>
      <c r="I206" s="4">
        <v>0.418</v>
      </c>
      <c r="J206" s="4" t="s">
        <v>184</v>
      </c>
      <c r="K206" s="4">
        <v>0.165</v>
      </c>
      <c r="L206" s="4"/>
      <c r="M206" s="4"/>
      <c r="N206" s="4"/>
      <c r="O206" s="4"/>
      <c r="P206" s="4"/>
      <c r="Q206" s="4"/>
      <c r="R206" s="4"/>
      <c r="S206" s="4"/>
      <c r="U206" s="8">
        <f t="shared" si="6"/>
        <v>1.471</v>
      </c>
    </row>
    <row r="207" spans="2:21" ht="12.75">
      <c r="B207" s="3" t="s">
        <v>10</v>
      </c>
      <c r="C207" s="3" t="s">
        <v>173</v>
      </c>
      <c r="D207" s="3" t="s">
        <v>36</v>
      </c>
      <c r="F207" s="4"/>
      <c r="G207" s="4">
        <v>69.7</v>
      </c>
      <c r="H207" s="4"/>
      <c r="I207" s="4">
        <v>40.4</v>
      </c>
      <c r="J207" s="4"/>
      <c r="K207" s="4">
        <v>19.9</v>
      </c>
      <c r="L207" s="4"/>
      <c r="M207" s="4"/>
      <c r="N207" s="4"/>
      <c r="O207" s="4"/>
      <c r="P207" s="4"/>
      <c r="Q207" s="4"/>
      <c r="R207" s="4"/>
      <c r="S207" s="4"/>
      <c r="U207" s="8">
        <f aca="true" t="shared" si="7" ref="U207:U213">AVERAGE(G207,I207,K207)</f>
        <v>43.333333333333336</v>
      </c>
    </row>
    <row r="208" spans="2:21" ht="12.75">
      <c r="B208" s="3" t="s">
        <v>15</v>
      </c>
      <c r="C208" s="3" t="s">
        <v>173</v>
      </c>
      <c r="D208" s="3" t="s">
        <v>36</v>
      </c>
      <c r="F208" s="4"/>
      <c r="G208" s="4">
        <v>0.145</v>
      </c>
      <c r="H208" s="4"/>
      <c r="I208" s="4">
        <v>0.0625</v>
      </c>
      <c r="J208" s="4"/>
      <c r="K208" s="4">
        <v>0.269</v>
      </c>
      <c r="L208" s="4"/>
      <c r="M208" s="4"/>
      <c r="N208" s="4"/>
      <c r="O208" s="4"/>
      <c r="P208" s="4"/>
      <c r="Q208" s="4"/>
      <c r="R208" s="4"/>
      <c r="S208" s="4"/>
      <c r="U208" s="8">
        <f t="shared" si="7"/>
        <v>0.15883333333333335</v>
      </c>
    </row>
    <row r="209" spans="2:21" ht="12.75">
      <c r="B209" s="3" t="s">
        <v>16</v>
      </c>
      <c r="C209" s="3" t="s">
        <v>173</v>
      </c>
      <c r="D209" s="3" t="s">
        <v>36</v>
      </c>
      <c r="F209" s="4"/>
      <c r="G209" s="4">
        <v>1.9</v>
      </c>
      <c r="H209" s="4"/>
      <c r="I209" s="4">
        <v>3.06</v>
      </c>
      <c r="J209" s="4"/>
      <c r="K209" s="4">
        <v>4.24</v>
      </c>
      <c r="L209" s="4"/>
      <c r="M209" s="4"/>
      <c r="N209" s="4"/>
      <c r="O209" s="4"/>
      <c r="P209" s="4"/>
      <c r="Q209" s="4"/>
      <c r="R209" s="4"/>
      <c r="S209" s="4"/>
      <c r="U209" s="8">
        <f t="shared" si="7"/>
        <v>3.0666666666666664</v>
      </c>
    </row>
    <row r="210" spans="2:21" ht="12.75">
      <c r="B210" s="3" t="s">
        <v>11</v>
      </c>
      <c r="C210" s="3" t="s">
        <v>173</v>
      </c>
      <c r="D210" s="3" t="s">
        <v>36</v>
      </c>
      <c r="F210" s="4" t="s">
        <v>184</v>
      </c>
      <c r="G210" s="4">
        <v>0.185</v>
      </c>
      <c r="H210" s="4"/>
      <c r="I210" s="4">
        <v>2.78</v>
      </c>
      <c r="J210" s="4" t="s">
        <v>184</v>
      </c>
      <c r="K210" s="4">
        <v>0.165</v>
      </c>
      <c r="L210" s="4"/>
      <c r="M210" s="4"/>
      <c r="N210" s="4"/>
      <c r="O210" s="4"/>
      <c r="P210" s="4"/>
      <c r="Q210" s="4"/>
      <c r="R210" s="4"/>
      <c r="S210" s="4"/>
      <c r="U210" s="8">
        <f t="shared" si="7"/>
        <v>1.0433333333333332</v>
      </c>
    </row>
    <row r="211" spans="2:21" ht="12.75">
      <c r="B211" s="3" t="s">
        <v>12</v>
      </c>
      <c r="C211" s="3" t="s">
        <v>173</v>
      </c>
      <c r="D211" s="3" t="s">
        <v>36</v>
      </c>
      <c r="F211" s="4"/>
      <c r="G211" s="4">
        <v>0.758</v>
      </c>
      <c r="H211" s="4"/>
      <c r="I211" s="4">
        <v>0.875</v>
      </c>
      <c r="J211" s="4"/>
      <c r="K211" s="4">
        <v>0.551</v>
      </c>
      <c r="L211" s="4"/>
      <c r="M211" s="4"/>
      <c r="N211" s="4"/>
      <c r="O211" s="4"/>
      <c r="P211" s="4"/>
      <c r="Q211" s="4"/>
      <c r="R211" s="4"/>
      <c r="S211" s="4"/>
      <c r="U211" s="8">
        <f t="shared" si="7"/>
        <v>0.7280000000000001</v>
      </c>
    </row>
    <row r="212" spans="2:21" ht="12.75">
      <c r="B212" s="3" t="s">
        <v>38</v>
      </c>
      <c r="C212" s="3" t="s">
        <v>173</v>
      </c>
      <c r="D212" s="3" t="s">
        <v>36</v>
      </c>
      <c r="G212" s="8">
        <f>G204+G206</f>
        <v>3.976</v>
      </c>
      <c r="I212" s="8">
        <f>I204+I206</f>
        <v>0.485</v>
      </c>
      <c r="K212" s="8">
        <f>K204+K206</f>
        <v>0.32</v>
      </c>
      <c r="U212" s="8">
        <f t="shared" si="7"/>
        <v>1.5936666666666668</v>
      </c>
    </row>
    <row r="213" spans="2:21" ht="12.75">
      <c r="B213" s="3" t="s">
        <v>39</v>
      </c>
      <c r="C213" s="3" t="s">
        <v>173</v>
      </c>
      <c r="D213" s="3" t="s">
        <v>36</v>
      </c>
      <c r="G213" s="8">
        <f>G201+G203+G205</f>
        <v>1.2215</v>
      </c>
      <c r="I213" s="8">
        <f>I201+I203+I205</f>
        <v>1.1743000000000001</v>
      </c>
      <c r="K213" s="8">
        <f>K201+K203+K205</f>
        <v>1.2084000000000001</v>
      </c>
      <c r="U213" s="8">
        <f t="shared" si="7"/>
        <v>1.2014000000000002</v>
      </c>
    </row>
    <row r="215" spans="2:4" ht="12.75">
      <c r="B215" s="3" t="s">
        <v>73</v>
      </c>
      <c r="C215" s="3" t="s">
        <v>68</v>
      </c>
      <c r="D215" s="3" t="s">
        <v>173</v>
      </c>
    </row>
    <row r="216" spans="2:19" ht="12.75">
      <c r="B216" s="27" t="s">
        <v>176</v>
      </c>
      <c r="C216" s="27"/>
      <c r="D216" s="27" t="s">
        <v>177</v>
      </c>
      <c r="G216" s="4">
        <v>279000</v>
      </c>
      <c r="I216" s="4">
        <v>281800</v>
      </c>
      <c r="K216" s="4">
        <v>280900</v>
      </c>
      <c r="M216" s="4"/>
      <c r="O216" s="4"/>
      <c r="Q216" s="4"/>
      <c r="S216" s="4"/>
    </row>
    <row r="217" spans="2:19" ht="12.75">
      <c r="B217" s="27" t="s">
        <v>178</v>
      </c>
      <c r="C217" s="27"/>
      <c r="D217" s="27" t="s">
        <v>179</v>
      </c>
      <c r="G217" s="4">
        <v>11.4</v>
      </c>
      <c r="I217" s="4">
        <v>12.2</v>
      </c>
      <c r="K217" s="4">
        <v>11</v>
      </c>
      <c r="M217" s="4"/>
      <c r="O217" s="4"/>
      <c r="Q217" s="4"/>
      <c r="S217" s="4"/>
    </row>
    <row r="218" spans="2:19" ht="12.75">
      <c r="B218" s="27" t="s">
        <v>180</v>
      </c>
      <c r="C218" s="27"/>
      <c r="D218" s="27" t="s">
        <v>179</v>
      </c>
      <c r="G218" s="4"/>
      <c r="I218" s="4"/>
      <c r="K218" s="4"/>
      <c r="M218" s="4"/>
      <c r="O218" s="4"/>
      <c r="Q218" s="4"/>
      <c r="S218" s="4"/>
    </row>
    <row r="219" spans="2:19" ht="12.75">
      <c r="B219" s="27" t="s">
        <v>181</v>
      </c>
      <c r="C219" s="27"/>
      <c r="D219" s="27" t="s">
        <v>182</v>
      </c>
      <c r="G219" s="4"/>
      <c r="I219" s="4"/>
      <c r="K219" s="4"/>
      <c r="M219" s="4"/>
      <c r="O219" s="4"/>
      <c r="Q219" s="4"/>
      <c r="S219" s="4"/>
    </row>
    <row r="220" spans="7:19" ht="12.75">
      <c r="G220" s="4"/>
      <c r="I220" s="4"/>
      <c r="K220" s="4"/>
      <c r="M220" s="4"/>
      <c r="O220" s="4"/>
      <c r="Q220" s="4"/>
      <c r="S220" s="4"/>
    </row>
    <row r="221" spans="2:19" ht="12.75">
      <c r="B221" s="3" t="s">
        <v>73</v>
      </c>
      <c r="C221" s="3" t="s">
        <v>72</v>
      </c>
      <c r="D221" s="3" t="s">
        <v>174</v>
      </c>
      <c r="G221" s="4"/>
      <c r="I221" s="4"/>
      <c r="K221" s="4"/>
      <c r="M221" s="4"/>
      <c r="O221" s="4"/>
      <c r="Q221" s="4"/>
      <c r="S221" s="4"/>
    </row>
    <row r="222" spans="2:19" ht="12.75">
      <c r="B222" s="27" t="s">
        <v>176</v>
      </c>
      <c r="C222" s="27"/>
      <c r="D222" s="27" t="s">
        <v>177</v>
      </c>
      <c r="G222" s="4">
        <v>279600</v>
      </c>
      <c r="I222" s="4">
        <v>274700</v>
      </c>
      <c r="K222" s="4">
        <v>274300</v>
      </c>
      <c r="M222" s="4"/>
      <c r="O222" s="4"/>
      <c r="Q222" s="4"/>
      <c r="S222" s="4"/>
    </row>
    <row r="223" spans="2:19" ht="12.75">
      <c r="B223" s="27" t="s">
        <v>178</v>
      </c>
      <c r="C223" s="27"/>
      <c r="D223" s="27" t="s">
        <v>179</v>
      </c>
      <c r="G223" s="4">
        <v>12</v>
      </c>
      <c r="I223" s="4">
        <v>12.4</v>
      </c>
      <c r="K223" s="4">
        <v>11.5</v>
      </c>
      <c r="M223" s="4"/>
      <c r="O223" s="4"/>
      <c r="Q223" s="4"/>
      <c r="S223" s="4"/>
    </row>
    <row r="224" spans="2:19" ht="12.75">
      <c r="B224" s="27" t="s">
        <v>180</v>
      </c>
      <c r="C224" s="27"/>
      <c r="D224" s="27" t="s">
        <v>179</v>
      </c>
      <c r="G224" s="4">
        <v>14.24</v>
      </c>
      <c r="I224" s="4">
        <v>14.39</v>
      </c>
      <c r="K224" s="4">
        <v>14.11</v>
      </c>
      <c r="M224" s="4"/>
      <c r="O224" s="4"/>
      <c r="Q224" s="4"/>
      <c r="S224" s="4"/>
    </row>
    <row r="225" spans="2:19" ht="12.75">
      <c r="B225" s="27" t="s">
        <v>181</v>
      </c>
      <c r="C225" s="27"/>
      <c r="D225" s="27" t="s">
        <v>182</v>
      </c>
      <c r="G225" s="4">
        <v>224</v>
      </c>
      <c r="I225" s="4">
        <v>221</v>
      </c>
      <c r="K225" s="4">
        <v>220</v>
      </c>
      <c r="M225" s="4"/>
      <c r="O225" s="4"/>
      <c r="Q225" s="4"/>
      <c r="S225" s="4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N177"/>
  <sheetViews>
    <sheetView zoomScale="75" zoomScaleNormal="75" workbookViewId="0" topLeftCell="B1">
      <selection activeCell="C1" sqref="C1"/>
    </sheetView>
  </sheetViews>
  <sheetFormatPr defaultColWidth="9.140625" defaultRowHeight="12.75"/>
  <cols>
    <col min="1" max="1" width="6.140625" style="3" hidden="1" customWidth="1"/>
    <col min="2" max="2" width="15.140625" style="3" customWidth="1"/>
    <col min="3" max="3" width="4.28125" style="3" customWidth="1"/>
    <col min="4" max="4" width="9.8515625" style="3" customWidth="1"/>
    <col min="5" max="5" width="3.8515625" style="3" customWidth="1"/>
    <col min="6" max="6" width="9.28125" style="3" bestFit="1" customWidth="1"/>
    <col min="7" max="7" width="3.8515625" style="3" customWidth="1"/>
    <col min="8" max="8" width="9.28125" style="3" bestFit="1" customWidth="1"/>
    <col min="9" max="9" width="3.8515625" style="3" customWidth="1"/>
    <col min="10" max="10" width="9.28125" style="3" bestFit="1" customWidth="1"/>
    <col min="11" max="11" width="3.7109375" style="3" customWidth="1"/>
    <col min="12" max="12" width="9.28125" style="3" bestFit="1" customWidth="1"/>
    <col min="13" max="13" width="4.00390625" style="3" customWidth="1"/>
    <col min="14" max="14" width="11.00390625" style="3" customWidth="1"/>
    <col min="15" max="15" width="3.57421875" style="3" customWidth="1"/>
    <col min="16" max="16" width="9.28125" style="3" bestFit="1" customWidth="1"/>
    <col min="17" max="17" width="3.8515625" style="3" customWidth="1"/>
    <col min="18" max="18" width="9.28125" style="3" customWidth="1"/>
    <col min="19" max="19" width="3.00390625" style="3" customWidth="1"/>
    <col min="20" max="20" width="13.140625" style="3" customWidth="1"/>
    <col min="21" max="21" width="3.00390625" style="3" customWidth="1"/>
    <col min="22" max="22" width="11.7109375" style="3" bestFit="1" customWidth="1"/>
    <col min="23" max="23" width="3.28125" style="3" customWidth="1"/>
    <col min="24" max="24" width="11.28125" style="3" customWidth="1"/>
    <col min="25" max="25" width="4.28125" style="3" customWidth="1"/>
    <col min="26" max="26" width="9.00390625" style="3" bestFit="1" customWidth="1"/>
    <col min="27" max="27" width="4.140625" style="3" customWidth="1"/>
    <col min="28" max="28" width="9.00390625" style="3" bestFit="1" customWidth="1"/>
    <col min="29" max="29" width="3.140625" style="3" customWidth="1"/>
    <col min="30" max="30" width="9.00390625" style="3" bestFit="1" customWidth="1"/>
    <col min="31" max="31" width="3.140625" style="3" customWidth="1"/>
    <col min="32" max="32" width="9.00390625" style="3" customWidth="1"/>
    <col min="33" max="33" width="2.28125" style="3" customWidth="1"/>
    <col min="34" max="34" width="10.00390625" style="3" bestFit="1" customWidth="1"/>
    <col min="35" max="35" width="2.28125" style="3" customWidth="1"/>
    <col min="36" max="36" width="10.00390625" style="3" bestFit="1" customWidth="1"/>
    <col min="37" max="37" width="2.8515625" style="3" customWidth="1"/>
    <col min="38" max="38" width="10.00390625" style="3" bestFit="1" customWidth="1"/>
    <col min="39" max="39" width="2.140625" style="3" customWidth="1"/>
    <col min="40" max="40" width="10.00390625" style="3" customWidth="1"/>
    <col min="41" max="41" width="2.57421875" style="3" customWidth="1"/>
    <col min="42" max="42" width="10.00390625" style="3" customWidth="1"/>
    <col min="43" max="43" width="2.57421875" style="3" customWidth="1"/>
    <col min="44" max="44" width="10.00390625" style="3" customWidth="1"/>
    <col min="45" max="45" width="2.57421875" style="3" customWidth="1"/>
    <col min="46" max="46" width="10.00390625" style="3" customWidth="1"/>
    <col min="47" max="47" width="2.421875" style="3" customWidth="1"/>
    <col min="48" max="48" width="8.00390625" style="3" bestFit="1" customWidth="1"/>
    <col min="49" max="49" width="2.421875" style="3" customWidth="1"/>
    <col min="50" max="50" width="8.00390625" style="3" bestFit="1" customWidth="1"/>
    <col min="51" max="51" width="2.28125" style="3" customWidth="1"/>
    <col min="52" max="52" width="8.00390625" style="3" bestFit="1" customWidth="1"/>
    <col min="53" max="53" width="2.421875" style="3" customWidth="1"/>
    <col min="54" max="54" width="8.00390625" style="3" customWidth="1"/>
    <col min="55" max="55" width="1.57421875" style="3" customWidth="1"/>
    <col min="56" max="56" width="8.00390625" style="3" customWidth="1"/>
    <col min="57" max="57" width="1.8515625" style="3" customWidth="1"/>
    <col min="58" max="58" width="8.00390625" style="3" customWidth="1"/>
    <col min="59" max="59" width="2.28125" style="3" customWidth="1"/>
    <col min="60" max="60" width="8.00390625" style="3" customWidth="1"/>
    <col min="61" max="61" width="2.8515625" style="3" customWidth="1"/>
    <col min="62" max="62" width="10.00390625" style="3" bestFit="1" customWidth="1"/>
    <col min="63" max="63" width="2.7109375" style="3" customWidth="1"/>
    <col min="64" max="64" width="10.00390625" style="3" bestFit="1" customWidth="1"/>
    <col min="65" max="65" width="2.421875" style="3" customWidth="1"/>
    <col min="66" max="66" width="10.00390625" style="3" bestFit="1" customWidth="1"/>
    <col min="67" max="67" width="2.00390625" style="3" customWidth="1"/>
    <col min="68" max="68" width="10.00390625" style="3" customWidth="1"/>
    <col min="69" max="69" width="2.8515625" style="3" customWidth="1"/>
    <col min="70" max="70" width="10.00390625" style="3" customWidth="1"/>
    <col min="71" max="71" width="2.57421875" style="3" customWidth="1"/>
    <col min="72" max="72" width="10.00390625" style="3" customWidth="1"/>
    <col min="73" max="73" width="2.421875" style="3" customWidth="1"/>
    <col min="74" max="74" width="10.00390625" style="3" customWidth="1"/>
    <col min="75" max="75" width="2.421875" style="3" customWidth="1"/>
    <col min="76" max="76" width="9.00390625" style="3" bestFit="1" customWidth="1"/>
    <col min="77" max="77" width="2.7109375" style="3" customWidth="1"/>
    <col min="78" max="78" width="9.00390625" style="3" bestFit="1" customWidth="1"/>
    <col min="79" max="79" width="2.00390625" style="3" customWidth="1"/>
    <col min="80" max="80" width="9.00390625" style="3" bestFit="1" customWidth="1"/>
    <col min="81" max="81" width="2.140625" style="3" customWidth="1"/>
    <col min="82" max="82" width="9.00390625" style="3" bestFit="1" customWidth="1"/>
    <col min="83" max="83" width="1.8515625" style="3" customWidth="1"/>
    <col min="84" max="84" width="9.00390625" style="3" bestFit="1" customWidth="1"/>
    <col min="85" max="85" width="2.57421875" style="3" customWidth="1"/>
    <col min="86" max="86" width="9.00390625" style="3" bestFit="1" customWidth="1"/>
    <col min="87" max="87" width="2.00390625" style="3" customWidth="1"/>
    <col min="88" max="88" width="9.00390625" style="3" customWidth="1"/>
    <col min="89" max="89" width="0.85546875" style="3" customWidth="1"/>
    <col min="90" max="90" width="9.00390625" style="3" customWidth="1"/>
    <col min="91" max="91" width="1.57421875" style="3" customWidth="1"/>
    <col min="92" max="92" width="9.00390625" style="3" customWidth="1"/>
    <col min="93" max="93" width="2.00390625" style="3" customWidth="1"/>
    <col min="94" max="94" width="9.00390625" style="3" customWidth="1"/>
    <col min="95" max="95" width="2.421875" style="3" customWidth="1"/>
    <col min="96" max="96" width="9.00390625" style="3" customWidth="1"/>
    <col min="97" max="97" width="1.57421875" style="3" customWidth="1"/>
    <col min="98" max="98" width="9.00390625" style="3" customWidth="1"/>
    <col min="99" max="99" width="1.57421875" style="3" customWidth="1"/>
    <col min="100" max="100" width="9.00390625" style="3" customWidth="1"/>
    <col min="101" max="101" width="1.8515625" style="3" customWidth="1"/>
    <col min="102" max="102" width="9.00390625" style="3" customWidth="1"/>
    <col min="103" max="103" width="2.8515625" style="3" customWidth="1"/>
    <col min="104" max="104" width="11.00390625" style="3" bestFit="1" customWidth="1"/>
    <col min="105" max="105" width="2.57421875" style="3" customWidth="1"/>
    <col min="106" max="106" width="11.00390625" style="3" bestFit="1" customWidth="1"/>
    <col min="107" max="107" width="3.140625" style="3" customWidth="1"/>
    <col min="108" max="108" width="11.00390625" style="3" bestFit="1" customWidth="1"/>
    <col min="109" max="109" width="2.421875" style="3" customWidth="1"/>
    <col min="110" max="110" width="9.57421875" style="3" customWidth="1"/>
    <col min="111" max="111" width="2.421875" style="3" customWidth="1"/>
    <col min="112" max="112" width="9.421875" style="3" customWidth="1"/>
    <col min="113" max="113" width="2.421875" style="3" customWidth="1"/>
    <col min="114" max="114" width="8.7109375" style="3" customWidth="1"/>
    <col min="115" max="115" width="2.421875" style="3" customWidth="1"/>
    <col min="116" max="116" width="11.00390625" style="3" customWidth="1"/>
    <col min="117" max="117" width="2.7109375" style="3" customWidth="1"/>
    <col min="118" max="118" width="9.140625" style="3" customWidth="1"/>
    <col min="119" max="119" width="1.8515625" style="3" customWidth="1"/>
    <col min="120" max="120" width="9.140625" style="3" customWidth="1"/>
    <col min="121" max="121" width="2.421875" style="3" customWidth="1"/>
    <col min="122" max="122" width="11.421875" style="3" customWidth="1"/>
    <col min="123" max="123" width="2.28125" style="3" customWidth="1"/>
    <col min="124" max="124" width="7.8515625" style="3" customWidth="1"/>
    <col min="125" max="125" width="2.00390625" style="3" customWidth="1"/>
    <col min="126" max="126" width="8.28125" style="3" customWidth="1"/>
    <col min="127" max="127" width="2.28125" style="3" customWidth="1"/>
    <col min="128" max="128" width="8.421875" style="3" customWidth="1"/>
    <col min="129" max="129" width="1.8515625" style="3" customWidth="1"/>
    <col min="130" max="130" width="12.00390625" style="3" bestFit="1" customWidth="1"/>
    <col min="131" max="131" width="7.28125" style="3" customWidth="1"/>
    <col min="132" max="132" width="10.00390625" style="3" customWidth="1"/>
    <col min="133" max="133" width="2.00390625" style="3" customWidth="1"/>
    <col min="134" max="134" width="9.140625" style="3" customWidth="1"/>
    <col min="135" max="135" width="2.57421875" style="3" customWidth="1"/>
    <col min="136" max="136" width="9.140625" style="3" customWidth="1"/>
    <col min="137" max="137" width="1.28515625" style="3" customWidth="1"/>
    <col min="138" max="138" width="9.140625" style="3" customWidth="1"/>
    <col min="139" max="139" width="1.57421875" style="3" customWidth="1"/>
    <col min="140" max="140" width="9.140625" style="3" customWidth="1"/>
    <col min="141" max="141" width="2.00390625" style="3" customWidth="1"/>
    <col min="142" max="142" width="9.140625" style="3" customWidth="1"/>
    <col min="143" max="143" width="2.140625" style="3" customWidth="1"/>
    <col min="144" max="16384" width="9.140625" style="3" customWidth="1"/>
  </cols>
  <sheetData>
    <row r="1" spans="2:3" ht="12.75">
      <c r="B1" s="12" t="s">
        <v>161</v>
      </c>
      <c r="C1" s="12"/>
    </row>
    <row r="4" spans="2:130" ht="12.75">
      <c r="B4" s="5" t="s">
        <v>24</v>
      </c>
      <c r="C4" s="5"/>
      <c r="D4" s="5"/>
      <c r="F4" s="23" t="s">
        <v>17</v>
      </c>
      <c r="G4" s="23"/>
      <c r="H4" s="23" t="s">
        <v>18</v>
      </c>
      <c r="I4" s="23"/>
      <c r="J4" s="23" t="s">
        <v>19</v>
      </c>
      <c r="K4" s="23"/>
      <c r="L4" s="23" t="s">
        <v>20</v>
      </c>
      <c r="M4" s="23"/>
      <c r="N4" s="23" t="s">
        <v>21</v>
      </c>
      <c r="O4" s="23"/>
      <c r="P4" s="23" t="s">
        <v>22</v>
      </c>
      <c r="Q4" s="23"/>
      <c r="R4" s="23" t="s">
        <v>48</v>
      </c>
      <c r="S4" s="23"/>
      <c r="T4" s="23" t="s">
        <v>17</v>
      </c>
      <c r="U4" s="23"/>
      <c r="V4" s="23" t="s">
        <v>18</v>
      </c>
      <c r="W4" s="23"/>
      <c r="X4" s="23" t="s">
        <v>19</v>
      </c>
      <c r="Y4" s="23"/>
      <c r="Z4" s="23" t="s">
        <v>20</v>
      </c>
      <c r="AA4" s="23"/>
      <c r="AB4" s="23" t="s">
        <v>21</v>
      </c>
      <c r="AC4" s="23"/>
      <c r="AD4" s="23" t="s">
        <v>22</v>
      </c>
      <c r="AE4" s="23"/>
      <c r="AF4" s="23" t="s">
        <v>48</v>
      </c>
      <c r="AG4" s="23"/>
      <c r="AH4" s="23" t="s">
        <v>17</v>
      </c>
      <c r="AI4" s="23"/>
      <c r="AJ4" s="23" t="s">
        <v>18</v>
      </c>
      <c r="AK4" s="23"/>
      <c r="AL4" s="23" t="s">
        <v>19</v>
      </c>
      <c r="AM4" s="23"/>
      <c r="AN4" s="23" t="s">
        <v>20</v>
      </c>
      <c r="AO4" s="23"/>
      <c r="AP4" s="23" t="s">
        <v>21</v>
      </c>
      <c r="AQ4" s="23"/>
      <c r="AR4" s="23" t="s">
        <v>22</v>
      </c>
      <c r="AS4" s="23"/>
      <c r="AT4" s="23" t="s">
        <v>48</v>
      </c>
      <c r="AU4" s="23"/>
      <c r="AV4" s="23" t="s">
        <v>17</v>
      </c>
      <c r="AW4" s="23"/>
      <c r="AX4" s="23" t="s">
        <v>18</v>
      </c>
      <c r="AY4" s="23"/>
      <c r="AZ4" s="23" t="s">
        <v>19</v>
      </c>
      <c r="BA4" s="23"/>
      <c r="BB4" s="23" t="s">
        <v>20</v>
      </c>
      <c r="BC4" s="23"/>
      <c r="BD4" s="23" t="s">
        <v>21</v>
      </c>
      <c r="BE4" s="23"/>
      <c r="BF4" s="23" t="s">
        <v>22</v>
      </c>
      <c r="BG4" s="23"/>
      <c r="BH4" s="23" t="s">
        <v>48</v>
      </c>
      <c r="BI4" s="23"/>
      <c r="BJ4" s="23" t="s">
        <v>17</v>
      </c>
      <c r="BK4" s="23"/>
      <c r="BL4" s="23" t="s">
        <v>18</v>
      </c>
      <c r="BM4" s="23"/>
      <c r="BN4" s="23" t="s">
        <v>19</v>
      </c>
      <c r="BO4" s="23"/>
      <c r="BP4" s="23" t="s">
        <v>20</v>
      </c>
      <c r="BQ4" s="23"/>
      <c r="BR4" s="23" t="s">
        <v>21</v>
      </c>
      <c r="BS4" s="23"/>
      <c r="BT4" s="23" t="s">
        <v>22</v>
      </c>
      <c r="BU4" s="23"/>
      <c r="BV4" s="23" t="s">
        <v>48</v>
      </c>
      <c r="BW4" s="23"/>
      <c r="BX4" s="23" t="s">
        <v>17</v>
      </c>
      <c r="BY4" s="23"/>
      <c r="BZ4" s="23" t="s">
        <v>18</v>
      </c>
      <c r="CA4" s="23"/>
      <c r="CB4" s="23" t="s">
        <v>19</v>
      </c>
      <c r="CC4" s="23"/>
      <c r="CD4" s="23" t="s">
        <v>20</v>
      </c>
      <c r="CE4" s="23"/>
      <c r="CF4" s="23" t="s">
        <v>21</v>
      </c>
      <c r="CG4" s="23"/>
      <c r="CH4" s="23" t="s">
        <v>22</v>
      </c>
      <c r="CI4" s="23"/>
      <c r="CJ4" s="23" t="s">
        <v>48</v>
      </c>
      <c r="CK4" s="23"/>
      <c r="CL4" s="23" t="s">
        <v>17</v>
      </c>
      <c r="CM4" s="23"/>
      <c r="CN4" s="23" t="s">
        <v>18</v>
      </c>
      <c r="CO4" s="23"/>
      <c r="CP4" s="23" t="s">
        <v>19</v>
      </c>
      <c r="CQ4" s="23"/>
      <c r="CR4" s="23" t="s">
        <v>20</v>
      </c>
      <c r="CS4" s="23"/>
      <c r="CT4" s="23" t="s">
        <v>21</v>
      </c>
      <c r="CU4" s="23"/>
      <c r="CV4" s="23" t="s">
        <v>22</v>
      </c>
      <c r="CW4" s="23"/>
      <c r="CX4" s="23" t="s">
        <v>48</v>
      </c>
      <c r="CY4" s="23"/>
      <c r="CZ4" s="23" t="s">
        <v>17</v>
      </c>
      <c r="DA4" s="23"/>
      <c r="DB4" s="23" t="s">
        <v>18</v>
      </c>
      <c r="DC4" s="23"/>
      <c r="DD4" s="23" t="s">
        <v>19</v>
      </c>
      <c r="DE4" s="23"/>
      <c r="DF4" s="23" t="s">
        <v>20</v>
      </c>
      <c r="DG4" s="23"/>
      <c r="DH4" s="23" t="s">
        <v>21</v>
      </c>
      <c r="DI4" s="23"/>
      <c r="DJ4" s="23" t="s">
        <v>22</v>
      </c>
      <c r="DK4" s="23"/>
      <c r="DL4" s="23" t="s">
        <v>48</v>
      </c>
      <c r="DM4" s="23"/>
      <c r="DN4" s="23" t="s">
        <v>17</v>
      </c>
      <c r="DO4" s="23"/>
      <c r="DP4" s="23" t="s">
        <v>18</v>
      </c>
      <c r="DQ4" s="23"/>
      <c r="DR4" s="23" t="s">
        <v>19</v>
      </c>
      <c r="DS4" s="23"/>
      <c r="DT4" s="23" t="s">
        <v>20</v>
      </c>
      <c r="DU4" s="23"/>
      <c r="DV4" s="23" t="s">
        <v>21</v>
      </c>
      <c r="DW4" s="23"/>
      <c r="DX4" s="23" t="s">
        <v>22</v>
      </c>
      <c r="DY4" s="23"/>
      <c r="DZ4" s="23" t="s">
        <v>48</v>
      </c>
    </row>
    <row r="5" spans="2:130" ht="12.75">
      <c r="B5" s="5"/>
      <c r="C5" s="5"/>
      <c r="D5" s="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</row>
    <row r="6" spans="2:130" ht="12.75">
      <c r="B6" s="31" t="s">
        <v>209</v>
      </c>
      <c r="C6" s="31"/>
      <c r="D6" s="5"/>
      <c r="F6" s="23" t="s">
        <v>213</v>
      </c>
      <c r="G6" s="23"/>
      <c r="H6" s="23" t="s">
        <v>213</v>
      </c>
      <c r="I6" s="23"/>
      <c r="J6" s="23" t="s">
        <v>213</v>
      </c>
      <c r="K6" s="23"/>
      <c r="L6" s="23" t="s">
        <v>213</v>
      </c>
      <c r="M6" s="23"/>
      <c r="N6" s="23" t="s">
        <v>213</v>
      </c>
      <c r="O6" s="23"/>
      <c r="P6" s="23" t="s">
        <v>213</v>
      </c>
      <c r="Q6" s="23"/>
      <c r="R6" s="23" t="s">
        <v>213</v>
      </c>
      <c r="S6" s="23"/>
      <c r="T6" s="23" t="s">
        <v>215</v>
      </c>
      <c r="U6" s="23"/>
      <c r="V6" s="23" t="s">
        <v>215</v>
      </c>
      <c r="W6" s="23"/>
      <c r="X6" s="23" t="s">
        <v>215</v>
      </c>
      <c r="Y6" s="23"/>
      <c r="Z6" s="23" t="s">
        <v>215</v>
      </c>
      <c r="AA6" s="23"/>
      <c r="AB6" s="23" t="s">
        <v>215</v>
      </c>
      <c r="AC6" s="23"/>
      <c r="AD6" s="23" t="s">
        <v>215</v>
      </c>
      <c r="AE6" s="23"/>
      <c r="AF6" s="23" t="s">
        <v>215</v>
      </c>
      <c r="AG6" s="23"/>
      <c r="AH6" s="23" t="s">
        <v>217</v>
      </c>
      <c r="AI6" s="23"/>
      <c r="AJ6" s="23" t="s">
        <v>217</v>
      </c>
      <c r="AK6" s="23"/>
      <c r="AL6" s="23" t="s">
        <v>217</v>
      </c>
      <c r="AM6" s="23"/>
      <c r="AN6" s="23" t="s">
        <v>217</v>
      </c>
      <c r="AO6" s="23"/>
      <c r="AP6" s="23" t="s">
        <v>217</v>
      </c>
      <c r="AQ6" s="23"/>
      <c r="AR6" s="23" t="s">
        <v>217</v>
      </c>
      <c r="AS6" s="23"/>
      <c r="AT6" s="23" t="s">
        <v>217</v>
      </c>
      <c r="AU6" s="23"/>
      <c r="AV6" s="23" t="s">
        <v>219</v>
      </c>
      <c r="AW6" s="23"/>
      <c r="AX6" s="23" t="s">
        <v>219</v>
      </c>
      <c r="AY6" s="23"/>
      <c r="AZ6" s="23" t="s">
        <v>219</v>
      </c>
      <c r="BA6" s="23"/>
      <c r="BB6" s="23" t="s">
        <v>219</v>
      </c>
      <c r="BC6" s="23"/>
      <c r="BD6" s="23" t="s">
        <v>219</v>
      </c>
      <c r="BE6" s="23"/>
      <c r="BF6" s="23" t="s">
        <v>219</v>
      </c>
      <c r="BG6" s="23"/>
      <c r="BH6" s="23" t="s">
        <v>219</v>
      </c>
      <c r="BI6" s="23"/>
      <c r="BJ6" s="23" t="s">
        <v>220</v>
      </c>
      <c r="BK6" s="23"/>
      <c r="BL6" s="23" t="s">
        <v>220</v>
      </c>
      <c r="BM6" s="23"/>
      <c r="BN6" s="23" t="s">
        <v>220</v>
      </c>
      <c r="BO6" s="23"/>
      <c r="BP6" s="23" t="s">
        <v>220</v>
      </c>
      <c r="BQ6" s="23"/>
      <c r="BR6" s="23" t="s">
        <v>220</v>
      </c>
      <c r="BS6" s="23"/>
      <c r="BT6" s="23" t="s">
        <v>220</v>
      </c>
      <c r="BU6" s="23"/>
      <c r="BV6" s="23" t="s">
        <v>220</v>
      </c>
      <c r="BW6" s="23"/>
      <c r="BX6" s="23" t="s">
        <v>221</v>
      </c>
      <c r="BY6" s="23"/>
      <c r="BZ6" s="23" t="s">
        <v>221</v>
      </c>
      <c r="CA6" s="23"/>
      <c r="CB6" s="23" t="s">
        <v>221</v>
      </c>
      <c r="CC6" s="23"/>
      <c r="CD6" s="23" t="s">
        <v>221</v>
      </c>
      <c r="CE6" s="23"/>
      <c r="CF6" s="23" t="s">
        <v>221</v>
      </c>
      <c r="CG6" s="23"/>
      <c r="CH6" s="23" t="s">
        <v>221</v>
      </c>
      <c r="CI6" s="23"/>
      <c r="CJ6" s="23" t="s">
        <v>221</v>
      </c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 t="s">
        <v>223</v>
      </c>
      <c r="DA6" s="23"/>
      <c r="DB6" s="23" t="s">
        <v>223</v>
      </c>
      <c r="DC6" s="23"/>
      <c r="DD6" s="23" t="s">
        <v>223</v>
      </c>
      <c r="DE6" s="23"/>
      <c r="DF6" s="23" t="s">
        <v>223</v>
      </c>
      <c r="DG6" s="23"/>
      <c r="DH6" s="23" t="s">
        <v>223</v>
      </c>
      <c r="DI6" s="23"/>
      <c r="DJ6" s="23" t="s">
        <v>223</v>
      </c>
      <c r="DK6" s="23"/>
      <c r="DL6" s="23" t="s">
        <v>223</v>
      </c>
      <c r="DM6" s="23"/>
      <c r="DN6" s="23" t="s">
        <v>224</v>
      </c>
      <c r="DO6" s="23"/>
      <c r="DP6" s="23" t="s">
        <v>224</v>
      </c>
      <c r="DQ6" s="23"/>
      <c r="DR6" s="23" t="s">
        <v>224</v>
      </c>
      <c r="DS6" s="23"/>
      <c r="DT6" s="23" t="s">
        <v>224</v>
      </c>
      <c r="DU6" s="23"/>
      <c r="DV6" s="23" t="s">
        <v>224</v>
      </c>
      <c r="DW6" s="23"/>
      <c r="DX6" s="23" t="s">
        <v>224</v>
      </c>
      <c r="DY6" s="23"/>
      <c r="DZ6" s="23" t="s">
        <v>224</v>
      </c>
    </row>
    <row r="7" spans="2:130" ht="12.75">
      <c r="B7" s="31" t="s">
        <v>210</v>
      </c>
      <c r="C7" s="31"/>
      <c r="F7" s="3" t="s">
        <v>194</v>
      </c>
      <c r="H7" s="3" t="s">
        <v>194</v>
      </c>
      <c r="J7" s="3" t="s">
        <v>194</v>
      </c>
      <c r="L7" s="3" t="s">
        <v>194</v>
      </c>
      <c r="N7" s="3" t="s">
        <v>194</v>
      </c>
      <c r="P7" s="3" t="s">
        <v>194</v>
      </c>
      <c r="R7" s="3" t="s">
        <v>194</v>
      </c>
      <c r="T7" s="3" t="s">
        <v>214</v>
      </c>
      <c r="V7" s="3" t="s">
        <v>214</v>
      </c>
      <c r="X7" s="3" t="s">
        <v>214</v>
      </c>
      <c r="Z7" s="3" t="s">
        <v>214</v>
      </c>
      <c r="AB7" s="3" t="s">
        <v>214</v>
      </c>
      <c r="AD7" s="3" t="s">
        <v>214</v>
      </c>
      <c r="AF7" s="3" t="s">
        <v>214</v>
      </c>
      <c r="AH7" s="3" t="s">
        <v>216</v>
      </c>
      <c r="AJ7" s="3" t="s">
        <v>216</v>
      </c>
      <c r="AL7" s="3" t="s">
        <v>216</v>
      </c>
      <c r="AN7" s="3" t="s">
        <v>216</v>
      </c>
      <c r="AP7" s="3" t="s">
        <v>216</v>
      </c>
      <c r="AR7" s="3" t="s">
        <v>216</v>
      </c>
      <c r="AT7" s="3" t="s">
        <v>216</v>
      </c>
      <c r="AV7" s="3" t="s">
        <v>218</v>
      </c>
      <c r="AX7" s="3" t="s">
        <v>218</v>
      </c>
      <c r="AZ7" s="3" t="s">
        <v>218</v>
      </c>
      <c r="BB7" s="3" t="s">
        <v>218</v>
      </c>
      <c r="BD7" s="3" t="s">
        <v>218</v>
      </c>
      <c r="BF7" s="3" t="s">
        <v>218</v>
      </c>
      <c r="BH7" s="3" t="s">
        <v>218</v>
      </c>
      <c r="BJ7" s="3" t="s">
        <v>216</v>
      </c>
      <c r="BL7" s="3" t="s">
        <v>216</v>
      </c>
      <c r="BN7" s="3" t="s">
        <v>216</v>
      </c>
      <c r="BP7" s="3" t="s">
        <v>216</v>
      </c>
      <c r="BR7" s="3" t="s">
        <v>216</v>
      </c>
      <c r="BT7" s="3" t="s">
        <v>216</v>
      </c>
      <c r="BV7" s="3" t="s">
        <v>216</v>
      </c>
      <c r="BX7" s="3" t="s">
        <v>194</v>
      </c>
      <c r="BZ7" s="3" t="s">
        <v>194</v>
      </c>
      <c r="CB7" s="3" t="s">
        <v>194</v>
      </c>
      <c r="CD7" s="3" t="s">
        <v>194</v>
      </c>
      <c r="CF7" s="3" t="s">
        <v>194</v>
      </c>
      <c r="CH7" s="3" t="s">
        <v>194</v>
      </c>
      <c r="CJ7" s="3" t="s">
        <v>194</v>
      </c>
      <c r="CZ7" s="3" t="s">
        <v>222</v>
      </c>
      <c r="DB7" s="3" t="s">
        <v>222</v>
      </c>
      <c r="DD7" s="3" t="s">
        <v>222</v>
      </c>
      <c r="DF7" s="3" t="s">
        <v>222</v>
      </c>
      <c r="DH7" s="3" t="s">
        <v>222</v>
      </c>
      <c r="DJ7" s="3" t="s">
        <v>222</v>
      </c>
      <c r="DL7" s="3" t="s">
        <v>222</v>
      </c>
      <c r="DN7" s="3" t="s">
        <v>66</v>
      </c>
      <c r="DP7" s="3" t="s">
        <v>66</v>
      </c>
      <c r="DR7" s="3" t="s">
        <v>66</v>
      </c>
      <c r="DT7" s="3" t="s">
        <v>66</v>
      </c>
      <c r="DV7" s="3" t="s">
        <v>66</v>
      </c>
      <c r="DX7" s="3" t="s">
        <v>66</v>
      </c>
      <c r="DZ7" s="3" t="s">
        <v>66</v>
      </c>
    </row>
    <row r="8" spans="2:130" ht="12.75">
      <c r="B8" s="31" t="s">
        <v>226</v>
      </c>
      <c r="C8" s="31"/>
      <c r="T8" s="23" t="s">
        <v>227</v>
      </c>
      <c r="V8" s="23" t="s">
        <v>227</v>
      </c>
      <c r="X8" s="23" t="s">
        <v>227</v>
      </c>
      <c r="Z8" s="23" t="s">
        <v>227</v>
      </c>
      <c r="AB8" s="23" t="s">
        <v>227</v>
      </c>
      <c r="AD8" s="23" t="s">
        <v>227</v>
      </c>
      <c r="AF8" s="23" t="s">
        <v>227</v>
      </c>
      <c r="CL8" s="3" t="s">
        <v>194</v>
      </c>
      <c r="CN8" s="3" t="s">
        <v>194</v>
      </c>
      <c r="CP8" s="3" t="s">
        <v>194</v>
      </c>
      <c r="CR8" s="3" t="s">
        <v>194</v>
      </c>
      <c r="CT8" s="3" t="s">
        <v>194</v>
      </c>
      <c r="CV8" s="3" t="s">
        <v>194</v>
      </c>
      <c r="CX8" s="3" t="s">
        <v>194</v>
      </c>
      <c r="CZ8" s="23" t="s">
        <v>228</v>
      </c>
      <c r="DB8" s="23" t="s">
        <v>228</v>
      </c>
      <c r="DD8" s="23" t="s">
        <v>228</v>
      </c>
      <c r="DF8" s="23" t="s">
        <v>228</v>
      </c>
      <c r="DH8" s="23" t="s">
        <v>228</v>
      </c>
      <c r="DJ8" s="23" t="s">
        <v>228</v>
      </c>
      <c r="DL8" s="23" t="s">
        <v>228</v>
      </c>
      <c r="DN8" s="3" t="s">
        <v>66</v>
      </c>
      <c r="DP8" s="3" t="s">
        <v>66</v>
      </c>
      <c r="DR8" s="3" t="s">
        <v>66</v>
      </c>
      <c r="DT8" s="3" t="s">
        <v>66</v>
      </c>
      <c r="DV8" s="3" t="s">
        <v>66</v>
      </c>
      <c r="DX8" s="3" t="s">
        <v>66</v>
      </c>
      <c r="DZ8" s="3" t="s">
        <v>66</v>
      </c>
    </row>
    <row r="9" spans="2:130" ht="12.75">
      <c r="B9" s="32" t="s">
        <v>211</v>
      </c>
      <c r="C9" s="32"/>
      <c r="F9" s="3" t="s">
        <v>171</v>
      </c>
      <c r="H9" s="3" t="s">
        <v>171</v>
      </c>
      <c r="J9" s="3" t="s">
        <v>171</v>
      </c>
      <c r="L9" s="3" t="s">
        <v>171</v>
      </c>
      <c r="N9" s="3" t="s">
        <v>171</v>
      </c>
      <c r="P9" s="3" t="s">
        <v>171</v>
      </c>
      <c r="R9" s="3" t="s">
        <v>171</v>
      </c>
      <c r="T9" s="3" t="s">
        <v>51</v>
      </c>
      <c r="V9" s="3" t="s">
        <v>51</v>
      </c>
      <c r="X9" s="3" t="s">
        <v>51</v>
      </c>
      <c r="Z9" s="3" t="s">
        <v>51</v>
      </c>
      <c r="AB9" s="3" t="s">
        <v>51</v>
      </c>
      <c r="AD9" s="3" t="s">
        <v>51</v>
      </c>
      <c r="AF9" s="3" t="s">
        <v>51</v>
      </c>
      <c r="AH9" s="3" t="s">
        <v>52</v>
      </c>
      <c r="AJ9" s="3" t="s">
        <v>52</v>
      </c>
      <c r="AL9" s="3" t="s">
        <v>52</v>
      </c>
      <c r="AN9" s="3" t="s">
        <v>52</v>
      </c>
      <c r="AP9" s="3" t="s">
        <v>52</v>
      </c>
      <c r="AR9" s="3" t="s">
        <v>52</v>
      </c>
      <c r="AT9" s="3" t="s">
        <v>52</v>
      </c>
      <c r="AV9" s="3" t="s">
        <v>53</v>
      </c>
      <c r="AX9" s="3" t="s">
        <v>53</v>
      </c>
      <c r="AZ9" s="3" t="s">
        <v>53</v>
      </c>
      <c r="BB9" s="3" t="s">
        <v>53</v>
      </c>
      <c r="BD9" s="3" t="s">
        <v>53</v>
      </c>
      <c r="BF9" s="3" t="s">
        <v>53</v>
      </c>
      <c r="BH9" s="3" t="s">
        <v>53</v>
      </c>
      <c r="BJ9" s="3" t="s">
        <v>54</v>
      </c>
      <c r="BL9" s="3" t="s">
        <v>54</v>
      </c>
      <c r="BN9" s="3" t="s">
        <v>54</v>
      </c>
      <c r="BP9" s="3" t="s">
        <v>54</v>
      </c>
      <c r="BR9" s="3" t="s">
        <v>54</v>
      </c>
      <c r="BT9" s="3" t="s">
        <v>54</v>
      </c>
      <c r="BV9" s="3" t="s">
        <v>54</v>
      </c>
      <c r="BX9" s="3" t="s">
        <v>60</v>
      </c>
      <c r="BZ9" s="3" t="s">
        <v>60</v>
      </c>
      <c r="CB9" s="3" t="s">
        <v>60</v>
      </c>
      <c r="CD9" s="3" t="s">
        <v>60</v>
      </c>
      <c r="CF9" s="3" t="s">
        <v>60</v>
      </c>
      <c r="CH9" s="3" t="s">
        <v>60</v>
      </c>
      <c r="CJ9" s="3" t="s">
        <v>60</v>
      </c>
      <c r="CZ9" s="3" t="s">
        <v>55</v>
      </c>
      <c r="DB9" s="3" t="s">
        <v>55</v>
      </c>
      <c r="DD9" s="3" t="s">
        <v>55</v>
      </c>
      <c r="DF9" s="3" t="s">
        <v>55</v>
      </c>
      <c r="DH9" s="3" t="s">
        <v>55</v>
      </c>
      <c r="DJ9" s="3" t="s">
        <v>55</v>
      </c>
      <c r="DL9" s="3" t="s">
        <v>55</v>
      </c>
      <c r="DN9" s="3" t="s">
        <v>66</v>
      </c>
      <c r="DP9" s="3" t="s">
        <v>66</v>
      </c>
      <c r="DR9" s="3" t="s">
        <v>66</v>
      </c>
      <c r="DT9" s="3" t="s">
        <v>66</v>
      </c>
      <c r="DV9" s="3" t="s">
        <v>66</v>
      </c>
      <c r="DX9" s="3" t="s">
        <v>66</v>
      </c>
      <c r="DZ9" s="3" t="s">
        <v>66</v>
      </c>
    </row>
    <row r="10" spans="2:94" ht="12.75">
      <c r="B10" s="31" t="s">
        <v>212</v>
      </c>
      <c r="C10" s="31"/>
      <c r="D10" s="3" t="s">
        <v>56</v>
      </c>
      <c r="F10" s="3">
        <v>17000</v>
      </c>
      <c r="H10" s="3">
        <v>16600</v>
      </c>
      <c r="J10" s="3">
        <v>16200</v>
      </c>
      <c r="L10" s="3">
        <v>17000</v>
      </c>
      <c r="N10" s="3">
        <v>16600</v>
      </c>
      <c r="P10" s="3">
        <v>16200</v>
      </c>
      <c r="R10" s="3">
        <f>AVERAGE(F10,H10,J10,L10,N10,P10)</f>
        <v>16600</v>
      </c>
      <c r="Z10" s="3">
        <v>517200</v>
      </c>
      <c r="AB10" s="3">
        <v>514800</v>
      </c>
      <c r="AD10" s="3">
        <v>514800</v>
      </c>
      <c r="CL10" s="3">
        <v>40000</v>
      </c>
      <c r="CN10" s="3">
        <v>40000</v>
      </c>
      <c r="CP10" s="3">
        <v>40000</v>
      </c>
    </row>
    <row r="11" spans="2:94" ht="12.75">
      <c r="B11" s="3" t="s">
        <v>58</v>
      </c>
      <c r="D11" s="3" t="s">
        <v>59</v>
      </c>
      <c r="R11" s="3">
        <v>12000</v>
      </c>
      <c r="CL11" s="3">
        <v>11000</v>
      </c>
      <c r="CN11" s="3">
        <v>11000</v>
      </c>
      <c r="CP11" s="3">
        <v>11000</v>
      </c>
    </row>
    <row r="12" spans="2:130" ht="12.75">
      <c r="B12" s="27" t="s">
        <v>231</v>
      </c>
      <c r="D12" s="3" t="s">
        <v>232</v>
      </c>
      <c r="R12" s="3">
        <f>R11*R10/1000000</f>
        <v>199.2</v>
      </c>
      <c r="CL12" s="3">
        <f>CL10*CL11/1000000</f>
        <v>440</v>
      </c>
      <c r="CN12" s="3">
        <f>CN10*CN11/1000000</f>
        <v>440</v>
      </c>
      <c r="CP12" s="3">
        <f>CP10*CP11/1000000</f>
        <v>440</v>
      </c>
      <c r="DN12" s="3">
        <f>CL12+$R12</f>
        <v>639.2</v>
      </c>
      <c r="DP12" s="3">
        <f>CN12+$R12</f>
        <v>639.2</v>
      </c>
      <c r="DR12" s="3">
        <f>CP12+$R12</f>
        <v>639.2</v>
      </c>
      <c r="DZ12" s="3">
        <f>AVERAGE(DN12,DP12,DR12)</f>
        <v>639.2</v>
      </c>
    </row>
    <row r="13" spans="1:117" ht="12.75">
      <c r="A13" s="3" t="s">
        <v>24</v>
      </c>
      <c r="B13" s="3" t="s">
        <v>0</v>
      </c>
      <c r="D13" s="3" t="s">
        <v>56</v>
      </c>
      <c r="E13" s="4"/>
      <c r="F13" s="4">
        <v>18.48</v>
      </c>
      <c r="G13" s="4"/>
      <c r="H13" s="4">
        <v>18.48</v>
      </c>
      <c r="I13" s="4"/>
      <c r="J13" s="4">
        <v>18.48</v>
      </c>
      <c r="K13" s="4"/>
      <c r="L13" s="4"/>
      <c r="M13" s="4"/>
      <c r="N13" s="4"/>
      <c r="O13" s="4"/>
      <c r="P13" s="4"/>
      <c r="Q13" s="4"/>
      <c r="R13" s="4"/>
      <c r="S13" s="4"/>
      <c r="T13" s="4">
        <v>177.59</v>
      </c>
      <c r="U13" s="4"/>
      <c r="V13" s="4">
        <v>176.75</v>
      </c>
      <c r="W13" s="4"/>
      <c r="X13" s="4">
        <v>172.516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>
        <v>21.78</v>
      </c>
      <c r="BY13" s="4"/>
      <c r="BZ13" s="4">
        <v>21.42</v>
      </c>
      <c r="CA13" s="4"/>
      <c r="CB13" s="4">
        <v>21.24</v>
      </c>
      <c r="CC13" s="4"/>
      <c r="CD13" s="4">
        <v>21.6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ht="12.75">
      <c r="A14" s="3" t="s">
        <v>24</v>
      </c>
      <c r="B14" s="3" t="s">
        <v>3</v>
      </c>
      <c r="D14" s="3" t="s">
        <v>56</v>
      </c>
      <c r="E14" s="4"/>
      <c r="F14" s="4"/>
      <c r="G14" s="4"/>
      <c r="H14" s="4"/>
      <c r="I14" s="4"/>
      <c r="J14" s="4"/>
      <c r="K14" s="4" t="s">
        <v>184</v>
      </c>
      <c r="L14" s="4">
        <v>0.00471</v>
      </c>
      <c r="M14" s="4" t="s">
        <v>184</v>
      </c>
      <c r="N14" s="4">
        <v>0.00543</v>
      </c>
      <c r="O14" s="4" t="s">
        <v>184</v>
      </c>
      <c r="P14" s="4">
        <v>0.00543</v>
      </c>
      <c r="Q14" s="4"/>
      <c r="R14" s="4"/>
      <c r="S14" s="4"/>
      <c r="T14" s="4"/>
      <c r="U14" s="4"/>
      <c r="V14" s="4"/>
      <c r="W14" s="4"/>
      <c r="X14" s="4"/>
      <c r="Y14" s="4"/>
      <c r="Z14" s="4">
        <v>0.237</v>
      </c>
      <c r="AA14" s="4"/>
      <c r="AB14" s="4">
        <v>0.211</v>
      </c>
      <c r="AC14" s="4" t="s">
        <v>184</v>
      </c>
      <c r="AD14" s="4">
        <v>0.191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>
        <v>0.00848</v>
      </c>
      <c r="CE14" s="4"/>
      <c r="CF14" s="4">
        <v>0.00943</v>
      </c>
      <c r="CG14" s="4"/>
      <c r="CH14" s="4">
        <v>0.00967</v>
      </c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ht="12.75">
      <c r="A15" s="3" t="s">
        <v>24</v>
      </c>
      <c r="B15" s="3" t="s">
        <v>4</v>
      </c>
      <c r="D15" s="3" t="s">
        <v>56</v>
      </c>
      <c r="E15" s="4"/>
      <c r="F15" s="4"/>
      <c r="G15" s="4"/>
      <c r="H15" s="4"/>
      <c r="I15" s="4"/>
      <c r="J15" s="4"/>
      <c r="K15" s="4"/>
      <c r="L15" s="4">
        <v>0.0352</v>
      </c>
      <c r="M15" s="4"/>
      <c r="N15" s="4">
        <v>0.0169</v>
      </c>
      <c r="O15" s="4"/>
      <c r="P15" s="4">
        <v>0.0444</v>
      </c>
      <c r="Q15" s="4"/>
      <c r="R15" s="4"/>
      <c r="S15" s="4"/>
      <c r="T15" s="4"/>
      <c r="U15" s="4"/>
      <c r="V15" s="4"/>
      <c r="W15" s="4"/>
      <c r="X15" s="4"/>
      <c r="Y15" s="4"/>
      <c r="Z15" s="4">
        <v>0.632</v>
      </c>
      <c r="AA15" s="4"/>
      <c r="AB15" s="4">
        <v>0.69</v>
      </c>
      <c r="AC15" s="4"/>
      <c r="AD15" s="4">
        <v>0.623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>
        <v>0.0829</v>
      </c>
      <c r="CE15" s="4"/>
      <c r="CF15" s="4">
        <v>0.102</v>
      </c>
      <c r="CG15" s="4"/>
      <c r="CH15" s="4">
        <v>0.0933</v>
      </c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ht="12.75">
      <c r="A16" s="3" t="s">
        <v>24</v>
      </c>
      <c r="B16" s="3" t="s">
        <v>5</v>
      </c>
      <c r="D16" s="3" t="s">
        <v>56</v>
      </c>
      <c r="E16" s="4"/>
      <c r="F16" s="4"/>
      <c r="G16" s="4"/>
      <c r="H16" s="4"/>
      <c r="I16" s="4"/>
      <c r="J16" s="4"/>
      <c r="K16" s="4"/>
      <c r="L16" s="4">
        <v>0.396</v>
      </c>
      <c r="M16" s="4"/>
      <c r="N16" s="4">
        <v>0.254</v>
      </c>
      <c r="O16" s="4"/>
      <c r="P16" s="4">
        <v>0.371</v>
      </c>
      <c r="Q16" s="4"/>
      <c r="R16" s="4"/>
      <c r="S16" s="4"/>
      <c r="T16" s="4"/>
      <c r="U16" s="4"/>
      <c r="V16" s="4"/>
      <c r="W16" s="4"/>
      <c r="X16" s="4"/>
      <c r="Y16" s="4"/>
      <c r="Z16" s="4">
        <v>10</v>
      </c>
      <c r="AA16" s="4"/>
      <c r="AB16" s="4">
        <v>10</v>
      </c>
      <c r="AC16" s="4"/>
      <c r="AD16" s="4">
        <v>9.48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>
        <v>1.12</v>
      </c>
      <c r="CE16" s="4"/>
      <c r="CF16" s="4">
        <v>1.1</v>
      </c>
      <c r="CG16" s="4"/>
      <c r="CH16" s="4">
        <v>1.17</v>
      </c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ht="12.75">
      <c r="A17" s="3" t="s">
        <v>24</v>
      </c>
      <c r="B17" s="3" t="s">
        <v>6</v>
      </c>
      <c r="D17" s="3" t="s">
        <v>56</v>
      </c>
      <c r="E17" s="4"/>
      <c r="F17" s="4"/>
      <c r="G17" s="4"/>
      <c r="H17" s="4"/>
      <c r="I17" s="4"/>
      <c r="J17" s="4"/>
      <c r="K17" s="4"/>
      <c r="L17" s="4">
        <v>0.01</v>
      </c>
      <c r="M17" s="4"/>
      <c r="N17" s="4">
        <v>0.00533</v>
      </c>
      <c r="O17" s="4"/>
      <c r="P17" s="4">
        <v>0.0132</v>
      </c>
      <c r="Q17" s="4"/>
      <c r="R17" s="4"/>
      <c r="S17" s="4"/>
      <c r="T17" s="4"/>
      <c r="U17" s="4"/>
      <c r="V17" s="4"/>
      <c r="W17" s="4"/>
      <c r="X17" s="4"/>
      <c r="Y17" s="4"/>
      <c r="Z17" s="4">
        <v>0.0414</v>
      </c>
      <c r="AA17" s="4"/>
      <c r="AB17" s="4">
        <v>0.0536</v>
      </c>
      <c r="AC17" s="4"/>
      <c r="AD17" s="4">
        <v>0.0649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>
        <v>0.0122</v>
      </c>
      <c r="CE17" s="4"/>
      <c r="CF17" s="4">
        <v>0.011</v>
      </c>
      <c r="CG17" s="4"/>
      <c r="CH17" s="4">
        <v>0.018</v>
      </c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117" ht="12.75">
      <c r="A18" s="3" t="s">
        <v>24</v>
      </c>
      <c r="B18" s="3" t="s">
        <v>7</v>
      </c>
      <c r="D18" s="3" t="s">
        <v>56</v>
      </c>
      <c r="E18" s="4"/>
      <c r="F18" s="4"/>
      <c r="G18" s="4"/>
      <c r="H18" s="4"/>
      <c r="I18" s="4"/>
      <c r="J18" s="4"/>
      <c r="K18" s="4"/>
      <c r="L18" s="4">
        <v>0.0328</v>
      </c>
      <c r="M18" s="4"/>
      <c r="N18" s="4">
        <v>0.0269</v>
      </c>
      <c r="O18" s="4"/>
      <c r="P18" s="4">
        <v>0.0303</v>
      </c>
      <c r="Q18" s="4"/>
      <c r="R18" s="4"/>
      <c r="S18" s="4"/>
      <c r="T18" s="4"/>
      <c r="U18" s="4"/>
      <c r="V18" s="4"/>
      <c r="W18" s="4"/>
      <c r="X18" s="4"/>
      <c r="Y18" s="4"/>
      <c r="Z18" s="4">
        <v>0.314</v>
      </c>
      <c r="AA18" s="4"/>
      <c r="AB18" s="4">
        <v>0.326</v>
      </c>
      <c r="AC18" s="4"/>
      <c r="AD18" s="4">
        <v>0.245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>
        <v>0.067</v>
      </c>
      <c r="CE18" s="4"/>
      <c r="CF18" s="4">
        <v>0.0622</v>
      </c>
      <c r="CG18" s="4"/>
      <c r="CH18" s="4">
        <v>0.065</v>
      </c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ht="12.75">
      <c r="A19" s="3" t="s">
        <v>24</v>
      </c>
      <c r="B19" s="3" t="s">
        <v>8</v>
      </c>
      <c r="D19" s="3" t="s">
        <v>56</v>
      </c>
      <c r="E19" s="4"/>
      <c r="F19" s="4"/>
      <c r="G19" s="4"/>
      <c r="H19" s="4"/>
      <c r="I19" s="4"/>
      <c r="J19" s="4"/>
      <c r="K19" s="4"/>
      <c r="L19" s="4">
        <v>0.164</v>
      </c>
      <c r="M19" s="4"/>
      <c r="N19" s="4">
        <v>0.161</v>
      </c>
      <c r="O19" s="4"/>
      <c r="P19" s="4">
        <v>0.149</v>
      </c>
      <c r="Q19" s="4"/>
      <c r="R19" s="4"/>
      <c r="S19" s="4"/>
      <c r="T19" s="4"/>
      <c r="U19" s="4"/>
      <c r="V19" s="4"/>
      <c r="W19" s="4"/>
      <c r="X19" s="4"/>
      <c r="Y19" s="4"/>
      <c r="Z19" s="4">
        <v>2.87</v>
      </c>
      <c r="AA19" s="4"/>
      <c r="AB19" s="4">
        <v>3.04</v>
      </c>
      <c r="AC19" s="4"/>
      <c r="AD19" s="4">
        <v>3.02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>
        <v>0.2</v>
      </c>
      <c r="CE19" s="4"/>
      <c r="CF19" s="4">
        <v>0.179</v>
      </c>
      <c r="CG19" s="4"/>
      <c r="CH19" s="4">
        <v>0.201</v>
      </c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ht="12.75">
      <c r="A20" s="3" t="s">
        <v>24</v>
      </c>
      <c r="B20" s="3" t="s">
        <v>9</v>
      </c>
      <c r="D20" s="3" t="s">
        <v>56</v>
      </c>
      <c r="E20" s="4"/>
      <c r="F20" s="4"/>
      <c r="G20" s="4"/>
      <c r="H20" s="4"/>
      <c r="I20" s="4"/>
      <c r="J20" s="4"/>
      <c r="K20" s="4"/>
      <c r="L20" s="4">
        <v>0.154</v>
      </c>
      <c r="M20" s="4"/>
      <c r="N20" s="4">
        <v>0.0754</v>
      </c>
      <c r="O20" s="4"/>
      <c r="P20" s="4">
        <v>0.134</v>
      </c>
      <c r="Q20" s="4"/>
      <c r="R20" s="4"/>
      <c r="S20" s="4"/>
      <c r="T20" s="4"/>
      <c r="U20" s="4"/>
      <c r="V20" s="4"/>
      <c r="W20" s="4"/>
      <c r="X20" s="4"/>
      <c r="Y20" s="4"/>
      <c r="Z20" s="4">
        <v>5.4306</v>
      </c>
      <c r="AA20" s="4"/>
      <c r="AB20" s="4">
        <v>15.6</v>
      </c>
      <c r="AC20" s="4"/>
      <c r="AD20" s="4">
        <v>7.57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>
        <v>0.269</v>
      </c>
      <c r="CE20" s="4"/>
      <c r="CF20" s="4">
        <v>0.326</v>
      </c>
      <c r="CG20" s="4"/>
      <c r="CH20" s="4">
        <v>0.0303</v>
      </c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17" ht="12.75">
      <c r="A21" s="3" t="s">
        <v>24</v>
      </c>
      <c r="B21" s="3" t="s">
        <v>10</v>
      </c>
      <c r="D21" s="3" t="s">
        <v>56</v>
      </c>
      <c r="E21" s="4"/>
      <c r="F21" s="4"/>
      <c r="G21" s="4"/>
      <c r="H21" s="4"/>
      <c r="I21" s="4"/>
      <c r="J21" s="4"/>
      <c r="K21" s="4"/>
      <c r="L21" s="4">
        <v>0.00284</v>
      </c>
      <c r="M21" s="4"/>
      <c r="N21" s="4">
        <v>0.00211</v>
      </c>
      <c r="O21" s="4"/>
      <c r="P21" s="4">
        <v>0.00193</v>
      </c>
      <c r="Q21" s="4"/>
      <c r="R21" s="4"/>
      <c r="S21" s="4"/>
      <c r="T21" s="4"/>
      <c r="U21" s="4"/>
      <c r="V21" s="4"/>
      <c r="W21" s="4"/>
      <c r="X21" s="4"/>
      <c r="Y21" s="4"/>
      <c r="Z21" s="4">
        <v>0.135</v>
      </c>
      <c r="AA21" s="4"/>
      <c r="AB21" s="4">
        <v>0.117</v>
      </c>
      <c r="AC21" s="4"/>
      <c r="AD21" s="4">
        <v>0.244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>
        <v>0.00552</v>
      </c>
      <c r="CE21" s="4"/>
      <c r="CF21" s="4">
        <v>0.00288</v>
      </c>
      <c r="CG21" s="4"/>
      <c r="CH21" s="4">
        <v>0.00332</v>
      </c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ht="12.75">
      <c r="A22" s="3" t="s">
        <v>24</v>
      </c>
      <c r="B22" s="3" t="s">
        <v>11</v>
      </c>
      <c r="D22" s="3" t="s">
        <v>56</v>
      </c>
      <c r="E22" s="4"/>
      <c r="F22" s="4"/>
      <c r="G22" s="4"/>
      <c r="H22" s="4"/>
      <c r="I22" s="4"/>
      <c r="J22" s="4"/>
      <c r="K22" s="4"/>
      <c r="L22" s="4">
        <v>0.00179</v>
      </c>
      <c r="M22" s="4"/>
      <c r="N22" s="4">
        <v>0.00218</v>
      </c>
      <c r="O22" s="4"/>
      <c r="P22" s="4">
        <v>0.0013</v>
      </c>
      <c r="Q22" s="4"/>
      <c r="R22" s="4"/>
      <c r="S22" s="4"/>
      <c r="T22" s="4"/>
      <c r="U22" s="4"/>
      <c r="V22" s="4"/>
      <c r="W22" s="4"/>
      <c r="X22" s="4"/>
      <c r="Y22" s="4" t="s">
        <v>184</v>
      </c>
      <c r="Z22" s="4">
        <v>0.0342</v>
      </c>
      <c r="AA22" s="4" t="s">
        <v>184</v>
      </c>
      <c r="AB22" s="4">
        <v>0.0386</v>
      </c>
      <c r="AC22" s="4"/>
      <c r="AD22" s="4">
        <v>20.7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>
        <v>0.00171</v>
      </c>
      <c r="CE22" s="4"/>
      <c r="CF22" s="4">
        <v>0.00188</v>
      </c>
      <c r="CG22" s="4"/>
      <c r="CH22" s="4">
        <v>0.00193</v>
      </c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ht="12.75">
      <c r="A23" s="3" t="s">
        <v>24</v>
      </c>
      <c r="B23" s="3" t="s">
        <v>12</v>
      </c>
      <c r="D23" s="3" t="s">
        <v>56</v>
      </c>
      <c r="E23" s="4"/>
      <c r="F23" s="4"/>
      <c r="G23" s="4"/>
      <c r="H23" s="4"/>
      <c r="I23" s="4"/>
      <c r="J23" s="4"/>
      <c r="K23" s="4" t="s">
        <v>184</v>
      </c>
      <c r="L23" s="4">
        <v>0.00189</v>
      </c>
      <c r="M23" s="4" t="s">
        <v>184</v>
      </c>
      <c r="N23" s="4">
        <v>0.00218</v>
      </c>
      <c r="O23" s="4" t="s">
        <v>184</v>
      </c>
      <c r="P23" s="4">
        <v>0.00217</v>
      </c>
      <c r="Q23" s="4"/>
      <c r="R23" s="4"/>
      <c r="S23" s="4"/>
      <c r="T23" s="4"/>
      <c r="U23" s="4"/>
      <c r="V23" s="4"/>
      <c r="W23" s="4"/>
      <c r="X23" s="4"/>
      <c r="Y23" s="4"/>
      <c r="Z23" s="4">
        <v>0.391</v>
      </c>
      <c r="AA23" s="4"/>
      <c r="AB23" s="4">
        <v>0.618</v>
      </c>
      <c r="AC23" s="4"/>
      <c r="AD23" s="4">
        <v>1.14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>
        <v>0.00339</v>
      </c>
      <c r="CE23" s="4"/>
      <c r="CF23" s="4">
        <v>0.00376</v>
      </c>
      <c r="CG23" s="4"/>
      <c r="CH23" s="4">
        <v>0.00386</v>
      </c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</row>
    <row r="24" spans="5:117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2:117" ht="12.75">
      <c r="B25" s="31" t="s">
        <v>225</v>
      </c>
      <c r="C25" s="31"/>
      <c r="D25" s="31" t="s">
        <v>177</v>
      </c>
      <c r="E25" s="4"/>
      <c r="F25" s="4">
        <f>'emiss 2'!$G$26</f>
        <v>260724</v>
      </c>
      <c r="G25" s="4"/>
      <c r="H25" s="4">
        <f>'emiss 2'!$I$26</f>
        <v>261101</v>
      </c>
      <c r="I25" s="4"/>
      <c r="J25" s="4">
        <f>'emiss 2'!$K$26</f>
        <v>257569</v>
      </c>
      <c r="K25" s="4"/>
      <c r="L25" s="4">
        <f>'emiss 2'!$M$32</f>
        <v>260019</v>
      </c>
      <c r="M25" s="4"/>
      <c r="N25" s="4">
        <f>'emiss 2'!$O$32</f>
        <v>265017</v>
      </c>
      <c r="O25" s="4"/>
      <c r="P25" s="4">
        <f>'emiss 2'!$Q$32</f>
        <v>266550</v>
      </c>
      <c r="Q25" s="4"/>
      <c r="R25" s="4"/>
      <c r="S25" s="4"/>
      <c r="T25" s="4">
        <f>'emiss 2'!$G$26</f>
        <v>260724</v>
      </c>
      <c r="U25" s="4"/>
      <c r="V25" s="4">
        <f>'emiss 2'!$I$26</f>
        <v>261101</v>
      </c>
      <c r="W25" s="4"/>
      <c r="X25" s="4">
        <f>'emiss 2'!$K$26</f>
        <v>257569</v>
      </c>
      <c r="Y25" s="4"/>
      <c r="Z25" s="4">
        <f>'emiss 2'!$M$32</f>
        <v>260019</v>
      </c>
      <c r="AA25" s="4"/>
      <c r="AB25" s="4">
        <f>'emiss 2'!$O$32</f>
        <v>265017</v>
      </c>
      <c r="AC25" s="4"/>
      <c r="AD25" s="4">
        <f>'emiss 2'!$Q$32</f>
        <v>266550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>
        <f>'emiss 2'!$G$26</f>
        <v>260724</v>
      </c>
      <c r="BY25" s="4"/>
      <c r="BZ25" s="4">
        <f>'emiss 2'!$I$26</f>
        <v>261101</v>
      </c>
      <c r="CA25" s="4"/>
      <c r="CB25" s="4">
        <f>'emiss 2'!$K$26</f>
        <v>257569</v>
      </c>
      <c r="CC25" s="4"/>
      <c r="CD25" s="4">
        <f>'emiss 2'!$M$32</f>
        <v>260019</v>
      </c>
      <c r="CE25" s="4"/>
      <c r="CF25" s="4">
        <f>'emiss 2'!$O$32</f>
        <v>265017</v>
      </c>
      <c r="CG25" s="4"/>
      <c r="CH25" s="4">
        <f>'emiss 2'!$Q$32</f>
        <v>266550</v>
      </c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2:117" ht="12.75">
      <c r="B26" s="31" t="s">
        <v>67</v>
      </c>
      <c r="C26" s="31"/>
      <c r="D26" s="31" t="s">
        <v>179</v>
      </c>
      <c r="E26" s="4"/>
      <c r="F26" s="4">
        <f>'emiss 2'!$G$27</f>
        <v>10.2</v>
      </c>
      <c r="G26" s="4"/>
      <c r="H26" s="4">
        <f>'emiss 2'!$I$27</f>
        <v>10.3</v>
      </c>
      <c r="I26" s="4"/>
      <c r="J26" s="4">
        <f>'emiss 2'!$K$27</f>
        <v>10.6</v>
      </c>
      <c r="K26" s="4"/>
      <c r="L26" s="4">
        <f>'emiss 2'!$M$33</f>
        <v>10.2</v>
      </c>
      <c r="M26" s="4"/>
      <c r="N26" s="4">
        <f>'emiss 2'!$O$33</f>
        <v>10.6</v>
      </c>
      <c r="O26" s="4"/>
      <c r="P26" s="4">
        <f>'emiss 2'!$Q$33</f>
        <v>10.6</v>
      </c>
      <c r="Q26" s="4"/>
      <c r="R26" s="4"/>
      <c r="S26" s="4"/>
      <c r="T26" s="4">
        <f>'emiss 2'!$G$27</f>
        <v>10.2</v>
      </c>
      <c r="U26" s="4"/>
      <c r="V26" s="4">
        <f>'emiss 2'!$I$27</f>
        <v>10.3</v>
      </c>
      <c r="W26" s="4"/>
      <c r="X26" s="4">
        <f>'emiss 2'!$K$27</f>
        <v>10.6</v>
      </c>
      <c r="Y26" s="4"/>
      <c r="Z26" s="4">
        <f>'emiss 2'!$M$33</f>
        <v>10.2</v>
      </c>
      <c r="AA26" s="4"/>
      <c r="AB26" s="4">
        <f>'emiss 2'!$O$33</f>
        <v>10.6</v>
      </c>
      <c r="AC26" s="4"/>
      <c r="AD26" s="4">
        <f>'emiss 2'!$Q$33</f>
        <v>10.6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>
        <f>'emiss 2'!$G$27</f>
        <v>10.2</v>
      </c>
      <c r="BY26" s="4"/>
      <c r="BZ26" s="4">
        <f>'emiss 2'!$I$27</f>
        <v>10.3</v>
      </c>
      <c r="CA26" s="4"/>
      <c r="CB26" s="4">
        <f>'emiss 2'!$K$27</f>
        <v>10.6</v>
      </c>
      <c r="CC26" s="4"/>
      <c r="CD26" s="4">
        <f>'emiss 2'!$M$33</f>
        <v>10.2</v>
      </c>
      <c r="CE26" s="4"/>
      <c r="CF26" s="4">
        <f>'emiss 2'!$O$33</f>
        <v>10.6</v>
      </c>
      <c r="CG26" s="4"/>
      <c r="CH26" s="4">
        <f>'emiss 2'!$Q$33</f>
        <v>10.6</v>
      </c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</row>
    <row r="27" spans="5:117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2:130" ht="12.75">
      <c r="B28" s="3" t="s">
        <v>0</v>
      </c>
      <c r="D28" s="3" t="s">
        <v>36</v>
      </c>
      <c r="E28" s="4"/>
      <c r="F28" s="14">
        <f>F13*454*1000000/F$25/0.0283/60*14/(21-F$26)</f>
        <v>24566.50661001221</v>
      </c>
      <c r="G28" s="4"/>
      <c r="H28" s="14">
        <f>H13*454*1000000/H$25/0.0283/60*14/(21-H$26)</f>
        <v>24760.29739535365</v>
      </c>
      <c r="I28" s="4"/>
      <c r="J28" s="14">
        <f>J13*454*1000000/J$25/0.0283/60*14/(21-J$26)</f>
        <v>25823.86474386075</v>
      </c>
      <c r="K28" s="4"/>
      <c r="L28" s="14"/>
      <c r="M28" s="4"/>
      <c r="N28" s="14"/>
      <c r="O28" s="4"/>
      <c r="P28" s="14"/>
      <c r="Q28" s="4"/>
      <c r="R28" s="14">
        <f>AVERAGE(F28,H28,J28,L28,N28,P28)</f>
        <v>25050.222916408868</v>
      </c>
      <c r="S28" s="4"/>
      <c r="T28" s="14">
        <f>T13*454*1000000/T$25/0.0283/60*14/(21-T$26)</f>
        <v>236080.4063242461</v>
      </c>
      <c r="U28" s="4"/>
      <c r="V28" s="14">
        <f>V13*454*1000000/V$25/0.0283/60*14/(21-V$26)</f>
        <v>236817.238345712</v>
      </c>
      <c r="W28" s="4"/>
      <c r="X28" s="14">
        <f>X13*454*1000000/X$25/0.0283/60*14/(21-X$26)</f>
        <v>241073.04383938754</v>
      </c>
      <c r="Y28" s="4"/>
      <c r="Z28" s="4"/>
      <c r="AA28" s="4"/>
      <c r="AB28" s="4"/>
      <c r="AC28" s="4"/>
      <c r="AD28" s="4"/>
      <c r="AE28" s="4"/>
      <c r="AF28" s="14">
        <f>AVERAGE(AD28,AB28,Z28,X28,V28,T28)</f>
        <v>237990.2295031152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14">
        <f>BX13*454*1000000/BX$25/0.0283/60*14/(21-BX$26)</f>
        <v>28953.382790371532</v>
      </c>
      <c r="BY28" s="4"/>
      <c r="BZ28" s="14">
        <f>BZ13*454*1000000/BZ$25/0.0283/60*14/(21-BZ$26)</f>
        <v>28699.435617341733</v>
      </c>
      <c r="CA28" s="4"/>
      <c r="CB28" s="14">
        <f>CB13*454*1000000/CB$25/0.0283/60*14/(21-CB$26)</f>
        <v>29680.675712099695</v>
      </c>
      <c r="CC28" s="4"/>
      <c r="CD28" s="4"/>
      <c r="CE28" s="4"/>
      <c r="CF28" s="4"/>
      <c r="CG28" s="4"/>
      <c r="CH28" s="4"/>
      <c r="CI28" s="4"/>
      <c r="CJ28" s="14">
        <f>DN28</f>
        <v>289600.29572462983</v>
      </c>
      <c r="CK28" s="4"/>
      <c r="CL28" s="14">
        <f>F28+BX28</f>
        <v>53519.88940038374</v>
      </c>
      <c r="CM28" s="4"/>
      <c r="CN28" s="14">
        <f>H28+BZ28</f>
        <v>53459.73301269538</v>
      </c>
      <c r="CO28" s="4"/>
      <c r="CP28" s="14">
        <f>J28+CB28</f>
        <v>55504.54045596045</v>
      </c>
      <c r="CQ28" s="4"/>
      <c r="CR28" s="14"/>
      <c r="CS28" s="4"/>
      <c r="CT28" s="14"/>
      <c r="CU28" s="4"/>
      <c r="CV28" s="1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14">
        <f>F28+T28+AH28+AV28+BJ28+BX28+CZ28</f>
        <v>289600.29572462983</v>
      </c>
      <c r="DP28" s="14">
        <f>H28+V28+AJ28+AX28+BL28+BZ28+DB28</f>
        <v>290276.97135840735</v>
      </c>
      <c r="DR28" s="14">
        <f>J28+X28+AL28+AZ28+BN28+CB28+DD28</f>
        <v>296577.584295348</v>
      </c>
      <c r="DZ28" s="14">
        <f>AVERAGE(DX28,DV28,DT28,DR28,DN28,DP28)</f>
        <v>292151.6171261284</v>
      </c>
    </row>
    <row r="29" spans="2:130" ht="12.75">
      <c r="B29" s="3" t="s">
        <v>3</v>
      </c>
      <c r="D29" s="3" t="s">
        <v>36</v>
      </c>
      <c r="E29" s="4"/>
      <c r="F29" s="14"/>
      <c r="G29" s="4"/>
      <c r="H29" s="4"/>
      <c r="I29" s="4"/>
      <c r="J29" s="4"/>
      <c r="K29" s="4">
        <v>100</v>
      </c>
      <c r="L29" s="14">
        <f aca="true" t="shared" si="0" ref="L29:N38">L14*454*1000000/L$25/0.0283/60*14/(21-L$26)</f>
        <v>6.278245160543745</v>
      </c>
      <c r="M29" s="4">
        <v>100</v>
      </c>
      <c r="N29" s="14">
        <f t="shared" si="0"/>
        <v>7.374608327602729</v>
      </c>
      <c r="O29" s="4">
        <v>100</v>
      </c>
      <c r="P29" s="14">
        <f aca="true" t="shared" si="1" ref="P29:P38">P14*454*1000000/P$25/0.0283/60*14/(21-P$26)</f>
        <v>7.332194992145159</v>
      </c>
      <c r="Q29" s="4">
        <v>100</v>
      </c>
      <c r="R29" s="14">
        <f aca="true" t="shared" si="2" ref="R29:R40">AVERAGE(F29,H29,J29,L29,N29,P29)</f>
        <v>6.995016160097211</v>
      </c>
      <c r="S29" s="4"/>
      <c r="T29" s="4"/>
      <c r="U29" s="4"/>
      <c r="V29" s="4"/>
      <c r="W29" s="4"/>
      <c r="X29" s="4"/>
      <c r="Y29" s="4"/>
      <c r="Z29" s="14">
        <f aca="true" t="shared" si="3" ref="Z29:Z38">Z14*454*1000000/Z$25/0.0283/60*14/(21-Z$26)</f>
        <v>315.9116991611184</v>
      </c>
      <c r="AA29" s="4"/>
      <c r="AB29" s="14">
        <f aca="true" t="shared" si="4" ref="AB29:AB38">AB14*454*1000000/AB$25/0.0283/60*14/(21-AB$26)</f>
        <v>286.5639700044523</v>
      </c>
      <c r="AC29" s="4"/>
      <c r="AD29" s="14">
        <f aca="true" t="shared" si="5" ref="AD29:AD38">AD14*454*1000000/AD$25/0.0283/60*14/(21-AD$26)</f>
        <v>257.9096212706677</v>
      </c>
      <c r="AE29" s="4"/>
      <c r="AF29" s="14">
        <f>AVERAGE(AD29,AB29,Z29,X29,V29,T29)</f>
        <v>286.79509681207946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14">
        <f aca="true" t="shared" si="6" ref="CD29:CD38">CD14*454*1000000/CD$25/0.0283/60*14/(21-CD$26)</f>
        <v>11.30350721049065</v>
      </c>
      <c r="CE29" s="4"/>
      <c r="CF29" s="14">
        <f aca="true" t="shared" si="7" ref="CF29:CF38">CF14*454*1000000/CF$25/0.0283/60*14/(21-CF$26)</f>
        <v>12.807100649962011</v>
      </c>
      <c r="CG29" s="4"/>
      <c r="CH29" s="14">
        <f aca="true" t="shared" si="8" ref="CH29:CH38">CH14*454*1000000/CH$25/0.0283/60*14/(21-CH$26)</f>
        <v>13.057518521923335</v>
      </c>
      <c r="CI29" s="4"/>
      <c r="CJ29" s="4"/>
      <c r="CK29" s="4"/>
      <c r="CL29" s="4"/>
      <c r="CM29" s="4"/>
      <c r="CN29" s="4"/>
      <c r="CO29" s="4"/>
      <c r="CP29" s="14"/>
      <c r="CQ29" s="4"/>
      <c r="CR29" s="14">
        <f aca="true" t="shared" si="9" ref="CR29:CR40">L29+CD29</f>
        <v>17.581752371034394</v>
      </c>
      <c r="CS29" s="4"/>
      <c r="CT29" s="14">
        <f aca="true" t="shared" si="10" ref="CT29:CT40">N29+CF29</f>
        <v>20.18170897756474</v>
      </c>
      <c r="CU29" s="4"/>
      <c r="CV29" s="14">
        <f aca="true" t="shared" si="11" ref="CV29:CV40">P29+CH29</f>
        <v>20.389713514068493</v>
      </c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14"/>
      <c r="DT29" s="14">
        <f aca="true" t="shared" si="12" ref="DT29:DT40">L29+Z29+AN29+BB29+BP29+CD29+DF29</f>
        <v>333.4934515321528</v>
      </c>
      <c r="DV29" s="14">
        <f aca="true" t="shared" si="13" ref="DV29:DV40">N29+AB29+AP29+BD29+BR29+CF29+DH29</f>
        <v>306.74567898201707</v>
      </c>
      <c r="DX29" s="14">
        <f aca="true" t="shared" si="14" ref="DX29:DX40">P29+AD29+AR29+BF29+BT29+CH29+DJ29</f>
        <v>278.2993347847362</v>
      </c>
      <c r="DZ29" s="14">
        <f aca="true" t="shared" si="15" ref="DZ29:DZ40">AVERAGE(DX29,DV29,DT29,DR29,DN29,DP29)</f>
        <v>306.1794884329687</v>
      </c>
    </row>
    <row r="30" spans="2:130" ht="12.75">
      <c r="B30" s="3" t="s">
        <v>4</v>
      </c>
      <c r="D30" s="3" t="s">
        <v>36</v>
      </c>
      <c r="E30" s="4"/>
      <c r="F30" s="14"/>
      <c r="G30" s="4"/>
      <c r="H30" s="4"/>
      <c r="I30" s="4"/>
      <c r="J30" s="4"/>
      <c r="K30" s="4"/>
      <c r="L30" s="14">
        <f t="shared" si="0"/>
        <v>46.92021860958383</v>
      </c>
      <c r="M30" s="4"/>
      <c r="N30" s="14">
        <f t="shared" si="0"/>
        <v>22.952280061967976</v>
      </c>
      <c r="O30" s="4"/>
      <c r="P30" s="14">
        <f t="shared" si="1"/>
        <v>59.95385960428087</v>
      </c>
      <c r="Q30" s="4"/>
      <c r="R30" s="14">
        <f t="shared" si="2"/>
        <v>43.27545275861089</v>
      </c>
      <c r="S30" s="4"/>
      <c r="T30" s="4"/>
      <c r="U30" s="4"/>
      <c r="V30" s="4"/>
      <c r="W30" s="4"/>
      <c r="X30" s="4"/>
      <c r="Y30" s="4"/>
      <c r="Z30" s="14">
        <f t="shared" si="3"/>
        <v>842.4311977629824</v>
      </c>
      <c r="AA30" s="4"/>
      <c r="AB30" s="14">
        <f t="shared" si="4"/>
        <v>937.1049256069766</v>
      </c>
      <c r="AC30" s="4"/>
      <c r="AD30" s="14">
        <f t="shared" si="5"/>
        <v>841.2444714744815</v>
      </c>
      <c r="AE30" s="4"/>
      <c r="AF30" s="14">
        <f aca="true" t="shared" si="16" ref="AF30:AF40">AVERAGE(AD30,AB30,Z30,X30,V30,T30)</f>
        <v>873.5935316148135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14">
        <f t="shared" si="6"/>
        <v>110.50244666859373</v>
      </c>
      <c r="CE30" s="4"/>
      <c r="CF30" s="14">
        <f t="shared" si="7"/>
        <v>138.5285542201618</v>
      </c>
      <c r="CG30" s="4"/>
      <c r="CH30" s="14">
        <f t="shared" si="8"/>
        <v>125.9841238981848</v>
      </c>
      <c r="CI30" s="4"/>
      <c r="CJ30" s="4"/>
      <c r="CK30" s="4"/>
      <c r="CL30" s="4"/>
      <c r="CM30" s="4"/>
      <c r="CN30" s="4"/>
      <c r="CO30" s="4"/>
      <c r="CP30" s="14"/>
      <c r="CQ30" s="4"/>
      <c r="CR30" s="14">
        <f t="shared" si="9"/>
        <v>157.42266527817756</v>
      </c>
      <c r="CS30" s="4"/>
      <c r="CT30" s="14">
        <f t="shared" si="10"/>
        <v>161.48083428212976</v>
      </c>
      <c r="CU30" s="4"/>
      <c r="CV30" s="14">
        <f t="shared" si="11"/>
        <v>185.93798350246567</v>
      </c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14"/>
      <c r="DT30" s="14">
        <f t="shared" si="12"/>
        <v>999.8538630411599</v>
      </c>
      <c r="DV30" s="14">
        <f t="shared" si="13"/>
        <v>1098.5857598891064</v>
      </c>
      <c r="DX30" s="14">
        <f t="shared" si="14"/>
        <v>1027.1824549769472</v>
      </c>
      <c r="DZ30" s="14">
        <f t="shared" si="15"/>
        <v>1041.874025969071</v>
      </c>
    </row>
    <row r="31" spans="2:130" ht="12.75">
      <c r="B31" s="3" t="s">
        <v>5</v>
      </c>
      <c r="D31" s="3" t="s">
        <v>36</v>
      </c>
      <c r="E31" s="4"/>
      <c r="F31" s="14"/>
      <c r="G31" s="4"/>
      <c r="H31" s="4"/>
      <c r="I31" s="4"/>
      <c r="J31" s="4"/>
      <c r="K31" s="4"/>
      <c r="L31" s="14">
        <f t="shared" si="0"/>
        <v>527.8524593578182</v>
      </c>
      <c r="M31" s="4"/>
      <c r="N31" s="14">
        <f t="shared" si="0"/>
        <v>344.96326246981454</v>
      </c>
      <c r="O31" s="4"/>
      <c r="P31" s="14">
        <f t="shared" si="1"/>
        <v>500.9658088555901</v>
      </c>
      <c r="Q31" s="4"/>
      <c r="R31" s="14">
        <f t="shared" si="2"/>
        <v>457.9271768944077</v>
      </c>
      <c r="S31" s="4"/>
      <c r="T31" s="4"/>
      <c r="U31" s="4"/>
      <c r="V31" s="4"/>
      <c r="W31" s="4"/>
      <c r="X31" s="4"/>
      <c r="Y31" s="4"/>
      <c r="Z31" s="14">
        <f t="shared" si="3"/>
        <v>13329.60755954086</v>
      </c>
      <c r="AA31" s="4"/>
      <c r="AB31" s="14">
        <f t="shared" si="4"/>
        <v>13581.230805898214</v>
      </c>
      <c r="AC31" s="4"/>
      <c r="AD31" s="14">
        <f t="shared" si="5"/>
        <v>12800.959212805914</v>
      </c>
      <c r="AE31" s="4"/>
      <c r="AF31" s="14">
        <f t="shared" si="16"/>
        <v>13237.265859414996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14">
        <f t="shared" si="6"/>
        <v>1492.9160466685767</v>
      </c>
      <c r="CE31" s="4"/>
      <c r="CF31" s="14">
        <f t="shared" si="7"/>
        <v>1493.9353886488036</v>
      </c>
      <c r="CG31" s="4"/>
      <c r="CH31" s="14">
        <f t="shared" si="8"/>
        <v>1579.8652193019957</v>
      </c>
      <c r="CI31" s="4"/>
      <c r="CJ31" s="4"/>
      <c r="CK31" s="4"/>
      <c r="CL31" s="4"/>
      <c r="CM31" s="4"/>
      <c r="CN31" s="4"/>
      <c r="CO31" s="4"/>
      <c r="CP31" s="14"/>
      <c r="CQ31" s="4"/>
      <c r="CR31" s="14">
        <f t="shared" si="9"/>
        <v>2020.7685060263948</v>
      </c>
      <c r="CS31" s="4"/>
      <c r="CT31" s="14">
        <f t="shared" si="10"/>
        <v>1838.898651118618</v>
      </c>
      <c r="CU31" s="4"/>
      <c r="CV31" s="14">
        <f t="shared" si="11"/>
        <v>2080.831028157586</v>
      </c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14"/>
      <c r="DT31" s="14">
        <f t="shared" si="12"/>
        <v>15350.376065567256</v>
      </c>
      <c r="DV31" s="14">
        <f t="shared" si="13"/>
        <v>15420.129457016834</v>
      </c>
      <c r="DX31" s="14">
        <f t="shared" si="14"/>
        <v>14881.790240963499</v>
      </c>
      <c r="DZ31" s="14">
        <f t="shared" si="15"/>
        <v>15217.43192118253</v>
      </c>
    </row>
    <row r="32" spans="2:130" ht="12.75">
      <c r="B32" s="3" t="s">
        <v>6</v>
      </c>
      <c r="D32" s="3" t="s">
        <v>36</v>
      </c>
      <c r="E32" s="4"/>
      <c r="F32" s="14"/>
      <c r="G32" s="4"/>
      <c r="H32" s="4"/>
      <c r="I32" s="4"/>
      <c r="J32" s="4"/>
      <c r="K32" s="4"/>
      <c r="L32" s="14">
        <f t="shared" si="0"/>
        <v>13.329607559540861</v>
      </c>
      <c r="M32" s="4"/>
      <c r="N32" s="14">
        <f t="shared" si="0"/>
        <v>7.238796019543746</v>
      </c>
      <c r="O32" s="4"/>
      <c r="P32" s="14">
        <f t="shared" si="1"/>
        <v>17.82412042289431</v>
      </c>
      <c r="Q32" s="4"/>
      <c r="R32" s="14">
        <f t="shared" si="2"/>
        <v>12.797508000659638</v>
      </c>
      <c r="S32" s="4"/>
      <c r="T32" s="4"/>
      <c r="U32" s="4"/>
      <c r="V32" s="4"/>
      <c r="W32" s="4"/>
      <c r="X32" s="4"/>
      <c r="Y32" s="4"/>
      <c r="Z32" s="14">
        <f t="shared" si="3"/>
        <v>55.18457529649917</v>
      </c>
      <c r="AA32" s="4"/>
      <c r="AB32" s="14">
        <f t="shared" si="4"/>
        <v>72.79539711961444</v>
      </c>
      <c r="AC32" s="4"/>
      <c r="AD32" s="14">
        <f t="shared" si="5"/>
        <v>87.63525874589705</v>
      </c>
      <c r="AE32" s="4"/>
      <c r="AF32" s="14">
        <f t="shared" si="16"/>
        <v>71.87174372067021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14">
        <f t="shared" si="6"/>
        <v>16.262121222639852</v>
      </c>
      <c r="CE32" s="4"/>
      <c r="CF32" s="14">
        <f t="shared" si="7"/>
        <v>14.939353886488034</v>
      </c>
      <c r="CG32" s="4"/>
      <c r="CH32" s="14">
        <f t="shared" si="8"/>
        <v>24.30561875849224</v>
      </c>
      <c r="CI32" s="4"/>
      <c r="CJ32" s="4"/>
      <c r="CK32" s="4"/>
      <c r="CL32" s="4"/>
      <c r="CM32" s="4"/>
      <c r="CN32" s="4"/>
      <c r="CO32" s="4"/>
      <c r="CP32" s="14"/>
      <c r="CQ32" s="4"/>
      <c r="CR32" s="14">
        <f t="shared" si="9"/>
        <v>29.591728782180713</v>
      </c>
      <c r="CS32" s="4"/>
      <c r="CT32" s="14">
        <f t="shared" si="10"/>
        <v>22.17814990603178</v>
      </c>
      <c r="CU32" s="4"/>
      <c r="CV32" s="14">
        <f t="shared" si="11"/>
        <v>42.129739181386554</v>
      </c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14"/>
      <c r="DT32" s="14">
        <f t="shared" si="12"/>
        <v>84.77630407867989</v>
      </c>
      <c r="DV32" s="14">
        <f t="shared" si="13"/>
        <v>94.97354702564621</v>
      </c>
      <c r="DX32" s="14">
        <f t="shared" si="14"/>
        <v>129.7649979272836</v>
      </c>
      <c r="DZ32" s="14">
        <f t="shared" si="15"/>
        <v>103.1716163438699</v>
      </c>
    </row>
    <row r="33" spans="2:130" ht="12.75">
      <c r="B33" s="3" t="s">
        <v>7</v>
      </c>
      <c r="D33" s="3" t="s">
        <v>36</v>
      </c>
      <c r="E33" s="4"/>
      <c r="F33" s="14"/>
      <c r="G33" s="4"/>
      <c r="H33" s="4"/>
      <c r="I33" s="4"/>
      <c r="J33" s="4"/>
      <c r="K33" s="4"/>
      <c r="L33" s="14">
        <f t="shared" si="0"/>
        <v>43.72111279529404</v>
      </c>
      <c r="M33" s="4"/>
      <c r="N33" s="14">
        <f t="shared" si="0"/>
        <v>36.5335108678662</v>
      </c>
      <c r="O33" s="4"/>
      <c r="P33" s="14">
        <f t="shared" si="1"/>
        <v>40.91445824346194</v>
      </c>
      <c r="Q33" s="4"/>
      <c r="R33" s="14">
        <f t="shared" si="2"/>
        <v>40.389693968874056</v>
      </c>
      <c r="S33" s="4"/>
      <c r="T33" s="4"/>
      <c r="U33" s="4"/>
      <c r="V33" s="4"/>
      <c r="W33" s="4"/>
      <c r="X33" s="4"/>
      <c r="Y33" s="4"/>
      <c r="Z33" s="14">
        <f t="shared" si="3"/>
        <v>418.54967736958304</v>
      </c>
      <c r="AA33" s="4"/>
      <c r="AB33" s="14">
        <f t="shared" si="4"/>
        <v>442.7481242722818</v>
      </c>
      <c r="AC33" s="4"/>
      <c r="AD33" s="14">
        <f t="shared" si="5"/>
        <v>330.82647754614436</v>
      </c>
      <c r="AE33" s="4"/>
      <c r="AF33" s="14">
        <f t="shared" si="16"/>
        <v>397.37475972933635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14">
        <f t="shared" si="6"/>
        <v>89.30837064892378</v>
      </c>
      <c r="CE33" s="4"/>
      <c r="CF33" s="14">
        <f t="shared" si="7"/>
        <v>84.47525561268687</v>
      </c>
      <c r="CG33" s="4"/>
      <c r="CH33" s="14">
        <f t="shared" si="8"/>
        <v>87.77028996122199</v>
      </c>
      <c r="CI33" s="4"/>
      <c r="CJ33" s="4"/>
      <c r="CK33" s="4"/>
      <c r="CL33" s="4"/>
      <c r="CM33" s="4"/>
      <c r="CN33" s="4"/>
      <c r="CO33" s="4"/>
      <c r="CP33" s="14"/>
      <c r="CQ33" s="4"/>
      <c r="CR33" s="14">
        <f t="shared" si="9"/>
        <v>133.02948344421782</v>
      </c>
      <c r="CS33" s="4"/>
      <c r="CT33" s="14">
        <f t="shared" si="10"/>
        <v>121.00876648055306</v>
      </c>
      <c r="CU33" s="4"/>
      <c r="CV33" s="14">
        <f t="shared" si="11"/>
        <v>128.68474820468393</v>
      </c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14"/>
      <c r="DT33" s="14">
        <f t="shared" si="12"/>
        <v>551.5791608138009</v>
      </c>
      <c r="DV33" s="14">
        <f t="shared" si="13"/>
        <v>563.7568907528349</v>
      </c>
      <c r="DX33" s="14">
        <f t="shared" si="14"/>
        <v>459.51122575082826</v>
      </c>
      <c r="DZ33" s="14">
        <f t="shared" si="15"/>
        <v>524.9490924391547</v>
      </c>
    </row>
    <row r="34" spans="2:130" ht="12.75">
      <c r="B34" s="3" t="s">
        <v>8</v>
      </c>
      <c r="D34" s="3" t="s">
        <v>36</v>
      </c>
      <c r="E34" s="4"/>
      <c r="F34" s="14"/>
      <c r="G34" s="4"/>
      <c r="H34" s="4"/>
      <c r="I34" s="4"/>
      <c r="J34" s="4"/>
      <c r="K34" s="4"/>
      <c r="L34" s="14">
        <f t="shared" si="0"/>
        <v>218.6055639764701</v>
      </c>
      <c r="M34" s="4"/>
      <c r="N34" s="14">
        <f t="shared" si="0"/>
        <v>218.65781597496127</v>
      </c>
      <c r="O34" s="4"/>
      <c r="P34" s="14">
        <f t="shared" si="1"/>
        <v>201.19651083418577</v>
      </c>
      <c r="Q34" s="4"/>
      <c r="R34" s="14">
        <f t="shared" si="2"/>
        <v>212.81996359520573</v>
      </c>
      <c r="S34" s="4"/>
      <c r="T34" s="4"/>
      <c r="U34" s="4"/>
      <c r="V34" s="4"/>
      <c r="W34" s="4"/>
      <c r="X34" s="4"/>
      <c r="Y34" s="4"/>
      <c r="Z34" s="14">
        <f t="shared" si="3"/>
        <v>3825.5973695882262</v>
      </c>
      <c r="AA34" s="4"/>
      <c r="AB34" s="14">
        <f t="shared" si="4"/>
        <v>4128.694164993057</v>
      </c>
      <c r="AC34" s="4"/>
      <c r="AD34" s="14">
        <f t="shared" si="5"/>
        <v>4077.9427028136993</v>
      </c>
      <c r="AE34" s="4"/>
      <c r="AF34" s="14">
        <f t="shared" si="16"/>
        <v>4010.744745798327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14">
        <f t="shared" si="6"/>
        <v>266.5921511908173</v>
      </c>
      <c r="CE34" s="4"/>
      <c r="CF34" s="14">
        <f t="shared" si="7"/>
        <v>243.10403142557797</v>
      </c>
      <c r="CG34" s="4"/>
      <c r="CH34" s="14">
        <f t="shared" si="8"/>
        <v>271.4127428031634</v>
      </c>
      <c r="CI34" s="4"/>
      <c r="CJ34" s="4"/>
      <c r="CK34" s="4"/>
      <c r="CL34" s="4"/>
      <c r="CM34" s="4"/>
      <c r="CN34" s="4"/>
      <c r="CO34" s="4"/>
      <c r="CP34" s="14"/>
      <c r="CQ34" s="4"/>
      <c r="CR34" s="14">
        <f t="shared" si="9"/>
        <v>485.19771516728736</v>
      </c>
      <c r="CS34" s="4"/>
      <c r="CT34" s="14">
        <f t="shared" si="10"/>
        <v>461.76184740053924</v>
      </c>
      <c r="CU34" s="4"/>
      <c r="CV34" s="14">
        <f t="shared" si="11"/>
        <v>472.6092536373492</v>
      </c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14"/>
      <c r="DT34" s="14">
        <f t="shared" si="12"/>
        <v>4310.795084755513</v>
      </c>
      <c r="DV34" s="14">
        <f t="shared" si="13"/>
        <v>4590.456012393596</v>
      </c>
      <c r="DX34" s="14">
        <f t="shared" si="14"/>
        <v>4550.551956451049</v>
      </c>
      <c r="DZ34" s="14">
        <f t="shared" si="15"/>
        <v>4483.934351200053</v>
      </c>
    </row>
    <row r="35" spans="2:130" ht="12.75">
      <c r="B35" s="3" t="s">
        <v>9</v>
      </c>
      <c r="D35" s="3" t="s">
        <v>36</v>
      </c>
      <c r="E35" s="4"/>
      <c r="F35" s="14"/>
      <c r="G35" s="4"/>
      <c r="H35" s="4"/>
      <c r="I35" s="4"/>
      <c r="J35" s="4"/>
      <c r="K35" s="4"/>
      <c r="L35" s="14">
        <f t="shared" si="0"/>
        <v>205.27595641692926</v>
      </c>
      <c r="M35" s="4"/>
      <c r="N35" s="14">
        <f t="shared" si="0"/>
        <v>102.40248027647252</v>
      </c>
      <c r="O35" s="4"/>
      <c r="P35" s="14">
        <f t="shared" si="1"/>
        <v>180.94182853544228</v>
      </c>
      <c r="Q35" s="4"/>
      <c r="R35" s="14">
        <f t="shared" si="2"/>
        <v>162.873421742948</v>
      </c>
      <c r="S35" s="4"/>
      <c r="T35" s="4"/>
      <c r="U35" s="4"/>
      <c r="V35" s="4"/>
      <c r="W35" s="4"/>
      <c r="X35" s="4"/>
      <c r="Y35" s="4"/>
      <c r="Z35" s="14">
        <f t="shared" si="3"/>
        <v>7238.776681284259</v>
      </c>
      <c r="AA35" s="4"/>
      <c r="AB35" s="14">
        <f t="shared" si="4"/>
        <v>21186.72005720121</v>
      </c>
      <c r="AC35" s="4"/>
      <c r="AD35" s="14">
        <f t="shared" si="5"/>
        <v>10221.863000099238</v>
      </c>
      <c r="AE35" s="4"/>
      <c r="AF35" s="14">
        <f t="shared" si="16"/>
        <v>12882.453246194904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14">
        <f t="shared" si="6"/>
        <v>358.5664433516491</v>
      </c>
      <c r="CE35" s="4"/>
      <c r="CF35" s="14">
        <f t="shared" si="7"/>
        <v>442.7481242722818</v>
      </c>
      <c r="CG35" s="4"/>
      <c r="CH35" s="14">
        <f t="shared" si="8"/>
        <v>40.91445824346194</v>
      </c>
      <c r="CI35" s="4"/>
      <c r="CJ35" s="4"/>
      <c r="CK35" s="4"/>
      <c r="CL35" s="4"/>
      <c r="CM35" s="4"/>
      <c r="CN35" s="4"/>
      <c r="CO35" s="4"/>
      <c r="CP35" s="14"/>
      <c r="CQ35" s="4"/>
      <c r="CR35" s="14">
        <f t="shared" si="9"/>
        <v>563.8423997685784</v>
      </c>
      <c r="CS35" s="4"/>
      <c r="CT35" s="14">
        <f t="shared" si="10"/>
        <v>545.1506045487544</v>
      </c>
      <c r="CU35" s="4"/>
      <c r="CV35" s="14">
        <f t="shared" si="11"/>
        <v>221.85628677890423</v>
      </c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14"/>
      <c r="DT35" s="14">
        <f t="shared" si="12"/>
        <v>7802.619081052838</v>
      </c>
      <c r="DV35" s="14">
        <f t="shared" si="13"/>
        <v>21731.870661749967</v>
      </c>
      <c r="DX35" s="14">
        <f t="shared" si="14"/>
        <v>10443.719286878142</v>
      </c>
      <c r="DZ35" s="14">
        <f t="shared" si="15"/>
        <v>13326.069676560315</v>
      </c>
    </row>
    <row r="36" spans="2:130" ht="12.75">
      <c r="B36" s="3" t="s">
        <v>10</v>
      </c>
      <c r="D36" s="3" t="s">
        <v>36</v>
      </c>
      <c r="E36" s="4"/>
      <c r="F36" s="14"/>
      <c r="G36" s="4"/>
      <c r="H36" s="4"/>
      <c r="I36" s="4"/>
      <c r="J36" s="4"/>
      <c r="K36" s="4"/>
      <c r="L36" s="14">
        <f t="shared" si="0"/>
        <v>3.7856085469096046</v>
      </c>
      <c r="M36" s="4"/>
      <c r="N36" s="14">
        <f t="shared" si="0"/>
        <v>2.8656397000445226</v>
      </c>
      <c r="O36" s="4"/>
      <c r="P36" s="14">
        <f t="shared" si="1"/>
        <v>2.6061024557716683</v>
      </c>
      <c r="Q36" s="4"/>
      <c r="R36" s="14">
        <f t="shared" si="2"/>
        <v>3.0857835675752647</v>
      </c>
      <c r="S36" s="4"/>
      <c r="T36" s="4"/>
      <c r="U36" s="4"/>
      <c r="V36" s="4"/>
      <c r="W36" s="4"/>
      <c r="X36" s="4"/>
      <c r="Y36" s="4"/>
      <c r="Z36" s="14">
        <f t="shared" si="3"/>
        <v>179.94970205380167</v>
      </c>
      <c r="AA36" s="4"/>
      <c r="AB36" s="14">
        <f t="shared" si="4"/>
        <v>158.9004004290091</v>
      </c>
      <c r="AC36" s="4"/>
      <c r="AD36" s="14">
        <f t="shared" si="5"/>
        <v>329.47616539289487</v>
      </c>
      <c r="AE36" s="4"/>
      <c r="AF36" s="14">
        <f t="shared" si="16"/>
        <v>222.77542262523522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14">
        <f t="shared" si="6"/>
        <v>7.357943372866554</v>
      </c>
      <c r="CE36" s="4"/>
      <c r="CF36" s="14">
        <f t="shared" si="7"/>
        <v>3.9113944720986846</v>
      </c>
      <c r="CG36" s="4"/>
      <c r="CH36" s="14">
        <f t="shared" si="8"/>
        <v>4.48303634878857</v>
      </c>
      <c r="CI36" s="4"/>
      <c r="CJ36" s="4"/>
      <c r="CK36" s="4"/>
      <c r="CL36" s="4"/>
      <c r="CM36" s="4"/>
      <c r="CN36" s="4"/>
      <c r="CO36" s="4"/>
      <c r="CP36" s="14"/>
      <c r="CQ36" s="4"/>
      <c r="CR36" s="14">
        <f t="shared" si="9"/>
        <v>11.143551919776158</v>
      </c>
      <c r="CS36" s="4"/>
      <c r="CT36" s="14">
        <f t="shared" si="10"/>
        <v>6.777034172143207</v>
      </c>
      <c r="CU36" s="4"/>
      <c r="CV36" s="14">
        <f t="shared" si="11"/>
        <v>7.089138804560238</v>
      </c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14"/>
      <c r="DT36" s="14">
        <f t="shared" si="12"/>
        <v>191.09325397357782</v>
      </c>
      <c r="DV36" s="14">
        <f t="shared" si="13"/>
        <v>165.6774346011523</v>
      </c>
      <c r="DX36" s="14">
        <f t="shared" si="14"/>
        <v>336.56530419745513</v>
      </c>
      <c r="DZ36" s="14">
        <f t="shared" si="15"/>
        <v>231.1119975907284</v>
      </c>
    </row>
    <row r="37" spans="2:130" ht="12.75">
      <c r="B37" s="3" t="s">
        <v>11</v>
      </c>
      <c r="D37" s="3" t="s">
        <v>36</v>
      </c>
      <c r="E37" s="4"/>
      <c r="F37" s="14"/>
      <c r="G37" s="4"/>
      <c r="H37" s="4"/>
      <c r="I37" s="4"/>
      <c r="J37" s="4"/>
      <c r="K37" s="4"/>
      <c r="L37" s="14">
        <f t="shared" si="0"/>
        <v>2.385999753157814</v>
      </c>
      <c r="M37" s="4"/>
      <c r="N37" s="14">
        <f t="shared" si="0"/>
        <v>2.9607083156858103</v>
      </c>
      <c r="O37" s="4"/>
      <c r="P37" s="14">
        <f t="shared" si="1"/>
        <v>1.7554057992244396</v>
      </c>
      <c r="Q37" s="4"/>
      <c r="R37" s="14">
        <f t="shared" si="2"/>
        <v>2.367371289356021</v>
      </c>
      <c r="S37" s="4"/>
      <c r="T37" s="4"/>
      <c r="U37" s="4"/>
      <c r="V37" s="4"/>
      <c r="W37" s="4"/>
      <c r="X37" s="4"/>
      <c r="Y37" s="4">
        <v>100</v>
      </c>
      <c r="Z37" s="14">
        <f t="shared" si="3"/>
        <v>45.587257853629744</v>
      </c>
      <c r="AA37" s="4">
        <v>100</v>
      </c>
      <c r="AB37" s="14">
        <f t="shared" si="4"/>
        <v>52.4235509107671</v>
      </c>
      <c r="AC37" s="4"/>
      <c r="AD37" s="14">
        <f t="shared" si="5"/>
        <v>27951.46157226608</v>
      </c>
      <c r="AE37" s="4"/>
      <c r="AF37" s="14">
        <f t="shared" si="16"/>
        <v>9349.824127010159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14">
        <f t="shared" si="6"/>
        <v>2.279362892681487</v>
      </c>
      <c r="CE37" s="4"/>
      <c r="CF37" s="14">
        <f t="shared" si="7"/>
        <v>2.553271391508864</v>
      </c>
      <c r="CG37" s="4"/>
      <c r="CH37" s="14">
        <f t="shared" si="8"/>
        <v>2.6061024557716683</v>
      </c>
      <c r="CI37" s="4"/>
      <c r="CJ37" s="4"/>
      <c r="CK37" s="4"/>
      <c r="CL37" s="4"/>
      <c r="CM37" s="4"/>
      <c r="CN37" s="4"/>
      <c r="CO37" s="4"/>
      <c r="CP37" s="14"/>
      <c r="CQ37" s="4"/>
      <c r="CR37" s="14">
        <f t="shared" si="9"/>
        <v>4.6653626458393</v>
      </c>
      <c r="CS37" s="4"/>
      <c r="CT37" s="14">
        <f t="shared" si="10"/>
        <v>5.513979707194674</v>
      </c>
      <c r="CU37" s="4"/>
      <c r="CV37" s="14">
        <f t="shared" si="11"/>
        <v>4.361508254996108</v>
      </c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14"/>
      <c r="DT37" s="14">
        <f t="shared" si="12"/>
        <v>50.252620499469046</v>
      </c>
      <c r="DV37" s="14">
        <f t="shared" si="13"/>
        <v>57.93753061796178</v>
      </c>
      <c r="DX37" s="14">
        <f t="shared" si="14"/>
        <v>27955.823080521073</v>
      </c>
      <c r="DZ37" s="14">
        <f t="shared" si="15"/>
        <v>9354.671077212834</v>
      </c>
    </row>
    <row r="38" spans="2:130" ht="12.75">
      <c r="B38" s="3" t="s">
        <v>12</v>
      </c>
      <c r="D38" s="3" t="s">
        <v>36</v>
      </c>
      <c r="E38" s="4"/>
      <c r="F38" s="14"/>
      <c r="G38" s="4"/>
      <c r="H38" s="4"/>
      <c r="I38" s="4"/>
      <c r="J38" s="4"/>
      <c r="K38" s="4">
        <v>100</v>
      </c>
      <c r="L38" s="14">
        <f t="shared" si="0"/>
        <v>2.5192958287532226</v>
      </c>
      <c r="M38" s="4">
        <v>100</v>
      </c>
      <c r="N38" s="14">
        <f t="shared" si="0"/>
        <v>2.9607083156858103</v>
      </c>
      <c r="O38" s="4">
        <v>100</v>
      </c>
      <c r="P38" s="14">
        <f t="shared" si="1"/>
        <v>2.930177372551565</v>
      </c>
      <c r="Q38" s="4">
        <v>100</v>
      </c>
      <c r="R38" s="14">
        <f t="shared" si="2"/>
        <v>2.803393838996866</v>
      </c>
      <c r="S38" s="4"/>
      <c r="T38" s="4"/>
      <c r="U38" s="4"/>
      <c r="V38" s="4"/>
      <c r="W38" s="4"/>
      <c r="X38" s="4"/>
      <c r="Y38" s="4"/>
      <c r="Z38" s="14">
        <f t="shared" si="3"/>
        <v>521.1876555780477</v>
      </c>
      <c r="AA38" s="4"/>
      <c r="AB38" s="14">
        <f t="shared" si="4"/>
        <v>839.3200638045093</v>
      </c>
      <c r="AC38" s="4"/>
      <c r="AD38" s="14">
        <f t="shared" si="5"/>
        <v>1539.3558547045088</v>
      </c>
      <c r="AE38" s="4"/>
      <c r="AF38" s="14">
        <f t="shared" si="16"/>
        <v>966.6211913623553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14">
        <f t="shared" si="6"/>
        <v>4.518736962684351</v>
      </c>
      <c r="CE38" s="4"/>
      <c r="CF38" s="14">
        <f t="shared" si="7"/>
        <v>5.106542783017728</v>
      </c>
      <c r="CG38" s="4"/>
      <c r="CH38" s="14">
        <f t="shared" si="8"/>
        <v>5.212204911543337</v>
      </c>
      <c r="CI38" s="4"/>
      <c r="CJ38" s="4"/>
      <c r="CK38" s="4"/>
      <c r="CL38" s="4"/>
      <c r="CM38" s="4"/>
      <c r="CN38" s="4"/>
      <c r="CO38" s="4"/>
      <c r="CP38" s="14"/>
      <c r="CQ38" s="4"/>
      <c r="CR38" s="14">
        <f t="shared" si="9"/>
        <v>7.038032791437574</v>
      </c>
      <c r="CS38" s="4"/>
      <c r="CT38" s="14">
        <f t="shared" si="10"/>
        <v>8.067251098703538</v>
      </c>
      <c r="CU38" s="4"/>
      <c r="CV38" s="14">
        <f t="shared" si="11"/>
        <v>8.142382284094902</v>
      </c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14"/>
      <c r="DT38" s="14">
        <f t="shared" si="12"/>
        <v>528.2256883694853</v>
      </c>
      <c r="DV38" s="14">
        <f t="shared" si="13"/>
        <v>847.3873149032129</v>
      </c>
      <c r="DX38" s="14">
        <f t="shared" si="14"/>
        <v>1547.4982369886036</v>
      </c>
      <c r="DZ38" s="14">
        <f t="shared" si="15"/>
        <v>974.3704134204339</v>
      </c>
    </row>
    <row r="39" spans="2:130" ht="12.75">
      <c r="B39" s="3" t="s">
        <v>38</v>
      </c>
      <c r="D39" s="3" t="s">
        <v>36</v>
      </c>
      <c r="E39" s="4"/>
      <c r="F39" s="4"/>
      <c r="G39" s="4"/>
      <c r="H39" s="4"/>
      <c r="I39" s="4"/>
      <c r="J39" s="4"/>
      <c r="L39" s="14">
        <f>L33+L35</f>
        <v>248.9970692122233</v>
      </c>
      <c r="N39" s="14">
        <f>N33+N35</f>
        <v>138.93599114433871</v>
      </c>
      <c r="P39" s="14">
        <f>P33+P35</f>
        <v>221.85628677890423</v>
      </c>
      <c r="Q39" s="4"/>
      <c r="R39" s="14">
        <f t="shared" si="2"/>
        <v>203.26311571182205</v>
      </c>
      <c r="S39" s="4"/>
      <c r="T39" s="4"/>
      <c r="U39" s="4"/>
      <c r="V39" s="4"/>
      <c r="W39" s="4"/>
      <c r="X39" s="4"/>
      <c r="Y39" s="4"/>
      <c r="Z39" s="14">
        <f>Z33+Z35</f>
        <v>7657.326358653842</v>
      </c>
      <c r="AA39" s="4"/>
      <c r="AB39" s="14">
        <f>AB33+AB35</f>
        <v>21629.468181473494</v>
      </c>
      <c r="AC39" s="4"/>
      <c r="AD39" s="14">
        <f>AD33+AD35</f>
        <v>10552.689477645383</v>
      </c>
      <c r="AE39" s="4"/>
      <c r="AF39" s="14">
        <f t="shared" si="16"/>
        <v>13279.82800592424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14">
        <f>CD33+CD35</f>
        <v>447.8748140005729</v>
      </c>
      <c r="CE39" s="4"/>
      <c r="CF39" s="14">
        <f>CF33+CF35</f>
        <v>527.2233798849687</v>
      </c>
      <c r="CG39" s="4"/>
      <c r="CH39" s="14">
        <f>CH33+CH35</f>
        <v>128.68474820468393</v>
      </c>
      <c r="CI39" s="4"/>
      <c r="CJ39" s="4"/>
      <c r="CK39" s="4"/>
      <c r="CL39" s="4"/>
      <c r="CM39" s="4"/>
      <c r="CN39" s="4"/>
      <c r="CO39" s="4"/>
      <c r="CP39" s="14"/>
      <c r="CQ39" s="4"/>
      <c r="CR39" s="14">
        <f t="shared" si="9"/>
        <v>696.8718832127962</v>
      </c>
      <c r="CS39" s="4"/>
      <c r="CT39" s="14">
        <f t="shared" si="10"/>
        <v>666.1593710293074</v>
      </c>
      <c r="CU39" s="4"/>
      <c r="CV39" s="14">
        <f t="shared" si="11"/>
        <v>350.54103498358813</v>
      </c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14"/>
      <c r="DT39" s="14">
        <f t="shared" si="12"/>
        <v>8354.19824186664</v>
      </c>
      <c r="DV39" s="14">
        <f t="shared" si="13"/>
        <v>22295.627552502803</v>
      </c>
      <c r="DX39" s="14">
        <f t="shared" si="14"/>
        <v>10903.23051262897</v>
      </c>
      <c r="DZ39" s="14">
        <f t="shared" si="15"/>
        <v>13851.018768999471</v>
      </c>
    </row>
    <row r="40" spans="2:130" ht="12.75">
      <c r="B40" s="3" t="s">
        <v>39</v>
      </c>
      <c r="D40" s="3" t="s">
        <v>36</v>
      </c>
      <c r="E40" s="4"/>
      <c r="F40" s="4"/>
      <c r="G40" s="4"/>
      <c r="H40" s="4"/>
      <c r="I40" s="4"/>
      <c r="J40" s="4"/>
      <c r="K40" s="4"/>
      <c r="L40" s="14">
        <f>L30+L32+L34</f>
        <v>278.8553901455948</v>
      </c>
      <c r="M40" s="4"/>
      <c r="N40" s="14">
        <f>N30+N32+N34</f>
        <v>248.84889205647298</v>
      </c>
      <c r="O40" s="4"/>
      <c r="P40" s="14">
        <f>P30+P32+P34</f>
        <v>278.97449086136095</v>
      </c>
      <c r="Q40" s="4"/>
      <c r="R40" s="14">
        <f t="shared" si="2"/>
        <v>268.89292435447624</v>
      </c>
      <c r="S40" s="4"/>
      <c r="T40" s="4"/>
      <c r="U40" s="4"/>
      <c r="V40" s="4"/>
      <c r="W40" s="4"/>
      <c r="X40" s="4"/>
      <c r="Y40" s="4"/>
      <c r="Z40" s="14">
        <f>Z30+Z32+Z34</f>
        <v>4723.213142647708</v>
      </c>
      <c r="AA40" s="4"/>
      <c r="AB40" s="14">
        <f>AB30+AB32+AB34</f>
        <v>5138.594487719648</v>
      </c>
      <c r="AC40" s="4"/>
      <c r="AD40" s="14">
        <f>AD30+AD32+AD34</f>
        <v>5006.822433034078</v>
      </c>
      <c r="AE40" s="4"/>
      <c r="AF40" s="14">
        <f t="shared" si="16"/>
        <v>4956.210021133812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14">
        <f>CD30+CD32+CD34</f>
        <v>393.35671908205086</v>
      </c>
      <c r="CE40" s="4"/>
      <c r="CF40" s="14">
        <f>CF30+CF32+CF34</f>
        <v>396.5719395322278</v>
      </c>
      <c r="CG40" s="4"/>
      <c r="CH40" s="14">
        <f>CH30+CH32+CH34</f>
        <v>421.70248545984043</v>
      </c>
      <c r="CI40" s="4"/>
      <c r="CJ40" s="4"/>
      <c r="CK40" s="4"/>
      <c r="CL40" s="4"/>
      <c r="CM40" s="4"/>
      <c r="CN40" s="4"/>
      <c r="CO40" s="4"/>
      <c r="CP40" s="14"/>
      <c r="CQ40" s="4"/>
      <c r="CR40" s="14">
        <f t="shared" si="9"/>
        <v>672.2121092276457</v>
      </c>
      <c r="CS40" s="4"/>
      <c r="CT40" s="14">
        <f t="shared" si="10"/>
        <v>645.4208315887008</v>
      </c>
      <c r="CU40" s="4"/>
      <c r="CV40" s="14">
        <f t="shared" si="11"/>
        <v>700.6769763212014</v>
      </c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14"/>
      <c r="DT40" s="14">
        <f t="shared" si="12"/>
        <v>5395.425251875353</v>
      </c>
      <c r="DV40" s="14">
        <f t="shared" si="13"/>
        <v>5784.015319308349</v>
      </c>
      <c r="DX40" s="14">
        <f t="shared" si="14"/>
        <v>5707.49940935528</v>
      </c>
      <c r="DZ40" s="14">
        <f t="shared" si="15"/>
        <v>5628.979993512993</v>
      </c>
    </row>
    <row r="41" spans="5:117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2:144" ht="12.75">
      <c r="B42" s="5" t="s">
        <v>25</v>
      </c>
      <c r="C42" s="5"/>
      <c r="D42" s="5"/>
      <c r="E42" s="4"/>
      <c r="F42" s="23" t="s">
        <v>17</v>
      </c>
      <c r="G42" s="23"/>
      <c r="H42" s="23" t="s">
        <v>18</v>
      </c>
      <c r="I42" s="23"/>
      <c r="J42" s="23" t="s">
        <v>19</v>
      </c>
      <c r="K42" s="23"/>
      <c r="L42" s="23" t="s">
        <v>20</v>
      </c>
      <c r="M42" s="23"/>
      <c r="N42" s="23" t="s">
        <v>21</v>
      </c>
      <c r="O42" s="23"/>
      <c r="P42" s="23" t="s">
        <v>22</v>
      </c>
      <c r="Q42" s="23"/>
      <c r="R42" s="23" t="s">
        <v>48</v>
      </c>
      <c r="S42" s="23"/>
      <c r="T42" s="23" t="s">
        <v>17</v>
      </c>
      <c r="U42" s="23"/>
      <c r="V42" s="23" t="s">
        <v>18</v>
      </c>
      <c r="W42" s="23"/>
      <c r="X42" s="23" t="s">
        <v>19</v>
      </c>
      <c r="Y42" s="23"/>
      <c r="Z42" s="23" t="s">
        <v>20</v>
      </c>
      <c r="AA42" s="23"/>
      <c r="AB42" s="23" t="s">
        <v>21</v>
      </c>
      <c r="AC42" s="23"/>
      <c r="AD42" s="23" t="s">
        <v>22</v>
      </c>
      <c r="AE42" s="23"/>
      <c r="AF42" s="23" t="s">
        <v>48</v>
      </c>
      <c r="AG42" s="23"/>
      <c r="AH42" s="23" t="s">
        <v>17</v>
      </c>
      <c r="AI42" s="23"/>
      <c r="AJ42" s="23" t="s">
        <v>18</v>
      </c>
      <c r="AK42" s="23"/>
      <c r="AL42" s="23" t="s">
        <v>19</v>
      </c>
      <c r="AM42" s="23"/>
      <c r="AN42" s="23" t="s">
        <v>20</v>
      </c>
      <c r="AO42" s="23"/>
      <c r="AP42" s="23" t="s">
        <v>21</v>
      </c>
      <c r="AQ42" s="23"/>
      <c r="AR42" s="23" t="s">
        <v>22</v>
      </c>
      <c r="AS42" s="23"/>
      <c r="AT42" s="23" t="s">
        <v>48</v>
      </c>
      <c r="AU42" s="23"/>
      <c r="AV42" s="23" t="s">
        <v>17</v>
      </c>
      <c r="AW42" s="23"/>
      <c r="AX42" s="23" t="s">
        <v>18</v>
      </c>
      <c r="AY42" s="23"/>
      <c r="AZ42" s="23" t="s">
        <v>19</v>
      </c>
      <c r="BA42" s="23"/>
      <c r="BB42" s="23" t="s">
        <v>20</v>
      </c>
      <c r="BC42" s="23"/>
      <c r="BD42" s="23" t="s">
        <v>21</v>
      </c>
      <c r="BE42" s="23"/>
      <c r="BF42" s="23" t="s">
        <v>22</v>
      </c>
      <c r="BG42" s="23"/>
      <c r="BH42" s="23" t="s">
        <v>48</v>
      </c>
      <c r="BI42" s="23"/>
      <c r="BJ42" s="23" t="s">
        <v>17</v>
      </c>
      <c r="BK42" s="23"/>
      <c r="BL42" s="23" t="s">
        <v>18</v>
      </c>
      <c r="BM42" s="23"/>
      <c r="BN42" s="23" t="s">
        <v>19</v>
      </c>
      <c r="BO42" s="23"/>
      <c r="BP42" s="23" t="s">
        <v>20</v>
      </c>
      <c r="BQ42" s="23"/>
      <c r="BR42" s="23" t="s">
        <v>21</v>
      </c>
      <c r="BS42" s="23"/>
      <c r="BT42" s="23" t="s">
        <v>22</v>
      </c>
      <c r="BU42" s="23"/>
      <c r="BV42" s="23" t="s">
        <v>48</v>
      </c>
      <c r="BW42" s="23"/>
      <c r="BX42" s="23" t="s">
        <v>17</v>
      </c>
      <c r="BY42" s="23"/>
      <c r="BZ42" s="23" t="s">
        <v>18</v>
      </c>
      <c r="CA42" s="23"/>
      <c r="CB42" s="23" t="s">
        <v>19</v>
      </c>
      <c r="CC42" s="23"/>
      <c r="CD42" s="23" t="s">
        <v>20</v>
      </c>
      <c r="CE42" s="23"/>
      <c r="CF42" s="23" t="s">
        <v>21</v>
      </c>
      <c r="CG42" s="23"/>
      <c r="CH42" s="23" t="s">
        <v>22</v>
      </c>
      <c r="CI42" s="23"/>
      <c r="CJ42" s="23" t="s">
        <v>48</v>
      </c>
      <c r="CK42" s="23"/>
      <c r="CL42" s="23" t="s">
        <v>17</v>
      </c>
      <c r="CM42" s="23"/>
      <c r="CN42" s="23" t="s">
        <v>18</v>
      </c>
      <c r="CO42" s="23"/>
      <c r="CP42" s="23" t="s">
        <v>19</v>
      </c>
      <c r="CQ42" s="23"/>
      <c r="CR42" s="23" t="s">
        <v>20</v>
      </c>
      <c r="CS42" s="23"/>
      <c r="CT42" s="23" t="s">
        <v>21</v>
      </c>
      <c r="CU42" s="23"/>
      <c r="CV42" s="23" t="s">
        <v>22</v>
      </c>
      <c r="CW42" s="23"/>
      <c r="CX42" s="23" t="s">
        <v>48</v>
      </c>
      <c r="CY42" s="23"/>
      <c r="CZ42" s="23" t="s">
        <v>17</v>
      </c>
      <c r="DA42" s="23"/>
      <c r="DB42" s="23" t="s">
        <v>18</v>
      </c>
      <c r="DC42" s="23"/>
      <c r="DD42" s="23" t="s">
        <v>19</v>
      </c>
      <c r="DE42" s="23"/>
      <c r="DF42" s="23" t="s">
        <v>20</v>
      </c>
      <c r="DG42" s="23"/>
      <c r="DH42" s="23" t="s">
        <v>21</v>
      </c>
      <c r="DI42" s="23"/>
      <c r="DJ42" s="23" t="s">
        <v>22</v>
      </c>
      <c r="DK42" s="23"/>
      <c r="DL42" s="23" t="s">
        <v>48</v>
      </c>
      <c r="DM42" s="23"/>
      <c r="DN42" s="23" t="s">
        <v>17</v>
      </c>
      <c r="DO42" s="23"/>
      <c r="DP42" s="23" t="s">
        <v>18</v>
      </c>
      <c r="DQ42" s="23"/>
      <c r="DR42" s="23" t="s">
        <v>19</v>
      </c>
      <c r="DS42" s="23"/>
      <c r="DT42" s="23" t="s">
        <v>20</v>
      </c>
      <c r="DU42" s="23"/>
      <c r="DV42" s="23" t="s">
        <v>21</v>
      </c>
      <c r="DW42" s="23"/>
      <c r="DX42" s="23" t="s">
        <v>22</v>
      </c>
      <c r="DY42" s="23"/>
      <c r="DZ42" s="23" t="s">
        <v>48</v>
      </c>
      <c r="EB42" s="23" t="s">
        <v>17</v>
      </c>
      <c r="EC42" s="23"/>
      <c r="ED42" s="23" t="s">
        <v>18</v>
      </c>
      <c r="EE42" s="23"/>
      <c r="EF42" s="23" t="s">
        <v>19</v>
      </c>
      <c r="EG42" s="23"/>
      <c r="EH42" s="23" t="s">
        <v>20</v>
      </c>
      <c r="EI42" s="23"/>
      <c r="EJ42" s="23" t="s">
        <v>21</v>
      </c>
      <c r="EK42" s="23"/>
      <c r="EL42" s="23" t="s">
        <v>22</v>
      </c>
      <c r="EM42" s="23"/>
      <c r="EN42" s="23" t="s">
        <v>48</v>
      </c>
    </row>
    <row r="43" spans="2:130" ht="12.75">
      <c r="B43" s="5"/>
      <c r="C43" s="5"/>
      <c r="D43" s="5"/>
      <c r="E43" s="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</row>
    <row r="44" spans="2:130" ht="12.75">
      <c r="B44" s="31" t="s">
        <v>209</v>
      </c>
      <c r="C44" s="31"/>
      <c r="D44" s="5"/>
      <c r="F44" s="23" t="s">
        <v>213</v>
      </c>
      <c r="G44" s="23"/>
      <c r="H44" s="23" t="s">
        <v>213</v>
      </c>
      <c r="I44" s="23"/>
      <c r="J44" s="23" t="s">
        <v>213</v>
      </c>
      <c r="K44" s="23"/>
      <c r="L44" s="23" t="s">
        <v>213</v>
      </c>
      <c r="M44" s="23"/>
      <c r="N44" s="23" t="s">
        <v>213</v>
      </c>
      <c r="O44" s="23"/>
      <c r="P44" s="23" t="s">
        <v>213</v>
      </c>
      <c r="Q44" s="23"/>
      <c r="R44" s="23" t="s">
        <v>213</v>
      </c>
      <c r="S44" s="23"/>
      <c r="T44" s="23" t="s">
        <v>215</v>
      </c>
      <c r="U44" s="23"/>
      <c r="V44" s="23" t="s">
        <v>215</v>
      </c>
      <c r="W44" s="23"/>
      <c r="X44" s="23" t="s">
        <v>215</v>
      </c>
      <c r="Y44" s="23"/>
      <c r="Z44" s="23" t="s">
        <v>215</v>
      </c>
      <c r="AA44" s="23"/>
      <c r="AB44" s="23" t="s">
        <v>215</v>
      </c>
      <c r="AC44" s="23"/>
      <c r="AD44" s="23" t="s">
        <v>215</v>
      </c>
      <c r="AE44" s="23"/>
      <c r="AF44" s="23" t="s">
        <v>215</v>
      </c>
      <c r="AG44" s="23"/>
      <c r="AH44" s="23" t="s">
        <v>217</v>
      </c>
      <c r="AI44" s="23"/>
      <c r="AJ44" s="23" t="s">
        <v>217</v>
      </c>
      <c r="AK44" s="23"/>
      <c r="AL44" s="23" t="s">
        <v>217</v>
      </c>
      <c r="AM44" s="23"/>
      <c r="AN44" s="23" t="s">
        <v>217</v>
      </c>
      <c r="AO44" s="23"/>
      <c r="AP44" s="23" t="s">
        <v>217</v>
      </c>
      <c r="AQ44" s="23"/>
      <c r="AR44" s="23" t="s">
        <v>217</v>
      </c>
      <c r="AS44" s="23"/>
      <c r="AT44" s="23" t="s">
        <v>217</v>
      </c>
      <c r="AU44" s="23"/>
      <c r="AV44" s="23" t="s">
        <v>219</v>
      </c>
      <c r="AW44" s="23"/>
      <c r="AX44" s="23" t="s">
        <v>219</v>
      </c>
      <c r="AY44" s="23"/>
      <c r="AZ44" s="23" t="s">
        <v>219</v>
      </c>
      <c r="BA44" s="23"/>
      <c r="BB44" s="23" t="s">
        <v>219</v>
      </c>
      <c r="BC44" s="23"/>
      <c r="BD44" s="23" t="s">
        <v>219</v>
      </c>
      <c r="BE44" s="23"/>
      <c r="BF44" s="23" t="s">
        <v>219</v>
      </c>
      <c r="BG44" s="23"/>
      <c r="BH44" s="23" t="s">
        <v>219</v>
      </c>
      <c r="BI44" s="23"/>
      <c r="BJ44" s="23" t="s">
        <v>220</v>
      </c>
      <c r="BK44" s="23"/>
      <c r="BL44" s="23" t="s">
        <v>220</v>
      </c>
      <c r="BM44" s="23"/>
      <c r="BN44" s="23" t="s">
        <v>220</v>
      </c>
      <c r="BO44" s="23"/>
      <c r="BP44" s="23" t="s">
        <v>220</v>
      </c>
      <c r="BQ44" s="23"/>
      <c r="BR44" s="23" t="s">
        <v>220</v>
      </c>
      <c r="BS44" s="23"/>
      <c r="BT44" s="23" t="s">
        <v>220</v>
      </c>
      <c r="BU44" s="23"/>
      <c r="BV44" s="23" t="s">
        <v>220</v>
      </c>
      <c r="BW44" s="23"/>
      <c r="BX44" s="23" t="s">
        <v>221</v>
      </c>
      <c r="BY44" s="23"/>
      <c r="BZ44" s="23" t="s">
        <v>221</v>
      </c>
      <c r="CA44" s="23"/>
      <c r="CB44" s="23" t="s">
        <v>221</v>
      </c>
      <c r="CC44" s="23"/>
      <c r="CD44" s="23" t="s">
        <v>221</v>
      </c>
      <c r="CE44" s="23"/>
      <c r="CF44" s="23" t="s">
        <v>221</v>
      </c>
      <c r="CG44" s="23"/>
      <c r="CH44" s="23" t="s">
        <v>221</v>
      </c>
      <c r="CI44" s="23"/>
      <c r="CJ44" s="23" t="s">
        <v>221</v>
      </c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 t="s">
        <v>223</v>
      </c>
      <c r="DA44" s="23"/>
      <c r="DB44" s="23" t="s">
        <v>223</v>
      </c>
      <c r="DC44" s="23"/>
      <c r="DD44" s="23" t="s">
        <v>223</v>
      </c>
      <c r="DE44" s="23"/>
      <c r="DF44" s="23" t="s">
        <v>223</v>
      </c>
      <c r="DG44" s="23"/>
      <c r="DH44" s="23" t="s">
        <v>223</v>
      </c>
      <c r="DI44" s="23"/>
      <c r="DJ44" s="23" t="s">
        <v>223</v>
      </c>
      <c r="DK44" s="23"/>
      <c r="DL44" s="23" t="s">
        <v>223</v>
      </c>
      <c r="DM44" s="23"/>
      <c r="DN44" s="23" t="s">
        <v>224</v>
      </c>
      <c r="DO44" s="23"/>
      <c r="DP44" s="23" t="s">
        <v>224</v>
      </c>
      <c r="DQ44" s="23"/>
      <c r="DR44" s="23" t="s">
        <v>224</v>
      </c>
      <c r="DS44" s="23"/>
      <c r="DT44" s="23" t="s">
        <v>224</v>
      </c>
      <c r="DU44" s="23"/>
      <c r="DV44" s="23" t="s">
        <v>224</v>
      </c>
      <c r="DW44" s="23"/>
      <c r="DX44" s="23" t="s">
        <v>224</v>
      </c>
      <c r="DY44" s="23"/>
      <c r="DZ44" s="23" t="s">
        <v>224</v>
      </c>
    </row>
    <row r="45" spans="2:130" ht="12.75">
      <c r="B45" s="31" t="s">
        <v>210</v>
      </c>
      <c r="C45" s="31"/>
      <c r="F45" s="3" t="s">
        <v>194</v>
      </c>
      <c r="H45" s="3" t="s">
        <v>194</v>
      </c>
      <c r="J45" s="3" t="s">
        <v>194</v>
      </c>
      <c r="L45" s="3" t="s">
        <v>194</v>
      </c>
      <c r="N45" s="3" t="s">
        <v>194</v>
      </c>
      <c r="P45" s="3" t="s">
        <v>194</v>
      </c>
      <c r="R45" s="3" t="s">
        <v>194</v>
      </c>
      <c r="T45" s="3" t="s">
        <v>214</v>
      </c>
      <c r="V45" s="3" t="s">
        <v>214</v>
      </c>
      <c r="X45" s="3" t="s">
        <v>214</v>
      </c>
      <c r="Z45" s="3" t="s">
        <v>214</v>
      </c>
      <c r="AB45" s="3" t="s">
        <v>214</v>
      </c>
      <c r="AD45" s="3" t="s">
        <v>214</v>
      </c>
      <c r="AF45" s="3" t="s">
        <v>214</v>
      </c>
      <c r="AH45" s="3" t="s">
        <v>216</v>
      </c>
      <c r="AJ45" s="3" t="s">
        <v>216</v>
      </c>
      <c r="AL45" s="3" t="s">
        <v>216</v>
      </c>
      <c r="AN45" s="3" t="s">
        <v>216</v>
      </c>
      <c r="AP45" s="3" t="s">
        <v>216</v>
      </c>
      <c r="AR45" s="3" t="s">
        <v>216</v>
      </c>
      <c r="AT45" s="3" t="s">
        <v>216</v>
      </c>
      <c r="AV45" s="3" t="s">
        <v>218</v>
      </c>
      <c r="AX45" s="3" t="s">
        <v>218</v>
      </c>
      <c r="AZ45" s="3" t="s">
        <v>218</v>
      </c>
      <c r="BB45" s="3" t="s">
        <v>218</v>
      </c>
      <c r="BD45" s="3" t="s">
        <v>218</v>
      </c>
      <c r="BF45" s="3" t="s">
        <v>218</v>
      </c>
      <c r="BH45" s="3" t="s">
        <v>218</v>
      </c>
      <c r="BJ45" s="3" t="s">
        <v>216</v>
      </c>
      <c r="BL45" s="3" t="s">
        <v>216</v>
      </c>
      <c r="BN45" s="3" t="s">
        <v>216</v>
      </c>
      <c r="BP45" s="3" t="s">
        <v>216</v>
      </c>
      <c r="BR45" s="3" t="s">
        <v>216</v>
      </c>
      <c r="BT45" s="3" t="s">
        <v>216</v>
      </c>
      <c r="BV45" s="3" t="s">
        <v>216</v>
      </c>
      <c r="BX45" s="3" t="s">
        <v>194</v>
      </c>
      <c r="BZ45" s="3" t="s">
        <v>194</v>
      </c>
      <c r="CB45" s="3" t="s">
        <v>194</v>
      </c>
      <c r="CD45" s="3" t="s">
        <v>194</v>
      </c>
      <c r="CF45" s="3" t="s">
        <v>194</v>
      </c>
      <c r="CH45" s="3" t="s">
        <v>194</v>
      </c>
      <c r="CJ45" s="3" t="s">
        <v>194</v>
      </c>
      <c r="CZ45" s="3" t="s">
        <v>222</v>
      </c>
      <c r="DB45" s="3" t="s">
        <v>222</v>
      </c>
      <c r="DD45" s="3" t="s">
        <v>222</v>
      </c>
      <c r="DF45" s="3" t="s">
        <v>222</v>
      </c>
      <c r="DH45" s="3" t="s">
        <v>222</v>
      </c>
      <c r="DJ45" s="3" t="s">
        <v>222</v>
      </c>
      <c r="DL45" s="3" t="s">
        <v>222</v>
      </c>
      <c r="DN45" s="3" t="s">
        <v>66</v>
      </c>
      <c r="DP45" s="3" t="s">
        <v>66</v>
      </c>
      <c r="DR45" s="3" t="s">
        <v>66</v>
      </c>
      <c r="DT45" s="3" t="s">
        <v>66</v>
      </c>
      <c r="DV45" s="3" t="s">
        <v>66</v>
      </c>
      <c r="DX45" s="3" t="s">
        <v>66</v>
      </c>
      <c r="DZ45" s="3" t="s">
        <v>66</v>
      </c>
    </row>
    <row r="46" spans="2:144" ht="12.75">
      <c r="B46" s="31" t="s">
        <v>226</v>
      </c>
      <c r="C46" s="31"/>
      <c r="T46" s="23" t="s">
        <v>227</v>
      </c>
      <c r="V46" s="23" t="s">
        <v>227</v>
      </c>
      <c r="X46" s="23" t="s">
        <v>227</v>
      </c>
      <c r="Z46" s="23" t="s">
        <v>227</v>
      </c>
      <c r="AB46" s="23" t="s">
        <v>227</v>
      </c>
      <c r="AD46" s="23" t="s">
        <v>227</v>
      </c>
      <c r="AF46" s="23" t="s">
        <v>227</v>
      </c>
      <c r="CL46" s="3" t="s">
        <v>194</v>
      </c>
      <c r="CN46" s="3" t="s">
        <v>194</v>
      </c>
      <c r="CP46" s="3" t="s">
        <v>194</v>
      </c>
      <c r="CR46" s="3" t="s">
        <v>194</v>
      </c>
      <c r="CT46" s="3" t="s">
        <v>194</v>
      </c>
      <c r="CV46" s="3" t="s">
        <v>194</v>
      </c>
      <c r="CX46" s="3" t="s">
        <v>194</v>
      </c>
      <c r="DN46" s="3" t="s">
        <v>66</v>
      </c>
      <c r="DP46" s="3" t="s">
        <v>66</v>
      </c>
      <c r="DR46" s="3" t="s">
        <v>66</v>
      </c>
      <c r="DT46" s="3" t="s">
        <v>66</v>
      </c>
      <c r="DV46" s="3" t="s">
        <v>66</v>
      </c>
      <c r="DX46" s="3" t="s">
        <v>66</v>
      </c>
      <c r="DZ46" s="3" t="s">
        <v>66</v>
      </c>
      <c r="EB46" s="23" t="s">
        <v>228</v>
      </c>
      <c r="ED46" s="23" t="s">
        <v>228</v>
      </c>
      <c r="EF46" s="23" t="s">
        <v>228</v>
      </c>
      <c r="EH46" s="23" t="s">
        <v>228</v>
      </c>
      <c r="EJ46" s="23" t="s">
        <v>228</v>
      </c>
      <c r="EL46" s="23" t="s">
        <v>228</v>
      </c>
      <c r="EN46" s="23" t="s">
        <v>228</v>
      </c>
    </row>
    <row r="47" spans="2:130" ht="12.75">
      <c r="B47" s="32" t="s">
        <v>211</v>
      </c>
      <c r="C47" s="32"/>
      <c r="F47" s="3" t="s">
        <v>171</v>
      </c>
      <c r="H47" s="3" t="s">
        <v>171</v>
      </c>
      <c r="J47" s="3" t="s">
        <v>171</v>
      </c>
      <c r="L47" s="3" t="s">
        <v>171</v>
      </c>
      <c r="N47" s="3" t="s">
        <v>171</v>
      </c>
      <c r="P47" s="3" t="s">
        <v>171</v>
      </c>
      <c r="R47" s="3" t="s">
        <v>171</v>
      </c>
      <c r="T47" s="3" t="s">
        <v>51</v>
      </c>
      <c r="V47" s="3" t="s">
        <v>51</v>
      </c>
      <c r="X47" s="3" t="s">
        <v>51</v>
      </c>
      <c r="Z47" s="3" t="s">
        <v>51</v>
      </c>
      <c r="AB47" s="3" t="s">
        <v>51</v>
      </c>
      <c r="AD47" s="3" t="s">
        <v>51</v>
      </c>
      <c r="AF47" s="3" t="s">
        <v>51</v>
      </c>
      <c r="AH47" s="3" t="s">
        <v>52</v>
      </c>
      <c r="AJ47" s="3" t="s">
        <v>52</v>
      </c>
      <c r="AL47" s="3" t="s">
        <v>52</v>
      </c>
      <c r="AN47" s="3" t="s">
        <v>52</v>
      </c>
      <c r="AP47" s="3" t="s">
        <v>52</v>
      </c>
      <c r="AR47" s="3" t="s">
        <v>52</v>
      </c>
      <c r="AT47" s="3" t="s">
        <v>52</v>
      </c>
      <c r="AV47" s="3" t="s">
        <v>53</v>
      </c>
      <c r="AX47" s="3" t="s">
        <v>53</v>
      </c>
      <c r="AZ47" s="3" t="s">
        <v>53</v>
      </c>
      <c r="BB47" s="3" t="s">
        <v>53</v>
      </c>
      <c r="BD47" s="3" t="s">
        <v>53</v>
      </c>
      <c r="BF47" s="3" t="s">
        <v>53</v>
      </c>
      <c r="BH47" s="3" t="s">
        <v>53</v>
      </c>
      <c r="BJ47" s="3" t="s">
        <v>54</v>
      </c>
      <c r="BL47" s="3" t="s">
        <v>54</v>
      </c>
      <c r="BN47" s="3" t="s">
        <v>54</v>
      </c>
      <c r="BP47" s="3" t="s">
        <v>54</v>
      </c>
      <c r="BR47" s="3" t="s">
        <v>54</v>
      </c>
      <c r="BT47" s="3" t="s">
        <v>54</v>
      </c>
      <c r="BV47" s="3" t="s">
        <v>54</v>
      </c>
      <c r="BX47" s="3" t="s">
        <v>60</v>
      </c>
      <c r="BZ47" s="3" t="s">
        <v>60</v>
      </c>
      <c r="CB47" s="3" t="s">
        <v>60</v>
      </c>
      <c r="CD47" s="3" t="s">
        <v>60</v>
      </c>
      <c r="CF47" s="3" t="s">
        <v>60</v>
      </c>
      <c r="CH47" s="3" t="s">
        <v>60</v>
      </c>
      <c r="CJ47" s="3" t="s">
        <v>60</v>
      </c>
      <c r="CZ47" s="3" t="s">
        <v>55</v>
      </c>
      <c r="DB47" s="3" t="s">
        <v>55</v>
      </c>
      <c r="DD47" s="3" t="s">
        <v>55</v>
      </c>
      <c r="DF47" s="3" t="s">
        <v>55</v>
      </c>
      <c r="DH47" s="3" t="s">
        <v>55</v>
      </c>
      <c r="DJ47" s="3" t="s">
        <v>55</v>
      </c>
      <c r="DL47" s="3" t="s">
        <v>55</v>
      </c>
      <c r="DN47" s="3" t="s">
        <v>66</v>
      </c>
      <c r="DP47" s="3" t="s">
        <v>66</v>
      </c>
      <c r="DR47" s="3" t="s">
        <v>66</v>
      </c>
      <c r="DT47" s="3" t="s">
        <v>66</v>
      </c>
      <c r="DV47" s="3" t="s">
        <v>66</v>
      </c>
      <c r="DX47" s="3" t="s">
        <v>66</v>
      </c>
      <c r="DZ47" s="3" t="s">
        <v>66</v>
      </c>
    </row>
    <row r="48" spans="2:136" ht="12.75">
      <c r="B48" s="27" t="s">
        <v>57</v>
      </c>
      <c r="C48" s="32"/>
      <c r="D48" s="3" t="s">
        <v>233</v>
      </c>
      <c r="T48" s="34">
        <v>213000000</v>
      </c>
      <c r="V48" s="34">
        <v>219000000</v>
      </c>
      <c r="X48" s="34">
        <v>219000000</v>
      </c>
      <c r="AH48" s="34">
        <v>390000</v>
      </c>
      <c r="AJ48" s="34">
        <v>453000</v>
      </c>
      <c r="AL48" s="34">
        <v>412000</v>
      </c>
      <c r="BJ48" s="34">
        <v>1360000</v>
      </c>
      <c r="BL48" s="34">
        <v>1360000</v>
      </c>
      <c r="BN48" s="34">
        <v>1360000</v>
      </c>
      <c r="CL48" s="34">
        <v>10800000</v>
      </c>
      <c r="CN48" s="34">
        <v>11000000</v>
      </c>
      <c r="CP48" s="34">
        <v>10600000</v>
      </c>
      <c r="CZ48" s="34">
        <v>9280000</v>
      </c>
      <c r="DB48" s="34">
        <v>9090000</v>
      </c>
      <c r="DD48" s="34">
        <v>9110000</v>
      </c>
      <c r="EB48" s="14">
        <f>SUM(CZ48,BJ48,AH48)</f>
        <v>11030000</v>
      </c>
      <c r="ED48" s="14">
        <f>SUM(DB48,BL48,AJ48)</f>
        <v>10903000</v>
      </c>
      <c r="EF48" s="14">
        <f>SUM(DD48,BN48,AL48)</f>
        <v>10882000</v>
      </c>
    </row>
    <row r="49" spans="2:136" ht="12.75">
      <c r="B49" s="27" t="s">
        <v>58</v>
      </c>
      <c r="C49" s="32"/>
      <c r="D49" s="3" t="s">
        <v>59</v>
      </c>
      <c r="AH49" s="34"/>
      <c r="AJ49" s="34"/>
      <c r="AL49" s="34"/>
      <c r="BJ49" s="34"/>
      <c r="BL49" s="34"/>
      <c r="BN49" s="34"/>
      <c r="CL49" s="34">
        <f>CL50*1000000*454/CL48</f>
        <v>11139.814814814816</v>
      </c>
      <c r="CN49" s="34">
        <f>CN50*1000000*454/CN48</f>
        <v>10937.272727272728</v>
      </c>
      <c r="CP49" s="34">
        <f>CP50*1000000*454/CP48</f>
        <v>10793.207547169812</v>
      </c>
      <c r="CZ49" s="34"/>
      <c r="DB49" s="34"/>
      <c r="DD49" s="34"/>
      <c r="EB49" s="14"/>
      <c r="ED49" s="14"/>
      <c r="EF49" s="14"/>
    </row>
    <row r="50" spans="2:144" ht="12.75">
      <c r="B50" s="27" t="s">
        <v>231</v>
      </c>
      <c r="C50" s="32"/>
      <c r="D50" s="3" t="s">
        <v>232</v>
      </c>
      <c r="AH50" s="3">
        <v>3.06</v>
      </c>
      <c r="AJ50" s="3">
        <v>4.75</v>
      </c>
      <c r="AL50" s="3">
        <v>5.84</v>
      </c>
      <c r="BJ50" s="3">
        <v>42.7</v>
      </c>
      <c r="BL50" s="3">
        <v>45.1</v>
      </c>
      <c r="BN50" s="3">
        <v>42.1</v>
      </c>
      <c r="CL50" s="3">
        <v>265</v>
      </c>
      <c r="CN50" s="3">
        <v>265</v>
      </c>
      <c r="CP50" s="3">
        <v>252</v>
      </c>
      <c r="CZ50" s="3">
        <v>233.1</v>
      </c>
      <c r="DB50" s="3">
        <v>227.8</v>
      </c>
      <c r="DD50" s="3">
        <v>241</v>
      </c>
      <c r="DN50" s="14">
        <f>SUM(EB50,CL50)</f>
        <v>543.86</v>
      </c>
      <c r="DP50" s="14">
        <f>SUM(ED50,CN50)</f>
        <v>542.6500000000001</v>
      </c>
      <c r="DR50" s="14">
        <f>SUM(EF50,CP50)</f>
        <v>540.94</v>
      </c>
      <c r="DZ50" s="3">
        <f>AVERAGE(DN50,DP50,DR50)</f>
        <v>542.4833333333335</v>
      </c>
      <c r="EB50" s="14">
        <f>SUM(CZ50,BJ50,AH50)</f>
        <v>278.86</v>
      </c>
      <c r="ED50" s="14">
        <f>SUM(DB50,BL50,AJ50)</f>
        <v>277.65000000000003</v>
      </c>
      <c r="EF50" s="14">
        <f>SUM(DD50,BN50,AL50)</f>
        <v>288.94</v>
      </c>
      <c r="EN50" s="14">
        <f>AVERAGE(EB50,ED50,EF50)</f>
        <v>281.81666666666666</v>
      </c>
    </row>
    <row r="51" spans="1:120" ht="12.75">
      <c r="A51" s="3" t="s">
        <v>25</v>
      </c>
      <c r="B51" s="3" t="s">
        <v>0</v>
      </c>
      <c r="D51" s="3" t="s">
        <v>56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211</v>
      </c>
      <c r="U51" s="4"/>
      <c r="V51" s="4">
        <v>238</v>
      </c>
      <c r="W51" s="4"/>
      <c r="X51" s="4">
        <v>246</v>
      </c>
      <c r="Y51" s="4"/>
      <c r="Z51" s="4"/>
      <c r="AA51" s="4"/>
      <c r="AB51" s="4"/>
      <c r="AC51" s="4"/>
      <c r="AD51" s="4"/>
      <c r="AE51" s="4"/>
      <c r="AF51" s="4"/>
      <c r="AG51" s="4"/>
      <c r="AH51" s="4">
        <v>1.03</v>
      </c>
      <c r="AI51" s="4"/>
      <c r="AJ51" s="4">
        <v>2</v>
      </c>
      <c r="AK51" s="4"/>
      <c r="AL51" s="4">
        <v>2.18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>
        <v>3.3</v>
      </c>
      <c r="BK51" s="4"/>
      <c r="BL51" s="4">
        <v>3</v>
      </c>
      <c r="BM51" s="4"/>
      <c r="BN51" s="4">
        <v>4.2</v>
      </c>
      <c r="BO51" s="4"/>
      <c r="BP51" s="4"/>
      <c r="BQ51" s="4"/>
      <c r="BR51" s="4"/>
      <c r="BS51" s="4"/>
      <c r="BT51" s="4"/>
      <c r="BU51" s="4"/>
      <c r="BV51" s="4"/>
      <c r="BW51" s="4"/>
      <c r="BX51" s="4">
        <v>26.048</v>
      </c>
      <c r="BY51" s="4"/>
      <c r="BZ51" s="4">
        <v>21.744</v>
      </c>
      <c r="CA51" s="4"/>
      <c r="CB51" s="4">
        <v>18.624</v>
      </c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>
        <v>986</v>
      </c>
      <c r="DA51" s="4"/>
      <c r="DB51" s="4">
        <v>931</v>
      </c>
      <c r="DC51" s="4"/>
      <c r="DD51" s="4">
        <v>919</v>
      </c>
      <c r="DE51" s="4"/>
      <c r="DF51" s="4"/>
      <c r="DG51" s="4"/>
      <c r="DH51" s="4"/>
      <c r="DI51" s="4"/>
      <c r="DJ51" s="4"/>
      <c r="DK51" s="4"/>
      <c r="DL51" s="4"/>
      <c r="DM51" s="4"/>
      <c r="DN51" s="14"/>
      <c r="DP51" s="14"/>
    </row>
    <row r="52" spans="5:117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Q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</row>
    <row r="53" spans="2:117" ht="12.75">
      <c r="B53" s="31" t="s">
        <v>225</v>
      </c>
      <c r="C53" s="31"/>
      <c r="D53" s="31" t="s">
        <v>177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f>'emiss 2'!$G$50</f>
        <v>262015</v>
      </c>
      <c r="U53" s="4"/>
      <c r="V53" s="4">
        <f>'emiss 2'!$I$50</f>
        <v>269655</v>
      </c>
      <c r="W53" s="4"/>
      <c r="X53" s="4">
        <f>'emiss 2'!$K$50</f>
        <v>267690</v>
      </c>
      <c r="Y53" s="4"/>
      <c r="Z53" s="4"/>
      <c r="AA53" s="4"/>
      <c r="AB53" s="4"/>
      <c r="AC53" s="4"/>
      <c r="AD53" s="4"/>
      <c r="AE53" s="4"/>
      <c r="AF53" s="4"/>
      <c r="AG53" s="4"/>
      <c r="AH53" s="4">
        <f>'emiss 2'!$G$50</f>
        <v>262015</v>
      </c>
      <c r="AI53" s="4"/>
      <c r="AJ53" s="4">
        <f>'emiss 2'!$I$50</f>
        <v>269655</v>
      </c>
      <c r="AK53" s="4"/>
      <c r="AL53" s="4">
        <f>'emiss 2'!$K$50</f>
        <v>267690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>
        <f>'emiss 2'!$G$50</f>
        <v>262015</v>
      </c>
      <c r="BK53" s="4"/>
      <c r="BL53" s="4">
        <f>'emiss 2'!$I$50</f>
        <v>269655</v>
      </c>
      <c r="BM53" s="4"/>
      <c r="BN53" s="4">
        <f>'emiss 2'!$K$50</f>
        <v>267690</v>
      </c>
      <c r="BO53" s="4"/>
      <c r="BP53" s="4"/>
      <c r="BQ53" s="4"/>
      <c r="BR53" s="4"/>
      <c r="BS53" s="4"/>
      <c r="BT53" s="4"/>
      <c r="BU53" s="4"/>
      <c r="BV53" s="4"/>
      <c r="BW53" s="4"/>
      <c r="BX53" s="4">
        <f>'emiss 2'!$G$50</f>
        <v>262015</v>
      </c>
      <c r="BY53" s="4"/>
      <c r="BZ53" s="4">
        <f>'emiss 2'!$I$50</f>
        <v>269655</v>
      </c>
      <c r="CA53" s="4"/>
      <c r="CB53" s="4">
        <f>'emiss 2'!$K$50</f>
        <v>267690</v>
      </c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>
        <f>'emiss 2'!$G$50</f>
        <v>262015</v>
      </c>
      <c r="DA53" s="4"/>
      <c r="DB53" s="4">
        <f>'emiss 2'!$I$50</f>
        <v>269655</v>
      </c>
      <c r="DC53" s="4"/>
      <c r="DD53" s="4">
        <f>'emiss 2'!$K$50</f>
        <v>267690</v>
      </c>
      <c r="DE53" s="4"/>
      <c r="DF53" s="4"/>
      <c r="DG53" s="4"/>
      <c r="DH53" s="4"/>
      <c r="DI53" s="4"/>
      <c r="DJ53" s="4"/>
      <c r="DK53" s="4"/>
      <c r="DL53" s="4"/>
      <c r="DM53" s="4"/>
    </row>
    <row r="54" spans="2:117" ht="12.75">
      <c r="B54" s="31" t="s">
        <v>67</v>
      </c>
      <c r="C54" s="31"/>
      <c r="D54" s="31" t="s">
        <v>179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f>'emiss 2'!$G$51</f>
        <v>10.6</v>
      </c>
      <c r="U54" s="4"/>
      <c r="V54" s="4">
        <f>'emiss 2'!$I$51</f>
        <v>11</v>
      </c>
      <c r="W54" s="4"/>
      <c r="X54" s="4">
        <f>'emiss 2'!$K$51</f>
        <v>10.8</v>
      </c>
      <c r="Y54" s="4"/>
      <c r="Z54" s="4"/>
      <c r="AA54" s="4"/>
      <c r="AB54" s="4"/>
      <c r="AC54" s="4"/>
      <c r="AD54" s="4"/>
      <c r="AE54" s="4"/>
      <c r="AF54" s="4"/>
      <c r="AG54" s="4"/>
      <c r="AH54" s="4">
        <f>'emiss 2'!$G$51</f>
        <v>10.6</v>
      </c>
      <c r="AI54" s="4"/>
      <c r="AJ54" s="4">
        <f>'emiss 2'!$I$51</f>
        <v>11</v>
      </c>
      <c r="AK54" s="4"/>
      <c r="AL54" s="4">
        <f>'emiss 2'!$K$51</f>
        <v>10.8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>
        <f>'emiss 2'!$G$51</f>
        <v>10.6</v>
      </c>
      <c r="BK54" s="4"/>
      <c r="BL54" s="4">
        <f>'emiss 2'!$I$51</f>
        <v>11</v>
      </c>
      <c r="BM54" s="4"/>
      <c r="BN54" s="4">
        <f>'emiss 2'!$K$51</f>
        <v>10.8</v>
      </c>
      <c r="BO54" s="4"/>
      <c r="BP54" s="4"/>
      <c r="BQ54" s="4"/>
      <c r="BR54" s="4"/>
      <c r="BS54" s="4"/>
      <c r="BT54" s="4"/>
      <c r="BU54" s="4"/>
      <c r="BV54" s="4"/>
      <c r="BW54" s="4"/>
      <c r="BX54" s="4">
        <f>'emiss 2'!$G$51</f>
        <v>10.6</v>
      </c>
      <c r="BY54" s="4"/>
      <c r="BZ54" s="4">
        <f>'emiss 2'!$I$51</f>
        <v>11</v>
      </c>
      <c r="CA54" s="4"/>
      <c r="CB54" s="4">
        <f>'emiss 2'!$K$51</f>
        <v>10.8</v>
      </c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>
        <f>'emiss 2'!$G$51</f>
        <v>10.6</v>
      </c>
      <c r="DA54" s="4"/>
      <c r="DB54" s="4">
        <f>'emiss 2'!$I$51</f>
        <v>11</v>
      </c>
      <c r="DC54" s="4"/>
      <c r="DD54" s="4">
        <f>'emiss 2'!$K$51</f>
        <v>10.8</v>
      </c>
      <c r="DE54" s="4"/>
      <c r="DF54" s="4"/>
      <c r="DG54" s="4"/>
      <c r="DH54" s="4"/>
      <c r="DI54" s="4"/>
      <c r="DJ54" s="4"/>
      <c r="DK54" s="4"/>
      <c r="DL54" s="4"/>
      <c r="DM54" s="4"/>
    </row>
    <row r="55" spans="5:117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</row>
    <row r="56" spans="2:144" ht="12.75">
      <c r="B56" s="3" t="s">
        <v>0</v>
      </c>
      <c r="D56" s="3" t="s">
        <v>36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14">
        <f>T51*454*1000000/T53*14/(21-T54)/60/0.0283</f>
        <v>289847.2363745203</v>
      </c>
      <c r="U56" s="4"/>
      <c r="V56" s="14">
        <f>V51*454*1000000/V53*14/(21-V54)/60/0.0283</f>
        <v>330380.7100374014</v>
      </c>
      <c r="W56" s="4"/>
      <c r="X56" s="14">
        <f>X51*454*1000000/X53*14/(21-X54)/60/0.0283</f>
        <v>337247.6951542149</v>
      </c>
      <c r="Y56" s="4"/>
      <c r="Z56" s="4"/>
      <c r="AA56" s="4"/>
      <c r="AB56" s="4"/>
      <c r="AC56" s="4"/>
      <c r="AD56" s="4"/>
      <c r="AE56" s="4"/>
      <c r="AF56" s="4"/>
      <c r="AG56" s="4"/>
      <c r="AH56" s="14">
        <f>AH51*454*1000000/AH53*14/(21-AH54)/60/0.0283</f>
        <v>1414.8940922547672</v>
      </c>
      <c r="AI56" s="4"/>
      <c r="AJ56" s="14">
        <f>AJ51*454*1000000/AJ53*14/(21-AJ54)/60/0.0283</f>
        <v>2776.308487709255</v>
      </c>
      <c r="AK56" s="4"/>
      <c r="AL56" s="14">
        <f>AL51*454*1000000/AL53*14/(21-AL54)/60/0.0283</f>
        <v>2988.617786325969</v>
      </c>
      <c r="AM56" s="4"/>
      <c r="AN56" s="4"/>
      <c r="AO56" s="4"/>
      <c r="AP56" s="4"/>
      <c r="AQ56" s="4"/>
      <c r="AR56" s="4"/>
      <c r="AS56" s="4"/>
      <c r="AT56" s="14">
        <f>AVERAGE(AL56,AJ56,AH56)</f>
        <v>2393.2734554299973</v>
      </c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14">
        <f>BJ51*454*1000000/BJ53*14/(21-BJ54)/60/0.0283</f>
        <v>4533.155829554108</v>
      </c>
      <c r="BK56" s="4"/>
      <c r="BL56" s="14">
        <f>BL51*454*1000000/BL53*14/(21-BL54)/60/0.0283</f>
        <v>4164.462731563883</v>
      </c>
      <c r="BM56" s="4"/>
      <c r="BN56" s="14">
        <f>BN51*454*1000000/BN53*14/(21-BN54)/60/0.0283</f>
        <v>5757.887478242695</v>
      </c>
      <c r="BO56" s="4"/>
      <c r="BP56" s="4"/>
      <c r="BQ56" s="4"/>
      <c r="BR56" s="4"/>
      <c r="BS56" s="4"/>
      <c r="BT56" s="4"/>
      <c r="BU56" s="4"/>
      <c r="BV56" s="14">
        <f>AVERAGE(BN56,BL56,BJ56)</f>
        <v>4818.502013120228</v>
      </c>
      <c r="BW56" s="4"/>
      <c r="BX56" s="14">
        <f>BX51*454*1000000/BX53*14/(21-BX54)/60/0.0283</f>
        <v>35781.71001461377</v>
      </c>
      <c r="BY56" s="4"/>
      <c r="BZ56" s="14">
        <f>BZ51*454*1000000/BZ53*14/(21-BZ54)/60/0.0283</f>
        <v>30184.025878375018</v>
      </c>
      <c r="CA56" s="4"/>
      <c r="CB56" s="14">
        <f>CB51*454*1000000/CB53*14/(21-CB54)/60/0.0283</f>
        <v>25532.118189236167</v>
      </c>
      <c r="CC56" s="4"/>
      <c r="CD56" s="4"/>
      <c r="CE56" s="4"/>
      <c r="CF56" s="4"/>
      <c r="CG56" s="4"/>
      <c r="CH56" s="4"/>
      <c r="CI56" s="4"/>
      <c r="CJ56" s="14">
        <f>AVERAGE(CB56,BZ56,BX56)</f>
        <v>30499.284694074984</v>
      </c>
      <c r="CK56" s="4"/>
      <c r="CL56" s="14">
        <f>BX56</f>
        <v>35781.71001461377</v>
      </c>
      <c r="CM56" s="4"/>
      <c r="CN56" s="14">
        <f>BZ56</f>
        <v>30184.025878375018</v>
      </c>
      <c r="CO56" s="4"/>
      <c r="CP56" s="14">
        <f>CB56</f>
        <v>25532.118189236167</v>
      </c>
      <c r="CQ56" s="4"/>
      <c r="CR56" s="4"/>
      <c r="CS56" s="4"/>
      <c r="CT56" s="4"/>
      <c r="CU56" s="4"/>
      <c r="CV56" s="4"/>
      <c r="CW56" s="4"/>
      <c r="CX56" s="14">
        <f>AVERAGE(CP56,CN56,CL56)</f>
        <v>30499.284694074984</v>
      </c>
      <c r="CY56" s="4"/>
      <c r="CZ56" s="14">
        <f>CZ51*454*1000000/CZ53*14/(21-CZ54)/60/0.0283</f>
        <v>1354452.014527379</v>
      </c>
      <c r="DA56" s="4"/>
      <c r="DB56" s="14">
        <f>DB51*454*1000000/DB53*14/(21-DB54)/60/0.0283</f>
        <v>1292371.601028658</v>
      </c>
      <c r="DC56" s="4"/>
      <c r="DD56" s="14">
        <f>DD51*454*1000000/DD53*14/(21-DD54)/60/0.0283</f>
        <v>1259880.6172631036</v>
      </c>
      <c r="DE56" s="4"/>
      <c r="DF56" s="4"/>
      <c r="DG56" s="4"/>
      <c r="DH56" s="4"/>
      <c r="DI56" s="4"/>
      <c r="DJ56" s="4"/>
      <c r="DK56" s="4"/>
      <c r="DL56" s="14">
        <f>AVERAGE(DD56,DB56,CZ56)</f>
        <v>1302234.7442730467</v>
      </c>
      <c r="DM56" s="4"/>
      <c r="DN56" s="14">
        <f>F56+T56+AH56+AV56+BJ56+BX56+CZ56</f>
        <v>1686029.0108383219</v>
      </c>
      <c r="DP56" s="14">
        <f>H56+V56+AJ56+AX56+BL56+BZ56+DB56</f>
        <v>1659877.1081637074</v>
      </c>
      <c r="DR56" s="14">
        <f>J56+X56+AL56+AZ56+BN56+CB56+DD56</f>
        <v>1631406.9358711233</v>
      </c>
      <c r="DZ56" s="14">
        <f>AVERAGE(DN56,DP56,DR56)</f>
        <v>1659104.3516243843</v>
      </c>
      <c r="EB56" s="14">
        <f>SUM(CZ56,BJ56,AH56)</f>
        <v>1360400.064449188</v>
      </c>
      <c r="ED56" s="14">
        <f>SUM(DB56,BL56,AJ56)</f>
        <v>1299312.372247931</v>
      </c>
      <c r="EF56" s="14">
        <f>SUM(DD56,BN56,AL56)</f>
        <v>1268627.1225276722</v>
      </c>
      <c r="EN56" s="14">
        <f>SUM(DL56,BV56,AT56)</f>
        <v>1309446.5197415971</v>
      </c>
    </row>
    <row r="57" spans="5:117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</row>
    <row r="58" spans="2:144" ht="12.75">
      <c r="B58" s="5" t="s">
        <v>26</v>
      </c>
      <c r="C58" s="5"/>
      <c r="D58" s="5"/>
      <c r="E58" s="4"/>
      <c r="F58" s="23" t="s">
        <v>17</v>
      </c>
      <c r="G58" s="23"/>
      <c r="H58" s="23" t="s">
        <v>18</v>
      </c>
      <c r="I58" s="23"/>
      <c r="J58" s="23" t="s">
        <v>19</v>
      </c>
      <c r="K58" s="23"/>
      <c r="L58" s="23" t="s">
        <v>20</v>
      </c>
      <c r="M58" s="23"/>
      <c r="N58" s="23" t="s">
        <v>21</v>
      </c>
      <c r="O58" s="23"/>
      <c r="P58" s="23" t="s">
        <v>22</v>
      </c>
      <c r="Q58" s="23"/>
      <c r="R58" s="23" t="s">
        <v>48</v>
      </c>
      <c r="S58" s="23"/>
      <c r="T58" s="23" t="s">
        <v>17</v>
      </c>
      <c r="U58" s="23"/>
      <c r="V58" s="23" t="s">
        <v>18</v>
      </c>
      <c r="W58" s="23"/>
      <c r="X58" s="23" t="s">
        <v>19</v>
      </c>
      <c r="Y58" s="23"/>
      <c r="Z58" s="23" t="s">
        <v>20</v>
      </c>
      <c r="AA58" s="23"/>
      <c r="AB58" s="23" t="s">
        <v>21</v>
      </c>
      <c r="AC58" s="23"/>
      <c r="AD58" s="23" t="s">
        <v>22</v>
      </c>
      <c r="AE58" s="23"/>
      <c r="AF58" s="23" t="s">
        <v>48</v>
      </c>
      <c r="AG58" s="23"/>
      <c r="AH58" s="23" t="s">
        <v>17</v>
      </c>
      <c r="AI58" s="23"/>
      <c r="AJ58" s="23" t="s">
        <v>18</v>
      </c>
      <c r="AK58" s="23"/>
      <c r="AL58" s="23" t="s">
        <v>19</v>
      </c>
      <c r="AM58" s="23"/>
      <c r="AN58" s="23" t="s">
        <v>20</v>
      </c>
      <c r="AO58" s="23"/>
      <c r="AP58" s="23" t="s">
        <v>21</v>
      </c>
      <c r="AQ58" s="23"/>
      <c r="AR58" s="23" t="s">
        <v>22</v>
      </c>
      <c r="AS58" s="23"/>
      <c r="AT58" s="23" t="s">
        <v>48</v>
      </c>
      <c r="AU58" s="23"/>
      <c r="AV58" s="23" t="s">
        <v>17</v>
      </c>
      <c r="AW58" s="23"/>
      <c r="AX58" s="23" t="s">
        <v>18</v>
      </c>
      <c r="AY58" s="23"/>
      <c r="AZ58" s="23" t="s">
        <v>19</v>
      </c>
      <c r="BA58" s="23"/>
      <c r="BB58" s="23" t="s">
        <v>20</v>
      </c>
      <c r="BC58" s="23"/>
      <c r="BD58" s="23" t="s">
        <v>21</v>
      </c>
      <c r="BE58" s="23"/>
      <c r="BF58" s="23" t="s">
        <v>22</v>
      </c>
      <c r="BG58" s="23"/>
      <c r="BH58" s="23" t="s">
        <v>48</v>
      </c>
      <c r="BI58" s="23"/>
      <c r="BJ58" s="23" t="s">
        <v>17</v>
      </c>
      <c r="BK58" s="23"/>
      <c r="BL58" s="23" t="s">
        <v>18</v>
      </c>
      <c r="BM58" s="23"/>
      <c r="BN58" s="23" t="s">
        <v>19</v>
      </c>
      <c r="BO58" s="23"/>
      <c r="BP58" s="23" t="s">
        <v>20</v>
      </c>
      <c r="BQ58" s="23"/>
      <c r="BR58" s="23" t="s">
        <v>21</v>
      </c>
      <c r="BS58" s="23"/>
      <c r="BT58" s="23" t="s">
        <v>22</v>
      </c>
      <c r="BU58" s="23"/>
      <c r="BV58" s="23" t="s">
        <v>48</v>
      </c>
      <c r="BW58" s="23"/>
      <c r="BX58" s="23" t="s">
        <v>17</v>
      </c>
      <c r="BY58" s="23"/>
      <c r="BZ58" s="23" t="s">
        <v>18</v>
      </c>
      <c r="CA58" s="23"/>
      <c r="CB58" s="23" t="s">
        <v>19</v>
      </c>
      <c r="CC58" s="23"/>
      <c r="CD58" s="23" t="s">
        <v>20</v>
      </c>
      <c r="CE58" s="23"/>
      <c r="CF58" s="23" t="s">
        <v>21</v>
      </c>
      <c r="CG58" s="23"/>
      <c r="CH58" s="23" t="s">
        <v>22</v>
      </c>
      <c r="CI58" s="23"/>
      <c r="CJ58" s="23" t="s">
        <v>48</v>
      </c>
      <c r="CK58" s="23"/>
      <c r="CL58" s="23" t="s">
        <v>17</v>
      </c>
      <c r="CM58" s="23"/>
      <c r="CN58" s="23" t="s">
        <v>18</v>
      </c>
      <c r="CO58" s="23"/>
      <c r="CP58" s="23" t="s">
        <v>19</v>
      </c>
      <c r="CQ58" s="23"/>
      <c r="CR58" s="23" t="s">
        <v>20</v>
      </c>
      <c r="CS58" s="23"/>
      <c r="CT58" s="23" t="s">
        <v>21</v>
      </c>
      <c r="CU58" s="23"/>
      <c r="CV58" s="23" t="s">
        <v>22</v>
      </c>
      <c r="CW58" s="23"/>
      <c r="CX58" s="23" t="s">
        <v>48</v>
      </c>
      <c r="CY58" s="23"/>
      <c r="CZ58" s="23" t="s">
        <v>17</v>
      </c>
      <c r="DA58" s="23"/>
      <c r="DB58" s="23" t="s">
        <v>18</v>
      </c>
      <c r="DC58" s="23"/>
      <c r="DD58" s="23" t="s">
        <v>19</v>
      </c>
      <c r="DE58" s="23"/>
      <c r="DF58" s="23" t="s">
        <v>20</v>
      </c>
      <c r="DG58" s="23"/>
      <c r="DH58" s="23" t="s">
        <v>21</v>
      </c>
      <c r="DI58" s="23"/>
      <c r="DJ58" s="23" t="s">
        <v>22</v>
      </c>
      <c r="DK58" s="23"/>
      <c r="DL58" s="23" t="s">
        <v>48</v>
      </c>
      <c r="DM58" s="23"/>
      <c r="DN58" s="23" t="s">
        <v>17</v>
      </c>
      <c r="DO58" s="23"/>
      <c r="DP58" s="23" t="s">
        <v>18</v>
      </c>
      <c r="DQ58" s="23"/>
      <c r="DR58" s="23" t="s">
        <v>19</v>
      </c>
      <c r="DS58" s="23"/>
      <c r="DT58" s="23" t="s">
        <v>20</v>
      </c>
      <c r="DU58" s="23"/>
      <c r="DV58" s="23" t="s">
        <v>21</v>
      </c>
      <c r="DW58" s="23"/>
      <c r="DX58" s="23" t="s">
        <v>22</v>
      </c>
      <c r="DY58" s="23"/>
      <c r="DZ58" s="23" t="s">
        <v>48</v>
      </c>
      <c r="EB58" s="23" t="s">
        <v>17</v>
      </c>
      <c r="EC58" s="23"/>
      <c r="ED58" s="23" t="s">
        <v>18</v>
      </c>
      <c r="EE58" s="23"/>
      <c r="EF58" s="23" t="s">
        <v>19</v>
      </c>
      <c r="EG58" s="23"/>
      <c r="EH58" s="23" t="s">
        <v>20</v>
      </c>
      <c r="EI58" s="23"/>
      <c r="EJ58" s="23" t="s">
        <v>21</v>
      </c>
      <c r="EK58" s="23"/>
      <c r="EL58" s="23" t="s">
        <v>22</v>
      </c>
      <c r="EM58" s="23"/>
      <c r="EN58" s="23" t="s">
        <v>48</v>
      </c>
    </row>
    <row r="59" spans="2:130" ht="12.75">
      <c r="B59" s="5"/>
      <c r="C59" s="5"/>
      <c r="D59" s="5"/>
      <c r="E59" s="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</row>
    <row r="60" spans="2:130" ht="12.75">
      <c r="B60" s="31" t="s">
        <v>209</v>
      </c>
      <c r="C60" s="31"/>
      <c r="D60" s="5"/>
      <c r="F60" s="23" t="s">
        <v>213</v>
      </c>
      <c r="G60" s="23"/>
      <c r="H60" s="23" t="s">
        <v>213</v>
      </c>
      <c r="I60" s="23"/>
      <c r="J60" s="23" t="s">
        <v>213</v>
      </c>
      <c r="K60" s="23"/>
      <c r="L60" s="23" t="s">
        <v>213</v>
      </c>
      <c r="M60" s="23"/>
      <c r="N60" s="23" t="s">
        <v>213</v>
      </c>
      <c r="O60" s="23"/>
      <c r="P60" s="23" t="s">
        <v>213</v>
      </c>
      <c r="Q60" s="23"/>
      <c r="R60" s="23" t="s">
        <v>213</v>
      </c>
      <c r="S60" s="23"/>
      <c r="T60" s="23" t="s">
        <v>215</v>
      </c>
      <c r="U60" s="23"/>
      <c r="V60" s="23" t="s">
        <v>215</v>
      </c>
      <c r="W60" s="23"/>
      <c r="X60" s="23" t="s">
        <v>215</v>
      </c>
      <c r="Y60" s="23"/>
      <c r="Z60" s="23" t="s">
        <v>215</v>
      </c>
      <c r="AA60" s="23"/>
      <c r="AB60" s="23" t="s">
        <v>215</v>
      </c>
      <c r="AC60" s="23"/>
      <c r="AD60" s="23" t="s">
        <v>215</v>
      </c>
      <c r="AE60" s="23"/>
      <c r="AF60" s="23" t="s">
        <v>215</v>
      </c>
      <c r="AG60" s="23"/>
      <c r="AH60" s="23" t="s">
        <v>217</v>
      </c>
      <c r="AI60" s="23"/>
      <c r="AJ60" s="23" t="s">
        <v>217</v>
      </c>
      <c r="AK60" s="23"/>
      <c r="AL60" s="23" t="s">
        <v>217</v>
      </c>
      <c r="AM60" s="23"/>
      <c r="AN60" s="23" t="s">
        <v>217</v>
      </c>
      <c r="AO60" s="23"/>
      <c r="AP60" s="23" t="s">
        <v>217</v>
      </c>
      <c r="AQ60" s="23"/>
      <c r="AR60" s="23" t="s">
        <v>217</v>
      </c>
      <c r="AS60" s="23"/>
      <c r="AT60" s="23" t="s">
        <v>217</v>
      </c>
      <c r="AU60" s="23"/>
      <c r="AV60" s="23" t="s">
        <v>219</v>
      </c>
      <c r="AW60" s="23"/>
      <c r="AX60" s="23" t="s">
        <v>219</v>
      </c>
      <c r="AY60" s="23"/>
      <c r="AZ60" s="23" t="s">
        <v>219</v>
      </c>
      <c r="BA60" s="23"/>
      <c r="BB60" s="23" t="s">
        <v>219</v>
      </c>
      <c r="BC60" s="23"/>
      <c r="BD60" s="23" t="s">
        <v>219</v>
      </c>
      <c r="BE60" s="23"/>
      <c r="BF60" s="23" t="s">
        <v>219</v>
      </c>
      <c r="BG60" s="23"/>
      <c r="BH60" s="23" t="s">
        <v>219</v>
      </c>
      <c r="BI60" s="23"/>
      <c r="BJ60" s="23" t="s">
        <v>220</v>
      </c>
      <c r="BK60" s="23"/>
      <c r="BL60" s="23" t="s">
        <v>220</v>
      </c>
      <c r="BM60" s="23"/>
      <c r="BN60" s="23" t="s">
        <v>220</v>
      </c>
      <c r="BO60" s="23"/>
      <c r="BP60" s="23" t="s">
        <v>220</v>
      </c>
      <c r="BQ60" s="23"/>
      <c r="BR60" s="23" t="s">
        <v>220</v>
      </c>
      <c r="BS60" s="23"/>
      <c r="BT60" s="23" t="s">
        <v>220</v>
      </c>
      <c r="BU60" s="23"/>
      <c r="BV60" s="23" t="s">
        <v>220</v>
      </c>
      <c r="BW60" s="23"/>
      <c r="BX60" s="23" t="s">
        <v>221</v>
      </c>
      <c r="BY60" s="23"/>
      <c r="BZ60" s="23" t="s">
        <v>221</v>
      </c>
      <c r="CA60" s="23"/>
      <c r="CB60" s="23" t="s">
        <v>221</v>
      </c>
      <c r="CC60" s="23"/>
      <c r="CD60" s="23" t="s">
        <v>221</v>
      </c>
      <c r="CE60" s="23"/>
      <c r="CF60" s="23" t="s">
        <v>221</v>
      </c>
      <c r="CG60" s="23"/>
      <c r="CH60" s="23" t="s">
        <v>221</v>
      </c>
      <c r="CI60" s="23"/>
      <c r="CJ60" s="23" t="s">
        <v>221</v>
      </c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 t="s">
        <v>223</v>
      </c>
      <c r="DA60" s="23"/>
      <c r="DB60" s="23" t="s">
        <v>223</v>
      </c>
      <c r="DC60" s="23"/>
      <c r="DD60" s="23" t="s">
        <v>223</v>
      </c>
      <c r="DE60" s="23"/>
      <c r="DF60" s="23" t="s">
        <v>223</v>
      </c>
      <c r="DG60" s="23"/>
      <c r="DH60" s="23" t="s">
        <v>223</v>
      </c>
      <c r="DI60" s="23"/>
      <c r="DJ60" s="23" t="s">
        <v>223</v>
      </c>
      <c r="DK60" s="23"/>
      <c r="DL60" s="23" t="s">
        <v>223</v>
      </c>
      <c r="DM60" s="23"/>
      <c r="DN60" s="23" t="s">
        <v>224</v>
      </c>
      <c r="DO60" s="23"/>
      <c r="DP60" s="23" t="s">
        <v>224</v>
      </c>
      <c r="DQ60" s="23"/>
      <c r="DR60" s="23" t="s">
        <v>224</v>
      </c>
      <c r="DS60" s="23"/>
      <c r="DT60" s="23" t="s">
        <v>224</v>
      </c>
      <c r="DU60" s="23"/>
      <c r="DV60" s="23" t="s">
        <v>224</v>
      </c>
      <c r="DW60" s="23"/>
      <c r="DX60" s="23" t="s">
        <v>224</v>
      </c>
      <c r="DY60" s="23"/>
      <c r="DZ60" s="23" t="s">
        <v>224</v>
      </c>
    </row>
    <row r="61" spans="2:130" ht="12.75">
      <c r="B61" s="31" t="s">
        <v>210</v>
      </c>
      <c r="C61" s="31"/>
      <c r="F61" s="3" t="s">
        <v>194</v>
      </c>
      <c r="H61" s="3" t="s">
        <v>194</v>
      </c>
      <c r="J61" s="3" t="s">
        <v>194</v>
      </c>
      <c r="L61" s="3" t="s">
        <v>194</v>
      </c>
      <c r="N61" s="3" t="s">
        <v>194</v>
      </c>
      <c r="P61" s="3" t="s">
        <v>194</v>
      </c>
      <c r="R61" s="3" t="s">
        <v>194</v>
      </c>
      <c r="T61" s="3" t="s">
        <v>214</v>
      </c>
      <c r="V61" s="3" t="s">
        <v>214</v>
      </c>
      <c r="X61" s="3" t="s">
        <v>214</v>
      </c>
      <c r="Z61" s="3" t="s">
        <v>214</v>
      </c>
      <c r="AB61" s="3" t="s">
        <v>214</v>
      </c>
      <c r="AD61" s="3" t="s">
        <v>214</v>
      </c>
      <c r="AF61" s="3" t="s">
        <v>214</v>
      </c>
      <c r="AH61" s="3" t="s">
        <v>216</v>
      </c>
      <c r="AJ61" s="3" t="s">
        <v>216</v>
      </c>
      <c r="AL61" s="3" t="s">
        <v>216</v>
      </c>
      <c r="AN61" s="3" t="s">
        <v>216</v>
      </c>
      <c r="AP61" s="3" t="s">
        <v>216</v>
      </c>
      <c r="AR61" s="3" t="s">
        <v>216</v>
      </c>
      <c r="AT61" s="3" t="s">
        <v>216</v>
      </c>
      <c r="AV61" s="3" t="s">
        <v>218</v>
      </c>
      <c r="AX61" s="3" t="s">
        <v>218</v>
      </c>
      <c r="AZ61" s="3" t="s">
        <v>218</v>
      </c>
      <c r="BB61" s="3" t="s">
        <v>218</v>
      </c>
      <c r="BD61" s="3" t="s">
        <v>218</v>
      </c>
      <c r="BF61" s="3" t="s">
        <v>218</v>
      </c>
      <c r="BH61" s="3" t="s">
        <v>218</v>
      </c>
      <c r="BJ61" s="3" t="s">
        <v>216</v>
      </c>
      <c r="BL61" s="3" t="s">
        <v>216</v>
      </c>
      <c r="BN61" s="3" t="s">
        <v>216</v>
      </c>
      <c r="BP61" s="3" t="s">
        <v>216</v>
      </c>
      <c r="BR61" s="3" t="s">
        <v>216</v>
      </c>
      <c r="BT61" s="3" t="s">
        <v>216</v>
      </c>
      <c r="BV61" s="3" t="s">
        <v>216</v>
      </c>
      <c r="BX61" s="3" t="s">
        <v>194</v>
      </c>
      <c r="BZ61" s="3" t="s">
        <v>194</v>
      </c>
      <c r="CB61" s="3" t="s">
        <v>194</v>
      </c>
      <c r="CD61" s="3" t="s">
        <v>194</v>
      </c>
      <c r="CF61" s="3" t="s">
        <v>194</v>
      </c>
      <c r="CH61" s="3" t="s">
        <v>194</v>
      </c>
      <c r="CJ61" s="3" t="s">
        <v>194</v>
      </c>
      <c r="CZ61" s="3" t="s">
        <v>222</v>
      </c>
      <c r="DB61" s="3" t="s">
        <v>222</v>
      </c>
      <c r="DD61" s="3" t="s">
        <v>222</v>
      </c>
      <c r="DF61" s="3" t="s">
        <v>222</v>
      </c>
      <c r="DH61" s="3" t="s">
        <v>222</v>
      </c>
      <c r="DJ61" s="3" t="s">
        <v>222</v>
      </c>
      <c r="DL61" s="3" t="s">
        <v>222</v>
      </c>
      <c r="DN61" s="3" t="s">
        <v>66</v>
      </c>
      <c r="DP61" s="3" t="s">
        <v>66</v>
      </c>
      <c r="DR61" s="3" t="s">
        <v>66</v>
      </c>
      <c r="DT61" s="3" t="s">
        <v>66</v>
      </c>
      <c r="DV61" s="3" t="s">
        <v>66</v>
      </c>
      <c r="DX61" s="3" t="s">
        <v>66</v>
      </c>
      <c r="DZ61" s="3" t="s">
        <v>66</v>
      </c>
    </row>
    <row r="62" spans="2:144" ht="12.75">
      <c r="B62" s="31" t="s">
        <v>226</v>
      </c>
      <c r="C62" s="31"/>
      <c r="T62" s="23" t="s">
        <v>227</v>
      </c>
      <c r="V62" s="23" t="s">
        <v>227</v>
      </c>
      <c r="X62" s="23" t="s">
        <v>227</v>
      </c>
      <c r="Z62" s="23" t="s">
        <v>227</v>
      </c>
      <c r="AB62" s="23" t="s">
        <v>227</v>
      </c>
      <c r="AD62" s="23" t="s">
        <v>227</v>
      </c>
      <c r="AF62" s="23" t="s">
        <v>227</v>
      </c>
      <c r="CL62" s="3" t="s">
        <v>194</v>
      </c>
      <c r="CN62" s="3" t="s">
        <v>194</v>
      </c>
      <c r="CP62" s="3" t="s">
        <v>194</v>
      </c>
      <c r="CR62" s="3" t="s">
        <v>194</v>
      </c>
      <c r="CT62" s="3" t="s">
        <v>194</v>
      </c>
      <c r="CV62" s="3" t="s">
        <v>194</v>
      </c>
      <c r="CX62" s="3" t="s">
        <v>194</v>
      </c>
      <c r="DN62" s="3" t="s">
        <v>66</v>
      </c>
      <c r="DP62" s="3" t="s">
        <v>66</v>
      </c>
      <c r="DR62" s="3" t="s">
        <v>66</v>
      </c>
      <c r="DT62" s="3" t="s">
        <v>66</v>
      </c>
      <c r="DV62" s="3" t="s">
        <v>66</v>
      </c>
      <c r="DX62" s="3" t="s">
        <v>66</v>
      </c>
      <c r="DZ62" s="3" t="s">
        <v>66</v>
      </c>
      <c r="EB62" s="23" t="s">
        <v>228</v>
      </c>
      <c r="ED62" s="23" t="s">
        <v>228</v>
      </c>
      <c r="EF62" s="23" t="s">
        <v>228</v>
      </c>
      <c r="EH62" s="23" t="s">
        <v>228</v>
      </c>
      <c r="EJ62" s="23" t="s">
        <v>228</v>
      </c>
      <c r="EL62" s="23" t="s">
        <v>228</v>
      </c>
      <c r="EN62" s="23" t="s">
        <v>228</v>
      </c>
    </row>
    <row r="63" spans="2:130" ht="12.75">
      <c r="B63" s="32" t="s">
        <v>211</v>
      </c>
      <c r="C63" s="32"/>
      <c r="F63" s="3" t="s">
        <v>171</v>
      </c>
      <c r="H63" s="3" t="s">
        <v>171</v>
      </c>
      <c r="J63" s="3" t="s">
        <v>171</v>
      </c>
      <c r="L63" s="3" t="s">
        <v>171</v>
      </c>
      <c r="N63" s="3" t="s">
        <v>171</v>
      </c>
      <c r="P63" s="3" t="s">
        <v>171</v>
      </c>
      <c r="R63" s="3" t="s">
        <v>171</v>
      </c>
      <c r="T63" s="3" t="s">
        <v>51</v>
      </c>
      <c r="V63" s="3" t="s">
        <v>51</v>
      </c>
      <c r="X63" s="3" t="s">
        <v>51</v>
      </c>
      <c r="Z63" s="3" t="s">
        <v>51</v>
      </c>
      <c r="AB63" s="3" t="s">
        <v>51</v>
      </c>
      <c r="AD63" s="3" t="s">
        <v>51</v>
      </c>
      <c r="AF63" s="3" t="s">
        <v>51</v>
      </c>
      <c r="AH63" s="3" t="s">
        <v>52</v>
      </c>
      <c r="AJ63" s="3" t="s">
        <v>52</v>
      </c>
      <c r="AL63" s="3" t="s">
        <v>52</v>
      </c>
      <c r="AN63" s="3" t="s">
        <v>52</v>
      </c>
      <c r="AP63" s="3" t="s">
        <v>52</v>
      </c>
      <c r="AR63" s="3" t="s">
        <v>52</v>
      </c>
      <c r="AT63" s="3" t="s">
        <v>52</v>
      </c>
      <c r="AV63" s="3" t="s">
        <v>53</v>
      </c>
      <c r="AX63" s="3" t="s">
        <v>53</v>
      </c>
      <c r="AZ63" s="3" t="s">
        <v>53</v>
      </c>
      <c r="BB63" s="3" t="s">
        <v>53</v>
      </c>
      <c r="BD63" s="3" t="s">
        <v>53</v>
      </c>
      <c r="BF63" s="3" t="s">
        <v>53</v>
      </c>
      <c r="BH63" s="3" t="s">
        <v>53</v>
      </c>
      <c r="BJ63" s="3" t="s">
        <v>54</v>
      </c>
      <c r="BL63" s="3" t="s">
        <v>54</v>
      </c>
      <c r="BN63" s="3" t="s">
        <v>54</v>
      </c>
      <c r="BP63" s="3" t="s">
        <v>54</v>
      </c>
      <c r="BR63" s="3" t="s">
        <v>54</v>
      </c>
      <c r="BT63" s="3" t="s">
        <v>54</v>
      </c>
      <c r="BV63" s="3" t="s">
        <v>54</v>
      </c>
      <c r="BX63" s="3" t="s">
        <v>60</v>
      </c>
      <c r="BZ63" s="3" t="s">
        <v>60</v>
      </c>
      <c r="CB63" s="3" t="s">
        <v>60</v>
      </c>
      <c r="CD63" s="3" t="s">
        <v>60</v>
      </c>
      <c r="CF63" s="3" t="s">
        <v>60</v>
      </c>
      <c r="CH63" s="3" t="s">
        <v>60</v>
      </c>
      <c r="CJ63" s="3" t="s">
        <v>60</v>
      </c>
      <c r="CZ63" s="3" t="s">
        <v>55</v>
      </c>
      <c r="DB63" s="3" t="s">
        <v>55</v>
      </c>
      <c r="DD63" s="3" t="s">
        <v>55</v>
      </c>
      <c r="DF63" s="3" t="s">
        <v>55</v>
      </c>
      <c r="DH63" s="3" t="s">
        <v>55</v>
      </c>
      <c r="DJ63" s="3" t="s">
        <v>55</v>
      </c>
      <c r="DL63" s="3" t="s">
        <v>55</v>
      </c>
      <c r="DN63" s="3" t="s">
        <v>66</v>
      </c>
      <c r="DP63" s="3" t="s">
        <v>66</v>
      </c>
      <c r="DR63" s="3" t="s">
        <v>66</v>
      </c>
      <c r="DT63" s="3" t="s">
        <v>66</v>
      </c>
      <c r="DV63" s="3" t="s">
        <v>66</v>
      </c>
      <c r="DX63" s="3" t="s">
        <v>66</v>
      </c>
      <c r="DZ63" s="3" t="s">
        <v>66</v>
      </c>
    </row>
    <row r="64" spans="2:136" ht="12.75">
      <c r="B64" s="3" t="s">
        <v>57</v>
      </c>
      <c r="D64" s="3" t="s">
        <v>233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34">
        <v>228000000</v>
      </c>
      <c r="U64" s="4"/>
      <c r="V64" s="34">
        <v>228000000</v>
      </c>
      <c r="W64" s="4"/>
      <c r="X64" s="34">
        <v>228000000</v>
      </c>
      <c r="Y64" s="4"/>
      <c r="Z64" s="4"/>
      <c r="AA64" s="4"/>
      <c r="AB64" s="4"/>
      <c r="AC64" s="4"/>
      <c r="AD64" s="4"/>
      <c r="AE64" s="4"/>
      <c r="AF64" s="4"/>
      <c r="AG64" s="4"/>
      <c r="AH64" s="34">
        <v>124000</v>
      </c>
      <c r="AI64" s="4"/>
      <c r="AJ64" s="34">
        <v>124000</v>
      </c>
      <c r="AK64" s="4"/>
      <c r="AL64" s="34">
        <v>181000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34">
        <v>1360000</v>
      </c>
      <c r="BK64" s="4"/>
      <c r="BL64" s="34">
        <v>1360000</v>
      </c>
      <c r="BM64" s="4"/>
      <c r="BN64" s="34">
        <v>1360000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34">
        <v>11100000</v>
      </c>
      <c r="CM64" s="4"/>
      <c r="CN64" s="34">
        <v>11400000</v>
      </c>
      <c r="CO64" s="4"/>
      <c r="CP64" s="34">
        <v>10800000</v>
      </c>
      <c r="CQ64" s="4"/>
      <c r="CR64" s="4"/>
      <c r="CS64" s="4"/>
      <c r="CT64" s="4"/>
      <c r="CU64" s="4"/>
      <c r="CV64" s="4"/>
      <c r="CW64" s="4"/>
      <c r="CX64" s="4"/>
      <c r="CY64" s="4"/>
      <c r="CZ64" s="34">
        <v>9270000</v>
      </c>
      <c r="DA64" s="4"/>
      <c r="DB64" s="34">
        <v>9430000</v>
      </c>
      <c r="DC64" s="4"/>
      <c r="DD64" s="34">
        <v>9430000</v>
      </c>
      <c r="DE64" s="4"/>
      <c r="DF64" s="4"/>
      <c r="DG64" s="4"/>
      <c r="DH64" s="4"/>
      <c r="DI64" s="4"/>
      <c r="DJ64" s="4"/>
      <c r="DK64" s="4"/>
      <c r="DL64" s="4"/>
      <c r="DM64" s="4"/>
      <c r="EB64" s="14">
        <f>SUM(CZ64,BJ64,AH64)</f>
        <v>10754000</v>
      </c>
      <c r="ED64" s="14">
        <f>SUM(DB64,BL64,AJ64)</f>
        <v>10914000</v>
      </c>
      <c r="EF64" s="14">
        <f>SUM(DD64,BN64,AL64)</f>
        <v>10971000</v>
      </c>
    </row>
    <row r="65" spans="2:117" ht="12.75">
      <c r="B65" s="3" t="s">
        <v>58</v>
      </c>
      <c r="D65" s="3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34">
        <f>CL66*1000000/CL64*454</f>
        <v>11206.846846846845</v>
      </c>
      <c r="CM65" s="4"/>
      <c r="CN65" s="34">
        <f>CN66*1000000/CN64*454</f>
        <v>11071.228070175439</v>
      </c>
      <c r="CO65" s="4"/>
      <c r="CP65" s="34">
        <f>CP66*1000000/CP64*454</f>
        <v>11181.851851851852</v>
      </c>
      <c r="CQ65" s="4"/>
      <c r="CR65" s="4"/>
      <c r="CS65" s="4"/>
      <c r="CT65" s="4"/>
      <c r="CU65" s="4"/>
      <c r="CV65" s="4"/>
      <c r="CW65" s="4"/>
      <c r="CX65" s="4"/>
      <c r="CY65" s="4"/>
      <c r="CZ65" s="34">
        <f>CZ66*1000000/CZ64*454</f>
        <v>11264.293419633226</v>
      </c>
      <c r="DA65" s="4"/>
      <c r="DB65" s="34">
        <f>DB66*1000000/DB64*454</f>
        <v>11073.170731707318</v>
      </c>
      <c r="DC65" s="4"/>
      <c r="DD65" s="34">
        <f>DD66*1000000/DD64*454</f>
        <v>11410.1802757158</v>
      </c>
      <c r="DE65" s="4"/>
      <c r="DF65" s="4"/>
      <c r="DG65" s="4"/>
      <c r="DH65" s="4"/>
      <c r="DI65" s="4"/>
      <c r="DJ65" s="4"/>
      <c r="DK65" s="4"/>
      <c r="DL65" s="4"/>
      <c r="DM65" s="4"/>
    </row>
    <row r="66" spans="2:144" ht="12.75">
      <c r="B66" s="3" t="s">
        <v>231</v>
      </c>
      <c r="D66" s="3" t="s">
        <v>232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3">
        <v>1.9</v>
      </c>
      <c r="AJ66" s="3">
        <v>1.52</v>
      </c>
      <c r="AL66" s="3">
        <v>2.1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3">
        <v>44.2</v>
      </c>
      <c r="BL66" s="3">
        <v>43.1</v>
      </c>
      <c r="BN66" s="3">
        <v>42.3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3">
        <v>274</v>
      </c>
      <c r="CN66" s="3">
        <v>278</v>
      </c>
      <c r="CP66" s="3">
        <v>266</v>
      </c>
      <c r="CQ66" s="4"/>
      <c r="CR66" s="4"/>
      <c r="CS66" s="4"/>
      <c r="CT66" s="4"/>
      <c r="CU66" s="4"/>
      <c r="CV66" s="4"/>
      <c r="CW66" s="4"/>
      <c r="CX66" s="4"/>
      <c r="CY66" s="4"/>
      <c r="CZ66" s="3">
        <v>230</v>
      </c>
      <c r="DB66" s="3">
        <v>230</v>
      </c>
      <c r="DD66" s="3">
        <v>237</v>
      </c>
      <c r="DE66" s="4"/>
      <c r="DF66" s="4"/>
      <c r="DG66" s="4"/>
      <c r="DH66" s="4"/>
      <c r="DI66" s="4"/>
      <c r="DJ66" s="4"/>
      <c r="DK66" s="4"/>
      <c r="DL66" s="4"/>
      <c r="DM66" s="4"/>
      <c r="DN66" s="14">
        <f>SUM(EB66,CL66)</f>
        <v>550.0999999999999</v>
      </c>
      <c r="DP66" s="14">
        <f>SUM(ED66,CN66)</f>
        <v>552.62</v>
      </c>
      <c r="DR66" s="14">
        <f>SUM(EF66,CP66)</f>
        <v>547.4000000000001</v>
      </c>
      <c r="DZ66" s="3">
        <f>AVERAGE(DN66,DP66,DR66)</f>
        <v>550.04</v>
      </c>
      <c r="EB66" s="14">
        <f>SUM(CZ66,BJ66,AH66)</f>
        <v>276.09999999999997</v>
      </c>
      <c r="ED66" s="14">
        <f>SUM(DB66,BL66,AJ66)</f>
        <v>274.62</v>
      </c>
      <c r="EF66" s="14">
        <f>SUM(DD66,BN66,AL66)</f>
        <v>281.40000000000003</v>
      </c>
      <c r="EN66" s="14">
        <f>AVERAGE(EB66,ED66,EF66)</f>
        <v>277.3733333333334</v>
      </c>
    </row>
    <row r="67" spans="1:117" ht="12.75">
      <c r="A67" s="3" t="s">
        <v>26</v>
      </c>
      <c r="B67" s="3" t="s">
        <v>0</v>
      </c>
      <c r="D67" s="3" t="s">
        <v>56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v>261</v>
      </c>
      <c r="U67" s="4"/>
      <c r="V67" s="4">
        <v>291</v>
      </c>
      <c r="W67" s="4"/>
      <c r="X67" s="4">
        <v>261</v>
      </c>
      <c r="Y67" s="4"/>
      <c r="Z67" s="4"/>
      <c r="AA67" s="4"/>
      <c r="AB67" s="4"/>
      <c r="AC67" s="4"/>
      <c r="AD67" s="4"/>
      <c r="AE67" s="4"/>
      <c r="AF67" s="4"/>
      <c r="AG67" s="4"/>
      <c r="AH67" s="4">
        <v>0.464</v>
      </c>
      <c r="AI67" s="4"/>
      <c r="AJ67" s="4">
        <v>0.382</v>
      </c>
      <c r="AK67" s="4"/>
      <c r="AL67" s="4">
        <v>1.11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>
        <v>3.6</v>
      </c>
      <c r="BK67" s="4"/>
      <c r="BL67" s="4">
        <v>5.7</v>
      </c>
      <c r="BM67" s="4"/>
      <c r="BN67" s="4">
        <v>8.1</v>
      </c>
      <c r="BO67" s="4"/>
      <c r="BP67" s="4"/>
      <c r="BQ67" s="4"/>
      <c r="BR67" s="4"/>
      <c r="BS67" s="4"/>
      <c r="BT67" s="4"/>
      <c r="BU67" s="4"/>
      <c r="BV67" s="4"/>
      <c r="BW67" s="4"/>
      <c r="BX67" s="4">
        <v>26.928</v>
      </c>
      <c r="BY67" s="4"/>
      <c r="BZ67" s="4">
        <v>25.05</v>
      </c>
      <c r="CA67" s="4"/>
      <c r="CB67" s="4">
        <v>26.048</v>
      </c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>
        <v>929</v>
      </c>
      <c r="DA67" s="4"/>
      <c r="DB67" s="4">
        <v>935</v>
      </c>
      <c r="DC67" s="4"/>
      <c r="DD67" s="4">
        <v>1050</v>
      </c>
      <c r="DE67" s="4"/>
      <c r="DF67" s="4"/>
      <c r="DG67" s="4"/>
      <c r="DH67" s="4"/>
      <c r="DI67" s="4"/>
      <c r="DJ67" s="4"/>
      <c r="DK67" s="4"/>
      <c r="DL67" s="4"/>
      <c r="DM67" s="4"/>
    </row>
    <row r="68" spans="1:117" ht="12.75">
      <c r="A68" s="3" t="s">
        <v>26</v>
      </c>
      <c r="B68" s="3" t="s">
        <v>3</v>
      </c>
      <c r="D68" s="3" t="s">
        <v>56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0.148</v>
      </c>
      <c r="U68" s="4"/>
      <c r="V68" s="4">
        <v>0.141</v>
      </c>
      <c r="W68" s="4"/>
      <c r="X68" s="4">
        <v>0.176</v>
      </c>
      <c r="Y68" s="4"/>
      <c r="Z68" s="4"/>
      <c r="AA68" s="4"/>
      <c r="AB68" s="4"/>
      <c r="AC68" s="4"/>
      <c r="AD68" s="4"/>
      <c r="AE68" s="4"/>
      <c r="AF68" s="4"/>
      <c r="AG68" s="4"/>
      <c r="AH68" s="4">
        <v>0.000661</v>
      </c>
      <c r="AI68" s="4"/>
      <c r="AJ68" s="4">
        <v>0.000485</v>
      </c>
      <c r="AK68" s="4"/>
      <c r="AL68" s="4">
        <v>0.00137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>
        <v>0.0237</v>
      </c>
      <c r="BK68" s="4"/>
      <c r="BL68" s="4">
        <v>0.0196</v>
      </c>
      <c r="BM68" s="4"/>
      <c r="BN68" s="4">
        <v>0.00373</v>
      </c>
      <c r="BO68" s="4"/>
      <c r="BP68" s="4"/>
      <c r="BQ68" s="4"/>
      <c r="BR68" s="4"/>
      <c r="BS68" s="4"/>
      <c r="BT68" s="4"/>
      <c r="BU68" s="4"/>
      <c r="BV68" s="4"/>
      <c r="BW68" s="4"/>
      <c r="BX68" s="4">
        <v>0.00939</v>
      </c>
      <c r="BY68" s="4"/>
      <c r="BZ68" s="4">
        <v>0.00758</v>
      </c>
      <c r="CA68" s="4"/>
      <c r="CB68" s="4">
        <v>0.00719</v>
      </c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>
        <v>0.389</v>
      </c>
      <c r="DA68" s="4"/>
      <c r="DB68" s="4">
        <v>0.242</v>
      </c>
      <c r="DC68" s="4"/>
      <c r="DD68" s="4">
        <v>0.225</v>
      </c>
      <c r="DE68" s="4"/>
      <c r="DF68" s="4"/>
      <c r="DG68" s="4"/>
      <c r="DH68" s="4"/>
      <c r="DI68" s="4"/>
      <c r="DJ68" s="4"/>
      <c r="DK68" s="4"/>
      <c r="DL68" s="4"/>
      <c r="DM68" s="4"/>
    </row>
    <row r="69" spans="1:117" ht="12.75">
      <c r="A69" s="3" t="s">
        <v>26</v>
      </c>
      <c r="B69" s="3" t="s">
        <v>4</v>
      </c>
      <c r="D69" s="3" t="s">
        <v>56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0.384</v>
      </c>
      <c r="U69" s="4"/>
      <c r="V69" s="4">
        <v>0.719</v>
      </c>
      <c r="W69" s="4"/>
      <c r="X69" s="4">
        <v>0.379</v>
      </c>
      <c r="Y69" s="4"/>
      <c r="Z69" s="4"/>
      <c r="AA69" s="4"/>
      <c r="AB69" s="4"/>
      <c r="AC69" s="4"/>
      <c r="AD69" s="4"/>
      <c r="AE69" s="4"/>
      <c r="AF69" s="4"/>
      <c r="AG69" s="4"/>
      <c r="AH69" s="4">
        <v>0.00225</v>
      </c>
      <c r="AI69" s="4"/>
      <c r="AJ69" s="4">
        <v>0.00183</v>
      </c>
      <c r="AK69" s="4"/>
      <c r="AL69" s="4">
        <v>0.00606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>
        <v>0.00289</v>
      </c>
      <c r="BK69" s="4"/>
      <c r="BL69" s="4">
        <v>0.011</v>
      </c>
      <c r="BM69" s="4"/>
      <c r="BN69" s="4">
        <v>0.00322</v>
      </c>
      <c r="BO69" s="4"/>
      <c r="BP69" s="4"/>
      <c r="BQ69" s="4"/>
      <c r="BR69" s="4"/>
      <c r="BS69" s="4"/>
      <c r="BT69" s="4"/>
      <c r="BU69" s="4"/>
      <c r="BV69" s="4"/>
      <c r="BW69" s="4"/>
      <c r="BX69" s="4">
        <v>0.134</v>
      </c>
      <c r="BY69" s="4"/>
      <c r="BZ69" s="4">
        <v>0.0991</v>
      </c>
      <c r="CA69" s="4"/>
      <c r="CB69" s="4">
        <v>0.0756</v>
      </c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>
        <v>4.09</v>
      </c>
      <c r="DA69" s="4"/>
      <c r="DB69" s="4">
        <v>3.85</v>
      </c>
      <c r="DC69" s="4"/>
      <c r="DD69" s="4">
        <v>3.49</v>
      </c>
      <c r="DE69" s="4"/>
      <c r="DF69" s="4"/>
      <c r="DG69" s="4"/>
      <c r="DH69" s="4"/>
      <c r="DI69" s="4"/>
      <c r="DJ69" s="4"/>
      <c r="DK69" s="4"/>
      <c r="DL69" s="4"/>
      <c r="DM69" s="4"/>
    </row>
    <row r="70" spans="1:117" ht="12.75">
      <c r="A70" s="3" t="s">
        <v>26</v>
      </c>
      <c r="B70" s="3" t="s">
        <v>5</v>
      </c>
      <c r="D70" s="3" t="s">
        <v>56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>
        <v>7.08</v>
      </c>
      <c r="U70" s="4"/>
      <c r="V70" s="4">
        <v>6.23</v>
      </c>
      <c r="W70" s="4"/>
      <c r="X70" s="4">
        <v>5.73</v>
      </c>
      <c r="Y70" s="4"/>
      <c r="Z70" s="4"/>
      <c r="AA70" s="4"/>
      <c r="AB70" s="4"/>
      <c r="AC70" s="4"/>
      <c r="AD70" s="4"/>
      <c r="AE70" s="4"/>
      <c r="AF70" s="4"/>
      <c r="AG70" s="4"/>
      <c r="AH70" s="4">
        <v>0.0844</v>
      </c>
      <c r="AI70" s="4"/>
      <c r="AJ70" s="4">
        <v>0.101</v>
      </c>
      <c r="AK70" s="4"/>
      <c r="AL70" s="4">
        <v>0.142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>
        <v>0.0396</v>
      </c>
      <c r="BK70" s="4"/>
      <c r="BL70" s="4">
        <v>0.0606</v>
      </c>
      <c r="BM70" s="4"/>
      <c r="BN70" s="4">
        <v>0.0193</v>
      </c>
      <c r="BO70" s="4"/>
      <c r="BP70" s="4"/>
      <c r="BQ70" s="4"/>
      <c r="BR70" s="4"/>
      <c r="BS70" s="4"/>
      <c r="BT70" s="4"/>
      <c r="BU70" s="4"/>
      <c r="BV70" s="4"/>
      <c r="BW70" s="4"/>
      <c r="BX70" s="4">
        <v>1.49</v>
      </c>
      <c r="BY70" s="4"/>
      <c r="BZ70" s="4">
        <v>1.29</v>
      </c>
      <c r="CA70" s="4"/>
      <c r="CB70" s="4">
        <v>1.68</v>
      </c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>
        <v>18.6</v>
      </c>
      <c r="DA70" s="4"/>
      <c r="DB70" s="4">
        <v>17.2</v>
      </c>
      <c r="DC70" s="4"/>
      <c r="DD70" s="4">
        <v>10.2</v>
      </c>
      <c r="DE70" s="4"/>
      <c r="DF70" s="4"/>
      <c r="DG70" s="4"/>
      <c r="DH70" s="4"/>
      <c r="DI70" s="4"/>
      <c r="DJ70" s="4"/>
      <c r="DK70" s="4"/>
      <c r="DL70" s="4"/>
      <c r="DM70" s="4"/>
    </row>
    <row r="71" spans="1:117" ht="12.75">
      <c r="A71" s="3" t="s">
        <v>26</v>
      </c>
      <c r="B71" s="3" t="s">
        <v>6</v>
      </c>
      <c r="D71" s="3" t="s">
        <v>56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0.26</v>
      </c>
      <c r="U71" s="4"/>
      <c r="V71" s="4">
        <v>0.306</v>
      </c>
      <c r="W71" s="4"/>
      <c r="X71" s="4">
        <v>0.269</v>
      </c>
      <c r="Y71" s="4"/>
      <c r="Z71" s="4"/>
      <c r="AA71" s="4"/>
      <c r="AB71" s="4"/>
      <c r="AC71" s="4"/>
      <c r="AD71" s="4"/>
      <c r="AE71" s="4"/>
      <c r="AF71" s="4"/>
      <c r="AG71" s="4"/>
      <c r="AH71" s="4">
        <v>4.41E-05</v>
      </c>
      <c r="AI71" s="4"/>
      <c r="AJ71" s="4">
        <v>6.61E-05</v>
      </c>
      <c r="AK71" s="4"/>
      <c r="AL71" s="4">
        <v>0.00011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>
        <v>0.000154</v>
      </c>
      <c r="BK71" s="4"/>
      <c r="BL71" s="4">
        <v>0.000243</v>
      </c>
      <c r="BM71" s="4"/>
      <c r="BN71" s="4">
        <v>0.000287</v>
      </c>
      <c r="BO71" s="4"/>
      <c r="BP71" s="4"/>
      <c r="BQ71" s="4"/>
      <c r="BR71" s="4"/>
      <c r="BS71" s="4"/>
      <c r="BT71" s="4"/>
      <c r="BU71" s="4"/>
      <c r="BV71" s="4"/>
      <c r="BW71" s="4"/>
      <c r="BX71" s="4">
        <v>0.00811</v>
      </c>
      <c r="BY71" s="4"/>
      <c r="BZ71" s="4">
        <v>0.0146</v>
      </c>
      <c r="CA71" s="4"/>
      <c r="CB71" s="4">
        <v>0.00602</v>
      </c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>
        <v>0.0491</v>
      </c>
      <c r="DA71" s="4"/>
      <c r="DB71" s="4">
        <v>0.0503</v>
      </c>
      <c r="DC71" s="4"/>
      <c r="DD71" s="4">
        <v>0.0539</v>
      </c>
      <c r="DE71" s="4"/>
      <c r="DF71" s="4"/>
      <c r="DG71" s="4"/>
      <c r="DH71" s="4"/>
      <c r="DI71" s="4"/>
      <c r="DJ71" s="4"/>
      <c r="DK71" s="4"/>
      <c r="DL71" s="4"/>
      <c r="DM71" s="4"/>
    </row>
    <row r="72" spans="1:117" ht="12.75">
      <c r="A72" s="3" t="s">
        <v>26</v>
      </c>
      <c r="B72" s="3" t="s">
        <v>7</v>
      </c>
      <c r="D72" s="3" t="s">
        <v>56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1.76</v>
      </c>
      <c r="U72" s="4"/>
      <c r="V72" s="4">
        <v>0.799</v>
      </c>
      <c r="W72" s="4"/>
      <c r="X72" s="4">
        <v>0.669</v>
      </c>
      <c r="Y72" s="4"/>
      <c r="Z72" s="4"/>
      <c r="AA72" s="4"/>
      <c r="AB72" s="4"/>
      <c r="AC72" s="4"/>
      <c r="AD72" s="4"/>
      <c r="AE72" s="4"/>
      <c r="AF72" s="4"/>
      <c r="AG72" s="4"/>
      <c r="AH72" s="4">
        <v>0.000353</v>
      </c>
      <c r="AI72" s="4"/>
      <c r="AJ72" s="4">
        <v>0.000573</v>
      </c>
      <c r="AK72" s="4"/>
      <c r="AL72" s="4">
        <v>0.000992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>
        <v>0.485</v>
      </c>
      <c r="AY72" s="4"/>
      <c r="AZ72" s="4">
        <v>0.482</v>
      </c>
      <c r="BA72" s="4"/>
      <c r="BB72" s="4"/>
      <c r="BC72" s="4"/>
      <c r="BD72" s="4"/>
      <c r="BE72" s="4"/>
      <c r="BF72" s="4"/>
      <c r="BG72" s="4"/>
      <c r="BH72" s="4"/>
      <c r="BI72" s="4"/>
      <c r="BJ72" s="4">
        <v>0.00547</v>
      </c>
      <c r="BK72" s="4"/>
      <c r="BL72" s="4">
        <v>0.0498</v>
      </c>
      <c r="BM72" s="4"/>
      <c r="BN72" s="4">
        <v>0.105</v>
      </c>
      <c r="BO72" s="4"/>
      <c r="BP72" s="4"/>
      <c r="BQ72" s="4"/>
      <c r="BR72" s="4"/>
      <c r="BS72" s="4"/>
      <c r="BT72" s="4"/>
      <c r="BU72" s="4"/>
      <c r="BV72" s="4"/>
      <c r="BW72" s="4"/>
      <c r="BX72" s="4">
        <v>0.0058</v>
      </c>
      <c r="BY72" s="4"/>
      <c r="BZ72" s="4">
        <v>0.00439</v>
      </c>
      <c r="CA72" s="4"/>
      <c r="CB72" s="4">
        <v>0.00573</v>
      </c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>
        <v>5.91</v>
      </c>
      <c r="DA72" s="4"/>
      <c r="DB72" s="4">
        <v>5.82</v>
      </c>
      <c r="DC72" s="4"/>
      <c r="DD72" s="4">
        <v>5.76</v>
      </c>
      <c r="DE72" s="4"/>
      <c r="DF72" s="4"/>
      <c r="DG72" s="4"/>
      <c r="DH72" s="4"/>
      <c r="DI72" s="4"/>
      <c r="DJ72" s="4"/>
      <c r="DK72" s="4"/>
      <c r="DL72" s="4"/>
      <c r="DM72" s="4"/>
    </row>
    <row r="73" spans="1:117" ht="12.75">
      <c r="A73" s="3" t="s">
        <v>26</v>
      </c>
      <c r="B73" s="3" t="s">
        <v>8</v>
      </c>
      <c r="D73" s="3" t="s">
        <v>56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9.39</v>
      </c>
      <c r="U73" s="4"/>
      <c r="V73" s="4">
        <v>10.3</v>
      </c>
      <c r="W73" s="4"/>
      <c r="X73" s="4">
        <v>8.49</v>
      </c>
      <c r="Y73" s="4"/>
      <c r="Z73" s="4"/>
      <c r="AA73" s="4"/>
      <c r="AB73" s="4"/>
      <c r="AC73" s="4"/>
      <c r="AD73" s="4"/>
      <c r="AE73" s="4"/>
      <c r="AF73" s="4"/>
      <c r="AG73" s="4"/>
      <c r="AH73" s="4">
        <v>0.0557</v>
      </c>
      <c r="AI73" s="4"/>
      <c r="AJ73" s="4">
        <v>0.0511</v>
      </c>
      <c r="AK73" s="4"/>
      <c r="AL73" s="4">
        <v>0.11</v>
      </c>
      <c r="AM73" s="4"/>
      <c r="AN73" s="4"/>
      <c r="AO73" s="4"/>
      <c r="AP73" s="4"/>
      <c r="AQ73" s="4"/>
      <c r="AR73" s="4"/>
      <c r="AS73" s="4"/>
      <c r="AT73" s="4"/>
      <c r="AU73" s="4"/>
      <c r="AV73" s="4">
        <v>1.82</v>
      </c>
      <c r="AW73" s="4"/>
      <c r="AX73" s="4">
        <v>1.82</v>
      </c>
      <c r="AY73" s="4"/>
      <c r="AZ73" s="4">
        <v>1.82</v>
      </c>
      <c r="BA73" s="4"/>
      <c r="BB73" s="4"/>
      <c r="BC73" s="4"/>
      <c r="BD73" s="4"/>
      <c r="BE73" s="4"/>
      <c r="BF73" s="4"/>
      <c r="BG73" s="4"/>
      <c r="BH73" s="4"/>
      <c r="BI73" s="4"/>
      <c r="BJ73" s="4">
        <v>0.0145</v>
      </c>
      <c r="BK73" s="4"/>
      <c r="BL73" s="4">
        <v>0.171</v>
      </c>
      <c r="BM73" s="4"/>
      <c r="BN73" s="4">
        <v>0.3</v>
      </c>
      <c r="BO73" s="4"/>
      <c r="BP73" s="4"/>
      <c r="BQ73" s="4"/>
      <c r="BR73" s="4"/>
      <c r="BS73" s="4"/>
      <c r="BT73" s="4"/>
      <c r="BU73" s="4"/>
      <c r="BV73" s="4"/>
      <c r="BW73" s="4"/>
      <c r="BX73" s="4">
        <v>0.407</v>
      </c>
      <c r="BY73" s="4"/>
      <c r="BZ73" s="4">
        <v>0.394</v>
      </c>
      <c r="CA73" s="4"/>
      <c r="CB73" s="4">
        <v>0.483</v>
      </c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>
        <v>12.5</v>
      </c>
      <c r="DA73" s="4"/>
      <c r="DB73" s="4">
        <v>12.6</v>
      </c>
      <c r="DC73" s="4"/>
      <c r="DD73" s="4">
        <v>12.2</v>
      </c>
      <c r="DE73" s="4"/>
      <c r="DF73" s="4"/>
      <c r="DG73" s="4"/>
      <c r="DH73" s="4"/>
      <c r="DI73" s="4"/>
      <c r="DJ73" s="4"/>
      <c r="DK73" s="4"/>
      <c r="DL73" s="4"/>
      <c r="DM73" s="4"/>
    </row>
    <row r="74" spans="1:117" ht="12.75">
      <c r="A74" s="3" t="s">
        <v>26</v>
      </c>
      <c r="B74" s="3" t="s">
        <v>9</v>
      </c>
      <c r="D74" s="3" t="s">
        <v>56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4.46</v>
      </c>
      <c r="U74" s="4"/>
      <c r="V74" s="4">
        <v>7.34</v>
      </c>
      <c r="W74" s="4"/>
      <c r="X74" s="4">
        <v>5.78</v>
      </c>
      <c r="Y74" s="4"/>
      <c r="Z74" s="4"/>
      <c r="AA74" s="4"/>
      <c r="AB74" s="4"/>
      <c r="AC74" s="4"/>
      <c r="AD74" s="4"/>
      <c r="AE74" s="4"/>
      <c r="AF74" s="4"/>
      <c r="AG74" s="4"/>
      <c r="AH74" s="4">
        <v>0.0179</v>
      </c>
      <c r="AI74" s="4"/>
      <c r="AJ74" s="4">
        <v>0.0149</v>
      </c>
      <c r="AK74" s="4"/>
      <c r="AL74" s="4">
        <v>0.0242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>
        <v>0.668</v>
      </c>
      <c r="AY74" s="4"/>
      <c r="AZ74" s="4">
        <v>0.663</v>
      </c>
      <c r="BA74" s="4"/>
      <c r="BB74" s="4"/>
      <c r="BC74" s="4"/>
      <c r="BD74" s="4"/>
      <c r="BE74" s="4"/>
      <c r="BF74" s="4"/>
      <c r="BG74" s="4"/>
      <c r="BH74" s="4"/>
      <c r="BI74" s="4"/>
      <c r="BJ74" s="4">
        <v>0.0324</v>
      </c>
      <c r="BK74" s="4"/>
      <c r="BL74" s="4">
        <v>0.0937</v>
      </c>
      <c r="BM74" s="4"/>
      <c r="BN74" s="4">
        <v>0.0775</v>
      </c>
      <c r="BO74" s="4"/>
      <c r="BP74" s="4"/>
      <c r="BQ74" s="4"/>
      <c r="BR74" s="4"/>
      <c r="BS74" s="4"/>
      <c r="BT74" s="4"/>
      <c r="BU74" s="4"/>
      <c r="BV74" s="4"/>
      <c r="BW74" s="4"/>
      <c r="BX74" s="4">
        <v>0.154</v>
      </c>
      <c r="BY74" s="4"/>
      <c r="BZ74" s="4">
        <v>0.14</v>
      </c>
      <c r="CA74" s="4"/>
      <c r="CB74" s="4">
        <v>0.0939</v>
      </c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>
        <v>12.2</v>
      </c>
      <c r="DA74" s="4"/>
      <c r="DB74" s="4">
        <v>12.7</v>
      </c>
      <c r="DC74" s="4"/>
      <c r="DD74" s="4">
        <v>12.9</v>
      </c>
      <c r="DE74" s="4"/>
      <c r="DF74" s="4"/>
      <c r="DG74" s="4"/>
      <c r="DH74" s="4"/>
      <c r="DI74" s="4"/>
      <c r="DJ74" s="4"/>
      <c r="DK74" s="4"/>
      <c r="DL74" s="4"/>
      <c r="DM74" s="4"/>
    </row>
    <row r="75" spans="1:117" ht="12.75">
      <c r="A75" s="3" t="s">
        <v>26</v>
      </c>
      <c r="B75" s="3" t="s">
        <v>10</v>
      </c>
      <c r="D75" s="3" t="s">
        <v>56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v>0.208</v>
      </c>
      <c r="U75" s="4"/>
      <c r="V75" s="4">
        <v>0.256</v>
      </c>
      <c r="W75" s="4"/>
      <c r="X75" s="4">
        <v>0.249</v>
      </c>
      <c r="Y75" s="4"/>
      <c r="Z75" s="4"/>
      <c r="AA75" s="4"/>
      <c r="AB75" s="4"/>
      <c r="AC75" s="4"/>
      <c r="AD75" s="4"/>
      <c r="AE75" s="4"/>
      <c r="AF75" s="4"/>
      <c r="AG75" s="4"/>
      <c r="AH75" s="4">
        <v>0.00265</v>
      </c>
      <c r="AI75" s="4"/>
      <c r="AJ75" s="4">
        <v>0.00269</v>
      </c>
      <c r="AK75" s="4"/>
      <c r="AL75" s="4">
        <v>0.00459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>
        <v>0.000287</v>
      </c>
      <c r="BK75" s="4"/>
      <c r="BL75" s="4">
        <v>0.000287</v>
      </c>
      <c r="BM75" s="4"/>
      <c r="BN75" s="4">
        <v>0.000265</v>
      </c>
      <c r="BO75" s="4"/>
      <c r="BP75" s="4"/>
      <c r="BQ75" s="4"/>
      <c r="BR75" s="4"/>
      <c r="BS75" s="4"/>
      <c r="BT75" s="4"/>
      <c r="BU75" s="4"/>
      <c r="BV75" s="4"/>
      <c r="BW75" s="4"/>
      <c r="BX75" s="4">
        <v>0.00503</v>
      </c>
      <c r="BY75" s="4"/>
      <c r="BZ75" s="4">
        <v>0.00196</v>
      </c>
      <c r="CA75" s="4"/>
      <c r="CB75" s="4">
        <v>0.0032</v>
      </c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>
        <v>0.0376</v>
      </c>
      <c r="DA75" s="4"/>
      <c r="DB75" s="4">
        <v>0.0295</v>
      </c>
      <c r="DC75" s="4"/>
      <c r="DD75" s="4">
        <v>0.0387</v>
      </c>
      <c r="DE75" s="4"/>
      <c r="DF75" s="4"/>
      <c r="DG75" s="4"/>
      <c r="DH75" s="4"/>
      <c r="DI75" s="4"/>
      <c r="DJ75" s="4"/>
      <c r="DK75" s="4"/>
      <c r="DL75" s="4"/>
      <c r="DM75" s="4"/>
    </row>
    <row r="76" spans="1:117" ht="12.75">
      <c r="A76" s="3" t="s">
        <v>26</v>
      </c>
      <c r="B76" s="3" t="s">
        <v>11</v>
      </c>
      <c r="D76" s="3" t="s">
        <v>56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0.334</v>
      </c>
      <c r="U76" s="4"/>
      <c r="V76" s="4">
        <v>0.207</v>
      </c>
      <c r="W76" s="4"/>
      <c r="X76" s="4">
        <v>0.205</v>
      </c>
      <c r="Y76" s="4"/>
      <c r="Z76" s="4"/>
      <c r="AA76" s="4"/>
      <c r="AB76" s="4"/>
      <c r="AC76" s="4"/>
      <c r="AD76" s="4"/>
      <c r="AE76" s="4"/>
      <c r="AF76" s="4"/>
      <c r="AG76" s="4"/>
      <c r="AH76" s="4">
        <v>0.0017</v>
      </c>
      <c r="AI76" s="4"/>
      <c r="AJ76" s="4">
        <v>0.000132</v>
      </c>
      <c r="AK76" s="4"/>
      <c r="AL76" s="4">
        <v>0.000198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>
        <v>0.00139</v>
      </c>
      <c r="BK76" s="4"/>
      <c r="BL76" s="4">
        <v>0.00205</v>
      </c>
      <c r="BM76" s="4"/>
      <c r="BN76" s="4">
        <v>0.00205</v>
      </c>
      <c r="BO76" s="4"/>
      <c r="BP76" s="4"/>
      <c r="BQ76" s="4"/>
      <c r="BR76" s="4"/>
      <c r="BS76" s="4"/>
      <c r="BT76" s="4"/>
      <c r="BU76" s="4"/>
      <c r="BV76" s="4"/>
      <c r="BW76" s="4"/>
      <c r="BX76" s="4">
        <v>0.012</v>
      </c>
      <c r="BY76" s="4"/>
      <c r="BZ76" s="4">
        <v>0.0137</v>
      </c>
      <c r="CA76" s="4"/>
      <c r="CB76" s="4">
        <v>0.0127</v>
      </c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>
        <v>0.075</v>
      </c>
      <c r="DA76" s="4"/>
      <c r="DB76" s="4">
        <v>0.0819</v>
      </c>
      <c r="DC76" s="4"/>
      <c r="DD76" s="4">
        <v>0.0651</v>
      </c>
      <c r="DE76" s="4"/>
      <c r="DF76" s="4"/>
      <c r="DG76" s="4"/>
      <c r="DH76" s="4"/>
      <c r="DI76" s="4"/>
      <c r="DJ76" s="4"/>
      <c r="DK76" s="4"/>
      <c r="DL76" s="4"/>
      <c r="DM76" s="4"/>
    </row>
    <row r="77" spans="1:117" ht="12.75">
      <c r="A77" s="3" t="s">
        <v>26</v>
      </c>
      <c r="B77" s="3" t="s">
        <v>12</v>
      </c>
      <c r="D77" s="3" t="s">
        <v>56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v>2.39</v>
      </c>
      <c r="U77" s="4"/>
      <c r="V77" s="4">
        <v>1.98</v>
      </c>
      <c r="W77" s="4"/>
      <c r="X77" s="4">
        <v>2.23</v>
      </c>
      <c r="Y77" s="4"/>
      <c r="Z77" s="4"/>
      <c r="AA77" s="4"/>
      <c r="AB77" s="4"/>
      <c r="AC77" s="4"/>
      <c r="AD77" s="4"/>
      <c r="AE77" s="4"/>
      <c r="AF77" s="4"/>
      <c r="AG77" s="4"/>
      <c r="AH77" s="4">
        <v>6.61E-05</v>
      </c>
      <c r="AI77" s="4"/>
      <c r="AJ77" s="4">
        <v>0.000154</v>
      </c>
      <c r="AK77" s="4"/>
      <c r="AL77" s="4">
        <v>0.000309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>
        <v>0.000309</v>
      </c>
      <c r="BK77" s="4"/>
      <c r="BL77" s="4">
        <v>0.000485</v>
      </c>
      <c r="BM77" s="4"/>
      <c r="BN77" s="4">
        <v>0.000529</v>
      </c>
      <c r="BO77" s="4"/>
      <c r="BP77" s="4"/>
      <c r="BQ77" s="4"/>
      <c r="BR77" s="4"/>
      <c r="BS77" s="4"/>
      <c r="BT77" s="4"/>
      <c r="BU77" s="4"/>
      <c r="BV77" s="4"/>
      <c r="BW77" s="4"/>
      <c r="BX77" s="4">
        <v>0.0178</v>
      </c>
      <c r="BY77" s="4"/>
      <c r="BZ77" s="4">
        <v>0.0168</v>
      </c>
      <c r="CA77" s="4"/>
      <c r="CB77" s="4">
        <v>0.0099</v>
      </c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>
        <v>0.00223</v>
      </c>
      <c r="DA77" s="4"/>
      <c r="DB77" s="4">
        <v>0.00256</v>
      </c>
      <c r="DC77" s="4"/>
      <c r="DD77" s="4">
        <v>0.00322</v>
      </c>
      <c r="DE77" s="4"/>
      <c r="DF77" s="4"/>
      <c r="DG77" s="4"/>
      <c r="DH77" s="4"/>
      <c r="DI77" s="4"/>
      <c r="DJ77" s="4"/>
      <c r="DK77" s="4"/>
      <c r="DL77" s="4"/>
      <c r="DM77" s="4"/>
    </row>
    <row r="78" spans="5:117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2:117" ht="12.75">
      <c r="B79" s="31" t="s">
        <v>225</v>
      </c>
      <c r="C79" s="31"/>
      <c r="D79" s="31" t="s">
        <v>177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>
        <f>'emiss 2'!$G$74</f>
        <v>234563</v>
      </c>
      <c r="U79" s="4"/>
      <c r="V79" s="4">
        <f>'emiss 2'!$I$74</f>
        <v>242293</v>
      </c>
      <c r="W79" s="4"/>
      <c r="X79" s="4">
        <f>'emiss 2'!$K$74</f>
        <v>236285</v>
      </c>
      <c r="Y79" s="4"/>
      <c r="Z79" s="4"/>
      <c r="AA79" s="4"/>
      <c r="AB79" s="4"/>
      <c r="AC79" s="4"/>
      <c r="AD79" s="4"/>
      <c r="AE79" s="4"/>
      <c r="AF79" s="4"/>
      <c r="AG79" s="4"/>
      <c r="AH79" s="4">
        <f>'emiss 2'!$G$74</f>
        <v>234563</v>
      </c>
      <c r="AI79" s="4"/>
      <c r="AJ79" s="4">
        <f>'emiss 2'!$I$74</f>
        <v>242293</v>
      </c>
      <c r="AK79" s="4"/>
      <c r="AL79" s="4">
        <f>'emiss 2'!$K$74</f>
        <v>236285</v>
      </c>
      <c r="AM79" s="4"/>
      <c r="AN79" s="4"/>
      <c r="AO79" s="4"/>
      <c r="AP79" s="4"/>
      <c r="AQ79" s="4"/>
      <c r="AR79" s="4"/>
      <c r="AS79" s="4"/>
      <c r="AT79" s="4"/>
      <c r="AU79" s="4"/>
      <c r="AV79" s="4">
        <f>'emiss 2'!$G$74</f>
        <v>234563</v>
      </c>
      <c r="AW79" s="4"/>
      <c r="AX79" s="4">
        <f>'emiss 2'!$I$74</f>
        <v>242293</v>
      </c>
      <c r="AY79" s="4"/>
      <c r="AZ79" s="4">
        <f>'emiss 2'!$K$74</f>
        <v>236285</v>
      </c>
      <c r="BA79" s="4"/>
      <c r="BB79" s="4"/>
      <c r="BC79" s="4"/>
      <c r="BD79" s="4"/>
      <c r="BE79" s="4"/>
      <c r="BF79" s="4"/>
      <c r="BG79" s="4"/>
      <c r="BH79" s="4"/>
      <c r="BI79" s="4"/>
      <c r="BJ79" s="4">
        <f>'emiss 2'!$G$74</f>
        <v>234563</v>
      </c>
      <c r="BK79" s="4"/>
      <c r="BL79" s="4">
        <f>'emiss 2'!$I$74</f>
        <v>242293</v>
      </c>
      <c r="BM79" s="4"/>
      <c r="BN79" s="4">
        <f>'emiss 2'!$K$74</f>
        <v>236285</v>
      </c>
      <c r="BO79" s="4"/>
      <c r="BP79" s="4"/>
      <c r="BQ79" s="4"/>
      <c r="BR79" s="4"/>
      <c r="BS79" s="4"/>
      <c r="BT79" s="4"/>
      <c r="BU79" s="4"/>
      <c r="BV79" s="4"/>
      <c r="BW79" s="4"/>
      <c r="BX79" s="4">
        <f>'emiss 2'!$G$74</f>
        <v>234563</v>
      </c>
      <c r="BY79" s="4"/>
      <c r="BZ79" s="4">
        <f>'emiss 2'!$I$74</f>
        <v>242293</v>
      </c>
      <c r="CA79" s="4"/>
      <c r="CB79" s="4">
        <f>'emiss 2'!$K$74</f>
        <v>236285</v>
      </c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>
        <f>'emiss 2'!$G$74</f>
        <v>234563</v>
      </c>
      <c r="DA79" s="4"/>
      <c r="DB79" s="4">
        <f>'emiss 2'!$I$74</f>
        <v>242293</v>
      </c>
      <c r="DC79" s="4"/>
      <c r="DD79" s="4">
        <f>'emiss 2'!$K$74</f>
        <v>236285</v>
      </c>
      <c r="DE79" s="4"/>
      <c r="DF79" s="4"/>
      <c r="DG79" s="4"/>
      <c r="DH79" s="4"/>
      <c r="DI79" s="4"/>
      <c r="DJ79" s="4"/>
      <c r="DK79" s="4"/>
      <c r="DL79" s="4"/>
      <c r="DM79" s="4"/>
    </row>
    <row r="80" spans="2:117" ht="12.75">
      <c r="B80" s="31" t="s">
        <v>67</v>
      </c>
      <c r="C80" s="31"/>
      <c r="D80" s="31" t="s">
        <v>179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f>'emiss 2'!$G$75</f>
        <v>9.5</v>
      </c>
      <c r="U80" s="4"/>
      <c r="V80" s="4">
        <f>'emiss 2'!$I$75</f>
        <v>9.3</v>
      </c>
      <c r="W80" s="4"/>
      <c r="X80" s="4">
        <f>'emiss 2'!$K$75</f>
        <v>9.2</v>
      </c>
      <c r="Y80" s="4"/>
      <c r="Z80" s="4"/>
      <c r="AA80" s="4"/>
      <c r="AB80" s="4"/>
      <c r="AC80" s="4"/>
      <c r="AD80" s="4"/>
      <c r="AE80" s="4"/>
      <c r="AF80" s="4"/>
      <c r="AG80" s="4"/>
      <c r="AH80" s="4">
        <f>'emiss 2'!$G$75</f>
        <v>9.5</v>
      </c>
      <c r="AI80" s="4"/>
      <c r="AJ80" s="4">
        <f>'emiss 2'!$I$75</f>
        <v>9.3</v>
      </c>
      <c r="AK80" s="4"/>
      <c r="AL80" s="4">
        <f>'emiss 2'!$K$75</f>
        <v>9.2</v>
      </c>
      <c r="AM80" s="4"/>
      <c r="AN80" s="4"/>
      <c r="AO80" s="4"/>
      <c r="AP80" s="4"/>
      <c r="AQ80" s="4"/>
      <c r="AR80" s="4"/>
      <c r="AS80" s="4"/>
      <c r="AT80" s="4"/>
      <c r="AU80" s="4"/>
      <c r="AV80" s="4">
        <f>'emiss 2'!$G$75</f>
        <v>9.5</v>
      </c>
      <c r="AW80" s="4"/>
      <c r="AX80" s="4">
        <f>'emiss 2'!$I$75</f>
        <v>9.3</v>
      </c>
      <c r="AY80" s="4"/>
      <c r="AZ80" s="4">
        <f>'emiss 2'!$K$75</f>
        <v>9.2</v>
      </c>
      <c r="BA80" s="4"/>
      <c r="BB80" s="4"/>
      <c r="BC80" s="4"/>
      <c r="BD80" s="4"/>
      <c r="BE80" s="4"/>
      <c r="BF80" s="4"/>
      <c r="BG80" s="4"/>
      <c r="BH80" s="4"/>
      <c r="BI80" s="4"/>
      <c r="BJ80" s="4">
        <f>'emiss 2'!$G$75</f>
        <v>9.5</v>
      </c>
      <c r="BK80" s="4"/>
      <c r="BL80" s="4">
        <f>'emiss 2'!$I$75</f>
        <v>9.3</v>
      </c>
      <c r="BM80" s="4"/>
      <c r="BN80" s="4">
        <f>'emiss 2'!$K$75</f>
        <v>9.2</v>
      </c>
      <c r="BO80" s="4"/>
      <c r="BP80" s="4"/>
      <c r="BQ80" s="4"/>
      <c r="BR80" s="4"/>
      <c r="BS80" s="4"/>
      <c r="BT80" s="4"/>
      <c r="BU80" s="4"/>
      <c r="BV80" s="4"/>
      <c r="BW80" s="4"/>
      <c r="BX80" s="4">
        <f>'emiss 2'!$G$75</f>
        <v>9.5</v>
      </c>
      <c r="BY80" s="4"/>
      <c r="BZ80" s="4">
        <f>'emiss 2'!$I$75</f>
        <v>9.3</v>
      </c>
      <c r="CA80" s="4"/>
      <c r="CB80" s="4">
        <f>'emiss 2'!$K$75</f>
        <v>9.2</v>
      </c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>
        <f>'emiss 2'!$G$75</f>
        <v>9.5</v>
      </c>
      <c r="DA80" s="4"/>
      <c r="DB80" s="4">
        <f>'emiss 2'!$I$75</f>
        <v>9.3</v>
      </c>
      <c r="DC80" s="4"/>
      <c r="DD80" s="4">
        <f>'emiss 2'!$K$75</f>
        <v>9.2</v>
      </c>
      <c r="DE80" s="4"/>
      <c r="DF80" s="4"/>
      <c r="DG80" s="4"/>
      <c r="DH80" s="4"/>
      <c r="DI80" s="4"/>
      <c r="DJ80" s="4"/>
      <c r="DK80" s="4"/>
      <c r="DL80" s="4"/>
      <c r="DM80" s="4"/>
    </row>
    <row r="81" spans="5:117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2:144" ht="12.75">
      <c r="B82" s="3" t="s">
        <v>0</v>
      </c>
      <c r="D82" s="3" t="s">
        <v>36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4">
        <f>T67*454*1000000/T$79*14/(21-T$80)/0.0283/60</f>
        <v>362184.0844669623</v>
      </c>
      <c r="U82" s="4"/>
      <c r="V82" s="14">
        <f>V67*454*1000000/V$79*14/(21-V$80)/0.0283/60</f>
        <v>384248.74931339326</v>
      </c>
      <c r="W82" s="4"/>
      <c r="X82" s="14">
        <f aca="true" t="shared" si="17" ref="X82:X92">X67*454*1000000/X$79*14/(21-X$80)/0.0283/60</f>
        <v>350403.5926721204</v>
      </c>
      <c r="Y82" s="4"/>
      <c r="Z82" s="4"/>
      <c r="AA82" s="4"/>
      <c r="AB82" s="4"/>
      <c r="AC82" s="4"/>
      <c r="AD82" s="4"/>
      <c r="AE82" s="4"/>
      <c r="AF82" s="4"/>
      <c r="AG82" s="4"/>
      <c r="AH82" s="14">
        <f aca="true" t="shared" si="18" ref="AH82:AH92">AH67*454*1000000/AH$79*14/(21-AH$80)/0.0283/60</f>
        <v>643.8828168301553</v>
      </c>
      <c r="AI82" s="4"/>
      <c r="AJ82" s="14">
        <f aca="true" t="shared" si="19" ref="AJ82:AJ92">AJ67*454*1000000/AJ$79*14/(21-AJ$80)/0.0283/60</f>
        <v>504.4090111261727</v>
      </c>
      <c r="AK82" s="4"/>
      <c r="AL82" s="14">
        <f aca="true" t="shared" si="20" ref="AL82:AL92">AL67*454*1000000/AL$79*14/(21-AL$80)/0.0283/60</f>
        <v>1490.2221757320062</v>
      </c>
      <c r="AM82" s="4"/>
      <c r="AN82" s="4"/>
      <c r="AO82" s="4"/>
      <c r="AP82" s="4"/>
      <c r="AQ82" s="4"/>
      <c r="AR82" s="4"/>
      <c r="AS82" s="4"/>
      <c r="AT82" s="4"/>
      <c r="AU82" s="4"/>
      <c r="AV82" s="14">
        <f aca="true" t="shared" si="21" ref="AV82:AV92">AV67*454*1000000/AV$79*14/(21-AV$80)/0.0283/60</f>
        <v>0</v>
      </c>
      <c r="AW82" s="4"/>
      <c r="AX82" s="14">
        <f aca="true" t="shared" si="22" ref="AX82:AX92">AX67*454*1000000/AX$79*14/(21-AX$80)/0.0283/60</f>
        <v>0</v>
      </c>
      <c r="AY82" s="4"/>
      <c r="AZ82" s="14">
        <f aca="true" t="shared" si="23" ref="AZ82:AZ92">AZ67*454*1000000/AZ$79*14/(21-AZ$80)/0.0283/60</f>
        <v>0</v>
      </c>
      <c r="BA82" s="4"/>
      <c r="BB82" s="4"/>
      <c r="BC82" s="4"/>
      <c r="BD82" s="4"/>
      <c r="BE82" s="4"/>
      <c r="BF82" s="4"/>
      <c r="BG82" s="4"/>
      <c r="BH82" s="4"/>
      <c r="BI82" s="4"/>
      <c r="BJ82" s="14">
        <f aca="true" t="shared" si="24" ref="BJ82:BJ92">BJ67*454*1000000/BJ$79*14/(21-BJ$80)/0.0283/60</f>
        <v>4995.6425443718945</v>
      </c>
      <c r="BK82" s="4"/>
      <c r="BL82" s="14">
        <f aca="true" t="shared" si="25" ref="BL82:BL92">BL67*454*1000000/BL$79*14/(21-BL$80)/0.0283/60</f>
        <v>7526.521893767498</v>
      </c>
      <c r="BM82" s="4"/>
      <c r="BN82" s="14">
        <f aca="true" t="shared" si="26" ref="BN82:BN92">BN67*454*1000000/BN$79*14/(21-BN$80)/0.0283/60</f>
        <v>10874.594255341664</v>
      </c>
      <c r="BO82" s="4"/>
      <c r="BP82" s="4"/>
      <c r="BQ82" s="4"/>
      <c r="BR82" s="4"/>
      <c r="BS82" s="4"/>
      <c r="BT82" s="4"/>
      <c r="BU82" s="4"/>
      <c r="BV82" s="4"/>
      <c r="BW82" s="4"/>
      <c r="BX82" s="14">
        <f aca="true" t="shared" si="27" ref="BX82:BX92">BX67*454*1000000/BX$79*14/(21-BX$80)/0.0283/60</f>
        <v>37367.40623190177</v>
      </c>
      <c r="BY82" s="4"/>
      <c r="BZ82" s="14">
        <f aca="true" t="shared" si="28" ref="BZ82:BZ92">BZ67*454*1000000/BZ$79*14/(21-BZ$80)/0.0283/60</f>
        <v>33077.0830594519</v>
      </c>
      <c r="CA82" s="4"/>
      <c r="CB82" s="14">
        <f aca="true" t="shared" si="29" ref="CB82:CB92">CB67*454*1000000/CB$79*14/(21-CB$80)/0.0283/60</f>
        <v>34970.54705717774</v>
      </c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14">
        <f aca="true" t="shared" si="30" ref="CZ82:CZ92">CZ67*454*1000000/CZ$79*14/(21-CZ$80)/0.0283/60</f>
        <v>1289153.3121448583</v>
      </c>
      <c r="DA82" s="4"/>
      <c r="DB82" s="14">
        <f aca="true" t="shared" si="31" ref="DB82:DB92">DB67*454*1000000/DB$79*14/(21-DB$80)/0.0283/60</f>
        <v>1234613.6790653702</v>
      </c>
      <c r="DC82" s="4"/>
      <c r="DD82" s="14">
        <f aca="true" t="shared" si="32" ref="DD82:DD92">DD67*454*1000000/DD$79*14/(21-DD$80)/0.0283/60</f>
        <v>1409669.625692438</v>
      </c>
      <c r="DE82" s="4"/>
      <c r="DF82" s="4"/>
      <c r="DG82" s="4"/>
      <c r="DH82" s="4"/>
      <c r="DI82" s="4"/>
      <c r="DJ82" s="4"/>
      <c r="DK82" s="4"/>
      <c r="DL82" s="4"/>
      <c r="DM82" s="4"/>
      <c r="DN82" s="14">
        <f aca="true" t="shared" si="33" ref="DN82:DN94">F82+T82+AH82+AV82+BJ82+BX82+CZ82</f>
        <v>1694344.3282049245</v>
      </c>
      <c r="DP82" s="14">
        <f aca="true" t="shared" si="34" ref="DP82:DP94">H82+V82+AJ82+AX82+BL82+BZ82+DB82</f>
        <v>1659970.442343109</v>
      </c>
      <c r="DR82" s="14">
        <f aca="true" t="shared" si="35" ref="DR82:DR94">J82+X82+AL82+AZ82+BN82+CB82+DD82</f>
        <v>1807408.58185281</v>
      </c>
      <c r="DZ82" s="14">
        <f aca="true" t="shared" si="36" ref="DZ82:DZ94">AVERAGE(DN82,DP82,DR82)</f>
        <v>1720574.450800281</v>
      </c>
      <c r="EB82" s="14">
        <f aca="true" t="shared" si="37" ref="EB82:EB94">SUM(CZ82,BJ82,AH82)</f>
        <v>1294792.8375060605</v>
      </c>
      <c r="ED82" s="14">
        <f aca="true" t="shared" si="38" ref="ED82:ED94">SUM(DB82,BL82,AJ82)</f>
        <v>1242644.609970264</v>
      </c>
      <c r="EF82" s="14">
        <f aca="true" t="shared" si="39" ref="EF82:EF94">SUM(DD82,BN82,AL82)</f>
        <v>1422034.4421235118</v>
      </c>
      <c r="EH82" s="14"/>
      <c r="EJ82" s="14"/>
      <c r="EL82" s="14"/>
      <c r="EN82" s="14">
        <f>AVERAGE(EF82,ED82,EB82)</f>
        <v>1319823.9631999454</v>
      </c>
    </row>
    <row r="83" spans="2:144" ht="12.75">
      <c r="B83" s="3" t="s">
        <v>3</v>
      </c>
      <c r="D83" s="3" t="s">
        <v>36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4">
        <f aca="true" t="shared" si="40" ref="T83:V92">T68*454*1000000/T$79*14/(21-T$80)/0.0283/60</f>
        <v>205.3764157130668</v>
      </c>
      <c r="U83" s="4"/>
      <c r="V83" s="14">
        <f t="shared" si="40"/>
        <v>186.18238368793283</v>
      </c>
      <c r="W83" s="4"/>
      <c r="X83" s="14">
        <f t="shared" si="17"/>
        <v>236.28748011606578</v>
      </c>
      <c r="Y83" s="4"/>
      <c r="Z83" s="4"/>
      <c r="AA83" s="4"/>
      <c r="AB83" s="4"/>
      <c r="AC83" s="4"/>
      <c r="AD83" s="4"/>
      <c r="AE83" s="4"/>
      <c r="AF83" s="4"/>
      <c r="AG83" s="4"/>
      <c r="AH83" s="14">
        <f t="shared" si="18"/>
        <v>0.9172554782860617</v>
      </c>
      <c r="AI83" s="4"/>
      <c r="AJ83" s="14">
        <f t="shared" si="19"/>
        <v>0.640414582188989</v>
      </c>
      <c r="AK83" s="4"/>
      <c r="AL83" s="14">
        <f t="shared" si="20"/>
        <v>1.839283225903467</v>
      </c>
      <c r="AM83" s="4"/>
      <c r="AN83" s="4"/>
      <c r="AO83" s="4"/>
      <c r="AP83" s="4"/>
      <c r="AQ83" s="4"/>
      <c r="AR83" s="4"/>
      <c r="AS83" s="4"/>
      <c r="AT83" s="4"/>
      <c r="AU83" s="4"/>
      <c r="AV83" s="14">
        <f t="shared" si="21"/>
        <v>0</v>
      </c>
      <c r="AW83" s="4"/>
      <c r="AX83" s="14">
        <f t="shared" si="22"/>
        <v>0</v>
      </c>
      <c r="AY83" s="4"/>
      <c r="AZ83" s="14">
        <f t="shared" si="23"/>
        <v>0</v>
      </c>
      <c r="BA83" s="4"/>
      <c r="BB83" s="4"/>
      <c r="BC83" s="4"/>
      <c r="BD83" s="4"/>
      <c r="BE83" s="4"/>
      <c r="BF83" s="4"/>
      <c r="BG83" s="4"/>
      <c r="BH83" s="4"/>
      <c r="BI83" s="4"/>
      <c r="BJ83" s="14">
        <f t="shared" si="24"/>
        <v>32.88798008378164</v>
      </c>
      <c r="BK83" s="4"/>
      <c r="BL83" s="14">
        <f t="shared" si="25"/>
        <v>25.88067177506016</v>
      </c>
      <c r="BM83" s="4"/>
      <c r="BN83" s="14">
        <f t="shared" si="26"/>
        <v>5.007683527459804</v>
      </c>
      <c r="BO83" s="4"/>
      <c r="BP83" s="4"/>
      <c r="BQ83" s="4"/>
      <c r="BR83" s="4"/>
      <c r="BS83" s="4"/>
      <c r="BT83" s="4"/>
      <c r="BU83" s="4"/>
      <c r="BV83" s="4"/>
      <c r="BW83" s="4"/>
      <c r="BX83" s="14">
        <f t="shared" si="27"/>
        <v>13.03030096990336</v>
      </c>
      <c r="BY83" s="4"/>
      <c r="BZ83" s="14">
        <f t="shared" si="28"/>
        <v>10.00895367627327</v>
      </c>
      <c r="CA83" s="4"/>
      <c r="CB83" s="14">
        <f t="shared" si="29"/>
        <v>9.652880579741552</v>
      </c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14">
        <f t="shared" si="30"/>
        <v>539.8069304890743</v>
      </c>
      <c r="DA83" s="4"/>
      <c r="DB83" s="14">
        <f t="shared" si="31"/>
        <v>319.54706987574286</v>
      </c>
      <c r="DC83" s="4"/>
      <c r="DD83" s="14">
        <f t="shared" si="32"/>
        <v>302.0720626483796</v>
      </c>
      <c r="DE83" s="4"/>
      <c r="DF83" s="4"/>
      <c r="DG83" s="4"/>
      <c r="DH83" s="4"/>
      <c r="DI83" s="4"/>
      <c r="DJ83" s="4"/>
      <c r="DK83" s="4"/>
      <c r="DL83" s="4"/>
      <c r="DM83" s="4"/>
      <c r="DN83" s="14">
        <f t="shared" si="33"/>
        <v>792.0188827341121</v>
      </c>
      <c r="DP83" s="14">
        <f t="shared" si="34"/>
        <v>542.2594935971981</v>
      </c>
      <c r="DR83" s="14">
        <f t="shared" si="35"/>
        <v>554.8593900975502</v>
      </c>
      <c r="DZ83" s="14">
        <f t="shared" si="36"/>
        <v>629.7125888096201</v>
      </c>
      <c r="EB83" s="14">
        <f t="shared" si="37"/>
        <v>573.6121660511419</v>
      </c>
      <c r="ED83" s="14">
        <f t="shared" si="38"/>
        <v>346.068156232992</v>
      </c>
      <c r="EF83" s="14">
        <f t="shared" si="39"/>
        <v>308.9190294017428</v>
      </c>
      <c r="EH83" s="14"/>
      <c r="EJ83" s="14"/>
      <c r="EL83" s="14"/>
      <c r="EN83" s="14">
        <f aca="true" t="shared" si="41" ref="EN83:EN94">AVERAGE(EF83,ED83,EB83)</f>
        <v>409.53311722862554</v>
      </c>
    </row>
    <row r="84" spans="2:144" ht="12.75">
      <c r="B84" s="3" t="s">
        <v>4</v>
      </c>
      <c r="D84" s="3" t="s">
        <v>36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4">
        <f t="shared" si="40"/>
        <v>532.8685380663354</v>
      </c>
      <c r="U84" s="4"/>
      <c r="V84" s="14">
        <f t="shared" si="40"/>
        <v>949.3981125647072</v>
      </c>
      <c r="W84" s="4"/>
      <c r="X84" s="14">
        <f t="shared" si="17"/>
        <v>508.8236077499372</v>
      </c>
      <c r="Y84" s="4"/>
      <c r="Z84" s="4"/>
      <c r="AA84" s="4"/>
      <c r="AB84" s="4"/>
      <c r="AC84" s="4"/>
      <c r="AD84" s="4"/>
      <c r="AE84" s="4"/>
      <c r="AF84" s="4"/>
      <c r="AG84" s="4"/>
      <c r="AH84" s="14">
        <f t="shared" si="18"/>
        <v>3.122276590232434</v>
      </c>
      <c r="AI84" s="4"/>
      <c r="AJ84" s="14">
        <f t="shared" si="19"/>
        <v>2.416409660630618</v>
      </c>
      <c r="AK84" s="4"/>
      <c r="AL84" s="14">
        <f t="shared" si="20"/>
        <v>8.135807553996358</v>
      </c>
      <c r="AM84" s="4"/>
      <c r="AN84" s="4"/>
      <c r="AO84" s="4"/>
      <c r="AP84" s="4"/>
      <c r="AQ84" s="4"/>
      <c r="AR84" s="4"/>
      <c r="AS84" s="4"/>
      <c r="AT84" s="4"/>
      <c r="AU84" s="4"/>
      <c r="AV84" s="14">
        <f t="shared" si="21"/>
        <v>0</v>
      </c>
      <c r="AW84" s="4"/>
      <c r="AX84" s="14">
        <f t="shared" si="22"/>
        <v>0</v>
      </c>
      <c r="AY84" s="4"/>
      <c r="AZ84" s="14">
        <f t="shared" si="23"/>
        <v>0</v>
      </c>
      <c r="BA84" s="4"/>
      <c r="BB84" s="4"/>
      <c r="BC84" s="4"/>
      <c r="BD84" s="4"/>
      <c r="BE84" s="4"/>
      <c r="BF84" s="4"/>
      <c r="BG84" s="4"/>
      <c r="BH84" s="4"/>
      <c r="BI84" s="4"/>
      <c r="BJ84" s="14">
        <f t="shared" si="24"/>
        <v>4.010390820342994</v>
      </c>
      <c r="BK84" s="4"/>
      <c r="BL84" s="14">
        <f t="shared" si="25"/>
        <v>14.524866812533766</v>
      </c>
      <c r="BM84" s="4"/>
      <c r="BN84" s="14">
        <f t="shared" si="26"/>
        <v>4.322986852123477</v>
      </c>
      <c r="BO84" s="4"/>
      <c r="BP84" s="4"/>
      <c r="BQ84" s="4"/>
      <c r="BR84" s="4"/>
      <c r="BS84" s="4"/>
      <c r="BT84" s="4"/>
      <c r="BU84" s="4"/>
      <c r="BV84" s="4"/>
      <c r="BW84" s="4"/>
      <c r="BX84" s="14">
        <f t="shared" si="27"/>
        <v>185.94891692939834</v>
      </c>
      <c r="BY84" s="4"/>
      <c r="BZ84" s="14">
        <f t="shared" si="28"/>
        <v>130.85584555655421</v>
      </c>
      <c r="CA84" s="4"/>
      <c r="CB84" s="14">
        <f t="shared" si="29"/>
        <v>101.49621304985554</v>
      </c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14">
        <f t="shared" si="30"/>
        <v>5675.605001800292</v>
      </c>
      <c r="DA84" s="4"/>
      <c r="DB84" s="14">
        <f t="shared" si="31"/>
        <v>5083.7033843868185</v>
      </c>
      <c r="DC84" s="4"/>
      <c r="DD84" s="14">
        <f t="shared" si="32"/>
        <v>4685.473327301532</v>
      </c>
      <c r="DE84" s="4"/>
      <c r="DF84" s="4"/>
      <c r="DG84" s="4"/>
      <c r="DH84" s="4"/>
      <c r="DI84" s="4"/>
      <c r="DJ84" s="4"/>
      <c r="DK84" s="4"/>
      <c r="DL84" s="4"/>
      <c r="DM84" s="4"/>
      <c r="DN84" s="14">
        <f t="shared" si="33"/>
        <v>6401.555124206601</v>
      </c>
      <c r="DP84" s="14">
        <f t="shared" si="34"/>
        <v>6180.898618981244</v>
      </c>
      <c r="DR84" s="14">
        <f t="shared" si="35"/>
        <v>5308.251942507444</v>
      </c>
      <c r="DZ84" s="14">
        <f t="shared" si="36"/>
        <v>5963.568561898431</v>
      </c>
      <c r="EB84" s="14">
        <f t="shared" si="37"/>
        <v>5682.737669210866</v>
      </c>
      <c r="ED84" s="14">
        <f t="shared" si="38"/>
        <v>5100.644660859984</v>
      </c>
      <c r="EF84" s="14">
        <f t="shared" si="39"/>
        <v>4697.932121707652</v>
      </c>
      <c r="EH84" s="14"/>
      <c r="EJ84" s="14"/>
      <c r="EL84" s="14"/>
      <c r="EN84" s="14">
        <f t="shared" si="41"/>
        <v>5160.438150592834</v>
      </c>
    </row>
    <row r="85" spans="2:144" ht="12.75">
      <c r="B85" s="3" t="s">
        <v>5</v>
      </c>
      <c r="D85" s="3" t="s">
        <v>36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4">
        <f t="shared" si="40"/>
        <v>9824.76367059806</v>
      </c>
      <c r="U85" s="4"/>
      <c r="V85" s="14">
        <f t="shared" si="40"/>
        <v>8226.356385644125</v>
      </c>
      <c r="W85" s="4"/>
      <c r="X85" s="14">
        <f t="shared" si="17"/>
        <v>7692.768528778733</v>
      </c>
      <c r="Y85" s="4"/>
      <c r="Z85" s="4"/>
      <c r="AA85" s="4"/>
      <c r="AB85" s="4"/>
      <c r="AC85" s="4"/>
      <c r="AD85" s="4"/>
      <c r="AE85" s="4"/>
      <c r="AF85" s="4"/>
      <c r="AG85" s="4"/>
      <c r="AH85" s="14">
        <f t="shared" si="18"/>
        <v>117.12006409582997</v>
      </c>
      <c r="AI85" s="4"/>
      <c r="AJ85" s="14">
        <f t="shared" si="19"/>
        <v>133.36468618781007</v>
      </c>
      <c r="AK85" s="4"/>
      <c r="AL85" s="14">
        <f t="shared" si="20"/>
        <v>190.64103509364398</v>
      </c>
      <c r="AM85" s="4"/>
      <c r="AN85" s="4"/>
      <c r="AO85" s="4"/>
      <c r="AP85" s="4"/>
      <c r="AQ85" s="4"/>
      <c r="AR85" s="4"/>
      <c r="AS85" s="4"/>
      <c r="AT85" s="4"/>
      <c r="AU85" s="4"/>
      <c r="AV85" s="14">
        <f t="shared" si="21"/>
        <v>0</v>
      </c>
      <c r="AW85" s="4"/>
      <c r="AX85" s="14">
        <f t="shared" si="22"/>
        <v>0</v>
      </c>
      <c r="AY85" s="4"/>
      <c r="AZ85" s="14">
        <f t="shared" si="23"/>
        <v>0</v>
      </c>
      <c r="BA85" s="4"/>
      <c r="BB85" s="4"/>
      <c r="BC85" s="4"/>
      <c r="BD85" s="4"/>
      <c r="BE85" s="4"/>
      <c r="BF85" s="4"/>
      <c r="BG85" s="4"/>
      <c r="BH85" s="4"/>
      <c r="BI85" s="4"/>
      <c r="BJ85" s="14">
        <f t="shared" si="24"/>
        <v>54.95206798809083</v>
      </c>
      <c r="BK85" s="4"/>
      <c r="BL85" s="14">
        <f t="shared" si="25"/>
        <v>80.01881171268603</v>
      </c>
      <c r="BM85" s="4"/>
      <c r="BN85" s="14">
        <f t="shared" si="26"/>
        <v>25.91107026272767</v>
      </c>
      <c r="BO85" s="4"/>
      <c r="BP85" s="4"/>
      <c r="BQ85" s="4"/>
      <c r="BR85" s="4"/>
      <c r="BS85" s="4"/>
      <c r="BT85" s="4"/>
      <c r="BU85" s="4"/>
      <c r="BV85" s="4"/>
      <c r="BW85" s="4"/>
      <c r="BX85" s="14">
        <f t="shared" si="27"/>
        <v>2067.6409419761453</v>
      </c>
      <c r="BY85" s="4"/>
      <c r="BZ85" s="14">
        <f t="shared" si="28"/>
        <v>1703.3707443789597</v>
      </c>
      <c r="CA85" s="4"/>
      <c r="CB85" s="14">
        <f t="shared" si="29"/>
        <v>2255.471401107901</v>
      </c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14">
        <f t="shared" si="30"/>
        <v>25810.819812588124</v>
      </c>
      <c r="DA85" s="4"/>
      <c r="DB85" s="14">
        <f t="shared" si="31"/>
        <v>22711.6099250528</v>
      </c>
      <c r="DC85" s="4"/>
      <c r="DD85" s="14">
        <f t="shared" si="32"/>
        <v>13693.933506726537</v>
      </c>
      <c r="DE85" s="4"/>
      <c r="DF85" s="4"/>
      <c r="DG85" s="4"/>
      <c r="DH85" s="4"/>
      <c r="DI85" s="4"/>
      <c r="DJ85" s="4"/>
      <c r="DK85" s="4"/>
      <c r="DL85" s="4"/>
      <c r="DM85" s="4"/>
      <c r="DN85" s="14">
        <f t="shared" si="33"/>
        <v>37875.296557246256</v>
      </c>
      <c r="DP85" s="14">
        <f t="shared" si="34"/>
        <v>32854.720552976374</v>
      </c>
      <c r="DR85" s="14">
        <f t="shared" si="35"/>
        <v>23858.725541969543</v>
      </c>
      <c r="DZ85" s="14">
        <f t="shared" si="36"/>
        <v>31529.580884064057</v>
      </c>
      <c r="EB85" s="14">
        <f t="shared" si="37"/>
        <v>25982.891944672047</v>
      </c>
      <c r="ED85" s="14">
        <f t="shared" si="38"/>
        <v>22924.993422953296</v>
      </c>
      <c r="EF85" s="14">
        <f t="shared" si="39"/>
        <v>13910.485612082908</v>
      </c>
      <c r="EH85" s="14"/>
      <c r="EJ85" s="14"/>
      <c r="EL85" s="14"/>
      <c r="EN85" s="14">
        <f t="shared" si="41"/>
        <v>20939.456993236083</v>
      </c>
    </row>
    <row r="86" spans="2:144" ht="12.75">
      <c r="B86" s="3" t="s">
        <v>6</v>
      </c>
      <c r="D86" s="3" t="s">
        <v>36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4">
        <f t="shared" si="40"/>
        <v>360.7964059824146</v>
      </c>
      <c r="U86" s="4"/>
      <c r="V86" s="14">
        <f t="shared" si="40"/>
        <v>404.0553858759394</v>
      </c>
      <c r="W86" s="4"/>
      <c r="X86" s="14">
        <f t="shared" si="17"/>
        <v>361.14393267739604</v>
      </c>
      <c r="Y86" s="4"/>
      <c r="Z86" s="4"/>
      <c r="AA86" s="4"/>
      <c r="AB86" s="4"/>
      <c r="AC86" s="4"/>
      <c r="AD86" s="4"/>
      <c r="AE86" s="4"/>
      <c r="AF86" s="4"/>
      <c r="AG86" s="4"/>
      <c r="AH86" s="14">
        <f t="shared" si="18"/>
        <v>0.06119662116855572</v>
      </c>
      <c r="AI86" s="4"/>
      <c r="AJ86" s="14">
        <f t="shared" si="19"/>
        <v>0.08728124511895291</v>
      </c>
      <c r="AK86" s="4"/>
      <c r="AL86" s="14">
        <f t="shared" si="20"/>
        <v>0.14767967507254115</v>
      </c>
      <c r="AM86" s="4"/>
      <c r="AN86" s="4"/>
      <c r="AO86" s="4"/>
      <c r="AP86" s="4"/>
      <c r="AQ86" s="4"/>
      <c r="AR86" s="4"/>
      <c r="AS86" s="4"/>
      <c r="AT86" s="4"/>
      <c r="AU86" s="4"/>
      <c r="AV86" s="14">
        <f t="shared" si="21"/>
        <v>0</v>
      </c>
      <c r="AW86" s="4"/>
      <c r="AX86" s="14">
        <f t="shared" si="22"/>
        <v>0</v>
      </c>
      <c r="AY86" s="4"/>
      <c r="AZ86" s="14">
        <f t="shared" si="23"/>
        <v>0</v>
      </c>
      <c r="BA86" s="4"/>
      <c r="BB86" s="4"/>
      <c r="BC86" s="4"/>
      <c r="BD86" s="4"/>
      <c r="BE86" s="4"/>
      <c r="BF86" s="4"/>
      <c r="BG86" s="4"/>
      <c r="BH86" s="4"/>
      <c r="BI86" s="4"/>
      <c r="BJ86" s="14">
        <f t="shared" si="24"/>
        <v>0.2137024866203533</v>
      </c>
      <c r="BK86" s="4"/>
      <c r="BL86" s="14">
        <f t="shared" si="25"/>
        <v>0.3208675123132459</v>
      </c>
      <c r="BM86" s="4"/>
      <c r="BN86" s="14">
        <f t="shared" si="26"/>
        <v>0.3853096976892664</v>
      </c>
      <c r="BO86" s="4"/>
      <c r="BP86" s="4"/>
      <c r="BQ86" s="4"/>
      <c r="BR86" s="4"/>
      <c r="BS86" s="4"/>
      <c r="BT86" s="4"/>
      <c r="BU86" s="4"/>
      <c r="BV86" s="4"/>
      <c r="BW86" s="4"/>
      <c r="BX86" s="14">
        <f t="shared" si="27"/>
        <v>11.254072509682238</v>
      </c>
      <c r="BY86" s="4"/>
      <c r="BZ86" s="14">
        <f t="shared" si="28"/>
        <v>19.27845958754482</v>
      </c>
      <c r="CA86" s="4"/>
      <c r="CB86" s="14">
        <f t="shared" si="29"/>
        <v>8.082105853969978</v>
      </c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14">
        <f t="shared" si="30"/>
        <v>68.13501359129445</v>
      </c>
      <c r="DA86" s="4"/>
      <c r="DB86" s="14">
        <f t="shared" si="31"/>
        <v>66.4182546064044</v>
      </c>
      <c r="DC86" s="4"/>
      <c r="DD86" s="14">
        <f t="shared" si="32"/>
        <v>72.36304078554515</v>
      </c>
      <c r="DE86" s="4"/>
      <c r="DF86" s="4"/>
      <c r="DG86" s="4"/>
      <c r="DH86" s="4"/>
      <c r="DI86" s="4"/>
      <c r="DJ86" s="4"/>
      <c r="DK86" s="4"/>
      <c r="DL86" s="4"/>
      <c r="DM86" s="4"/>
      <c r="DN86" s="14">
        <f t="shared" si="33"/>
        <v>440.4603911911803</v>
      </c>
      <c r="DP86" s="14">
        <f t="shared" si="34"/>
        <v>490.16024882732086</v>
      </c>
      <c r="DR86" s="14">
        <f t="shared" si="35"/>
        <v>442.122068689673</v>
      </c>
      <c r="DZ86" s="14">
        <f t="shared" si="36"/>
        <v>457.58090290272474</v>
      </c>
      <c r="EB86" s="14">
        <f t="shared" si="37"/>
        <v>68.40991269908336</v>
      </c>
      <c r="ED86" s="14">
        <f t="shared" si="38"/>
        <v>66.8264033638366</v>
      </c>
      <c r="EF86" s="14">
        <f t="shared" si="39"/>
        <v>72.89603015830696</v>
      </c>
      <c r="EH86" s="14"/>
      <c r="EJ86" s="14"/>
      <c r="EL86" s="14"/>
      <c r="EN86" s="14">
        <f t="shared" si="41"/>
        <v>69.37744874040897</v>
      </c>
    </row>
    <row r="87" spans="2:144" ht="12.75">
      <c r="B87" s="3" t="s">
        <v>7</v>
      </c>
      <c r="D87" s="3" t="s">
        <v>36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4">
        <f t="shared" si="40"/>
        <v>2442.314132804038</v>
      </c>
      <c r="U87" s="4"/>
      <c r="V87" s="14">
        <f t="shared" si="40"/>
        <v>1055.033507564953</v>
      </c>
      <c r="W87" s="4"/>
      <c r="X87" s="14">
        <f t="shared" si="17"/>
        <v>898.160932941182</v>
      </c>
      <c r="Y87" s="4"/>
      <c r="Z87" s="4"/>
      <c r="AA87" s="4"/>
      <c r="AB87" s="4"/>
      <c r="AC87" s="4"/>
      <c r="AD87" s="4"/>
      <c r="AE87" s="4"/>
      <c r="AF87" s="4"/>
      <c r="AG87" s="4"/>
      <c r="AH87" s="14">
        <f t="shared" si="18"/>
        <v>0.4898505050453553</v>
      </c>
      <c r="AI87" s="4"/>
      <c r="AJ87" s="14">
        <f t="shared" si="19"/>
        <v>0.756613516689259</v>
      </c>
      <c r="AK87" s="4"/>
      <c r="AL87" s="14">
        <f t="shared" si="20"/>
        <v>1.3318021606541892</v>
      </c>
      <c r="AM87" s="4"/>
      <c r="AN87" s="4"/>
      <c r="AO87" s="4"/>
      <c r="AP87" s="4"/>
      <c r="AQ87" s="4"/>
      <c r="AR87" s="4"/>
      <c r="AS87" s="4"/>
      <c r="AT87" s="4"/>
      <c r="AU87" s="4"/>
      <c r="AV87" s="14">
        <f t="shared" si="21"/>
        <v>0</v>
      </c>
      <c r="AW87" s="4"/>
      <c r="AX87" s="14">
        <f t="shared" si="22"/>
        <v>640.4145821889888</v>
      </c>
      <c r="AY87" s="4"/>
      <c r="AZ87" s="14">
        <f t="shared" si="23"/>
        <v>647.105485317862</v>
      </c>
      <c r="BA87" s="4"/>
      <c r="BB87" s="4"/>
      <c r="BC87" s="4"/>
      <c r="BD87" s="4"/>
      <c r="BE87" s="4"/>
      <c r="BF87" s="4"/>
      <c r="BG87" s="4"/>
      <c r="BH87" s="4"/>
      <c r="BI87" s="4"/>
      <c r="BJ87" s="14">
        <f t="shared" si="24"/>
        <v>7.590601310476185</v>
      </c>
      <c r="BK87" s="4"/>
      <c r="BL87" s="14">
        <f t="shared" si="25"/>
        <v>65.75803338765286</v>
      </c>
      <c r="BM87" s="4"/>
      <c r="BN87" s="14">
        <f t="shared" si="26"/>
        <v>140.9669625692438</v>
      </c>
      <c r="BO87" s="4"/>
      <c r="BP87" s="4"/>
      <c r="BQ87" s="4"/>
      <c r="BR87" s="4"/>
      <c r="BS87" s="4"/>
      <c r="BT87" s="4"/>
      <c r="BU87" s="4"/>
      <c r="BV87" s="4"/>
      <c r="BW87" s="4"/>
      <c r="BX87" s="14">
        <f t="shared" si="27"/>
        <v>8.048535210376942</v>
      </c>
      <c r="BY87" s="4"/>
      <c r="BZ87" s="14">
        <f t="shared" si="28"/>
        <v>5.796742300638475</v>
      </c>
      <c r="CA87" s="4"/>
      <c r="CB87" s="14">
        <f t="shared" si="29"/>
        <v>7.692768528778734</v>
      </c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14">
        <f t="shared" si="30"/>
        <v>8201.179843677195</v>
      </c>
      <c r="DA87" s="4"/>
      <c r="DB87" s="14">
        <f t="shared" si="31"/>
        <v>7684.974986267867</v>
      </c>
      <c r="DC87" s="4"/>
      <c r="DD87" s="14">
        <f t="shared" si="32"/>
        <v>7733.044803798518</v>
      </c>
      <c r="DE87" s="4"/>
      <c r="DF87" s="4"/>
      <c r="DG87" s="4"/>
      <c r="DH87" s="4"/>
      <c r="DI87" s="4"/>
      <c r="DJ87" s="4"/>
      <c r="DK87" s="4"/>
      <c r="DL87" s="4"/>
      <c r="DM87" s="4"/>
      <c r="DN87" s="14">
        <f t="shared" si="33"/>
        <v>10659.622963507132</v>
      </c>
      <c r="DP87" s="14">
        <f t="shared" si="34"/>
        <v>9452.73446522679</v>
      </c>
      <c r="DR87" s="14">
        <f t="shared" si="35"/>
        <v>9428.30275531624</v>
      </c>
      <c r="DZ87" s="14">
        <f t="shared" si="36"/>
        <v>9846.88672801672</v>
      </c>
      <c r="EB87" s="14">
        <f t="shared" si="37"/>
        <v>8209.260295492717</v>
      </c>
      <c r="ED87" s="14">
        <f t="shared" si="38"/>
        <v>7751.489633172209</v>
      </c>
      <c r="EF87" s="14">
        <f t="shared" si="39"/>
        <v>7875.343568528416</v>
      </c>
      <c r="EH87" s="14"/>
      <c r="EJ87" s="14"/>
      <c r="EL87" s="14"/>
      <c r="EN87" s="14">
        <f t="shared" si="41"/>
        <v>7945.364499064447</v>
      </c>
    </row>
    <row r="88" spans="2:144" ht="12.75">
      <c r="B88" s="3" t="s">
        <v>8</v>
      </c>
      <c r="D88" s="3" t="s">
        <v>36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4">
        <f t="shared" si="40"/>
        <v>13030.300969903361</v>
      </c>
      <c r="U88" s="4"/>
      <c r="V88" s="14">
        <f t="shared" si="40"/>
        <v>13600.557106281623</v>
      </c>
      <c r="W88" s="4"/>
      <c r="X88" s="14">
        <f t="shared" si="17"/>
        <v>11398.185830598855</v>
      </c>
      <c r="Y88" s="4"/>
      <c r="Z88" s="4"/>
      <c r="AA88" s="4"/>
      <c r="AB88" s="4"/>
      <c r="AC88" s="4"/>
      <c r="AD88" s="4"/>
      <c r="AE88" s="4"/>
      <c r="AF88" s="4"/>
      <c r="AG88" s="4"/>
      <c r="AH88" s="14">
        <f t="shared" si="18"/>
        <v>77.2936915893096</v>
      </c>
      <c r="AI88" s="4"/>
      <c r="AJ88" s="14">
        <f t="shared" si="19"/>
        <v>67.47460855640686</v>
      </c>
      <c r="AK88" s="4"/>
      <c r="AL88" s="14">
        <f t="shared" si="20"/>
        <v>147.67967507254116</v>
      </c>
      <c r="AM88" s="4"/>
      <c r="AN88" s="4"/>
      <c r="AO88" s="4"/>
      <c r="AP88" s="4"/>
      <c r="AQ88" s="4"/>
      <c r="AR88" s="4"/>
      <c r="AS88" s="4"/>
      <c r="AT88" s="4"/>
      <c r="AU88" s="4"/>
      <c r="AV88" s="14">
        <f t="shared" si="21"/>
        <v>2525.5748418769017</v>
      </c>
      <c r="AW88" s="4"/>
      <c r="AX88" s="14">
        <f t="shared" si="22"/>
        <v>2403.205236255587</v>
      </c>
      <c r="AY88" s="4"/>
      <c r="AZ88" s="14">
        <f t="shared" si="23"/>
        <v>2443.427351200226</v>
      </c>
      <c r="BA88" s="4"/>
      <c r="BB88" s="4"/>
      <c r="BC88" s="4"/>
      <c r="BD88" s="4"/>
      <c r="BE88" s="4"/>
      <c r="BF88" s="4"/>
      <c r="BG88" s="4"/>
      <c r="BH88" s="4"/>
      <c r="BI88" s="4"/>
      <c r="BJ88" s="14">
        <f t="shared" si="24"/>
        <v>20.121338025942354</v>
      </c>
      <c r="BK88" s="4"/>
      <c r="BL88" s="14">
        <f t="shared" si="25"/>
        <v>225.7956568130249</v>
      </c>
      <c r="BM88" s="4"/>
      <c r="BN88" s="14">
        <f t="shared" si="26"/>
        <v>402.7627501978394</v>
      </c>
      <c r="BO88" s="4"/>
      <c r="BP88" s="4"/>
      <c r="BQ88" s="4"/>
      <c r="BR88" s="4"/>
      <c r="BS88" s="4"/>
      <c r="BT88" s="4"/>
      <c r="BU88" s="4"/>
      <c r="BV88" s="4"/>
      <c r="BW88" s="4"/>
      <c r="BX88" s="14">
        <f t="shared" si="27"/>
        <v>564.7851432109336</v>
      </c>
      <c r="BY88" s="4"/>
      <c r="BZ88" s="14">
        <f t="shared" si="28"/>
        <v>520.2543203762094</v>
      </c>
      <c r="CA88" s="4"/>
      <c r="CB88" s="14">
        <f t="shared" si="29"/>
        <v>648.4480278185215</v>
      </c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14">
        <f t="shared" si="30"/>
        <v>17345.981056846857</v>
      </c>
      <c r="DA88" s="4"/>
      <c r="DB88" s="14">
        <f t="shared" si="31"/>
        <v>16637.574712538677</v>
      </c>
      <c r="DC88" s="4"/>
      <c r="DD88" s="14">
        <f t="shared" si="32"/>
        <v>16379.018508045468</v>
      </c>
      <c r="DE88" s="4"/>
      <c r="DF88" s="4"/>
      <c r="DG88" s="4"/>
      <c r="DH88" s="4"/>
      <c r="DI88" s="4"/>
      <c r="DJ88" s="4"/>
      <c r="DK88" s="4"/>
      <c r="DL88" s="4"/>
      <c r="DM88" s="4"/>
      <c r="DN88" s="14">
        <f t="shared" si="33"/>
        <v>33564.05704145331</v>
      </c>
      <c r="DP88" s="14">
        <f t="shared" si="34"/>
        <v>33454.86164082153</v>
      </c>
      <c r="DR88" s="14">
        <f t="shared" si="35"/>
        <v>31419.52214293345</v>
      </c>
      <c r="DZ88" s="14">
        <f t="shared" si="36"/>
        <v>32812.813608402765</v>
      </c>
      <c r="EB88" s="14">
        <f t="shared" si="37"/>
        <v>17443.396086462108</v>
      </c>
      <c r="ED88" s="14">
        <f t="shared" si="38"/>
        <v>16930.84497790811</v>
      </c>
      <c r="EF88" s="14">
        <f t="shared" si="39"/>
        <v>16929.460933315848</v>
      </c>
      <c r="EH88" s="14"/>
      <c r="EJ88" s="14"/>
      <c r="EL88" s="14"/>
      <c r="EN88" s="14">
        <f t="shared" si="41"/>
        <v>17101.233999228687</v>
      </c>
    </row>
    <row r="89" spans="2:144" ht="12.75">
      <c r="B89" s="3" t="s">
        <v>9</v>
      </c>
      <c r="D89" s="3" t="s">
        <v>36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4">
        <f t="shared" si="40"/>
        <v>6189.046041082959</v>
      </c>
      <c r="U89" s="4"/>
      <c r="V89" s="14">
        <f t="shared" si="40"/>
        <v>9692.047491272531</v>
      </c>
      <c r="W89" s="4"/>
      <c r="X89" s="14">
        <f t="shared" si="17"/>
        <v>7759.895653811707</v>
      </c>
      <c r="Y89" s="4"/>
      <c r="Z89" s="4"/>
      <c r="AA89" s="4"/>
      <c r="AB89" s="4"/>
      <c r="AC89" s="4"/>
      <c r="AD89" s="4"/>
      <c r="AE89" s="4"/>
      <c r="AF89" s="4"/>
      <c r="AG89" s="4"/>
      <c r="AH89" s="14">
        <f t="shared" si="18"/>
        <v>24.839444873404698</v>
      </c>
      <c r="AI89" s="4"/>
      <c r="AJ89" s="14">
        <f t="shared" si="19"/>
        <v>19.674592318795742</v>
      </c>
      <c r="AK89" s="4"/>
      <c r="AL89" s="14">
        <f t="shared" si="20"/>
        <v>32.48952851595905</v>
      </c>
      <c r="AM89" s="4"/>
      <c r="AN89" s="4"/>
      <c r="AO89" s="4"/>
      <c r="AP89" s="4"/>
      <c r="AQ89" s="4"/>
      <c r="AR89" s="4"/>
      <c r="AS89" s="4"/>
      <c r="AT89" s="4"/>
      <c r="AU89" s="4"/>
      <c r="AV89" s="14">
        <f t="shared" si="21"/>
        <v>0</v>
      </c>
      <c r="AW89" s="4"/>
      <c r="AX89" s="14">
        <f t="shared" si="22"/>
        <v>882.0555482520506</v>
      </c>
      <c r="AY89" s="4"/>
      <c r="AZ89" s="14">
        <f t="shared" si="23"/>
        <v>890.1056779372253</v>
      </c>
      <c r="BA89" s="4"/>
      <c r="BB89" s="4"/>
      <c r="BC89" s="4"/>
      <c r="BD89" s="4"/>
      <c r="BE89" s="4"/>
      <c r="BF89" s="4"/>
      <c r="BG89" s="4"/>
      <c r="BH89" s="4"/>
      <c r="BI89" s="4"/>
      <c r="BJ89" s="14">
        <f t="shared" si="24"/>
        <v>44.960782899347045</v>
      </c>
      <c r="BK89" s="4"/>
      <c r="BL89" s="14">
        <f t="shared" si="25"/>
        <v>123.72545639403764</v>
      </c>
      <c r="BM89" s="4"/>
      <c r="BN89" s="14">
        <f t="shared" si="26"/>
        <v>104.04704380110852</v>
      </c>
      <c r="BO89" s="4"/>
      <c r="BP89" s="4"/>
      <c r="BQ89" s="4"/>
      <c r="BR89" s="4"/>
      <c r="BS89" s="4"/>
      <c r="BT89" s="4"/>
      <c r="BU89" s="4"/>
      <c r="BV89" s="4"/>
      <c r="BW89" s="4"/>
      <c r="BX89" s="14">
        <f t="shared" si="27"/>
        <v>213.70248662035326</v>
      </c>
      <c r="BY89" s="4"/>
      <c r="BZ89" s="14">
        <f t="shared" si="28"/>
        <v>184.8619412504298</v>
      </c>
      <c r="CA89" s="4"/>
      <c r="CB89" s="14">
        <f t="shared" si="29"/>
        <v>126.06474081192374</v>
      </c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14">
        <f t="shared" si="30"/>
        <v>16929.67751148253</v>
      </c>
      <c r="DA89" s="4"/>
      <c r="DB89" s="14">
        <f t="shared" si="31"/>
        <v>16769.61895628898</v>
      </c>
      <c r="DC89" s="4"/>
      <c r="DD89" s="14">
        <f t="shared" si="32"/>
        <v>17318.798258507093</v>
      </c>
      <c r="DE89" s="4"/>
      <c r="DF89" s="4"/>
      <c r="DG89" s="4"/>
      <c r="DH89" s="4"/>
      <c r="DI89" s="4"/>
      <c r="DJ89" s="4"/>
      <c r="DK89" s="4"/>
      <c r="DL89" s="4"/>
      <c r="DM89" s="4"/>
      <c r="DN89" s="14">
        <f t="shared" si="33"/>
        <v>23402.22626695859</v>
      </c>
      <c r="DP89" s="14">
        <f t="shared" si="34"/>
        <v>27671.983985776824</v>
      </c>
      <c r="DR89" s="14">
        <f t="shared" si="35"/>
        <v>26231.400903385016</v>
      </c>
      <c r="DZ89" s="14">
        <f t="shared" si="36"/>
        <v>25768.537052040145</v>
      </c>
      <c r="EB89" s="14">
        <f t="shared" si="37"/>
        <v>16999.47773925528</v>
      </c>
      <c r="ED89" s="14">
        <f t="shared" si="38"/>
        <v>16913.019005001814</v>
      </c>
      <c r="EF89" s="14">
        <f t="shared" si="39"/>
        <v>17455.33483082416</v>
      </c>
      <c r="EH89" s="14"/>
      <c r="EJ89" s="14"/>
      <c r="EL89" s="14"/>
      <c r="EN89" s="14">
        <f t="shared" si="41"/>
        <v>17122.61052502708</v>
      </c>
    </row>
    <row r="90" spans="2:144" ht="12.75">
      <c r="B90" s="3" t="s">
        <v>10</v>
      </c>
      <c r="D90" s="3" t="s">
        <v>36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4">
        <f t="shared" si="40"/>
        <v>288.63712478593163</v>
      </c>
      <c r="U90" s="4"/>
      <c r="V90" s="14">
        <f t="shared" si="40"/>
        <v>338.03326400078583</v>
      </c>
      <c r="W90" s="4"/>
      <c r="X90" s="14">
        <f t="shared" si="17"/>
        <v>334.29308266420674</v>
      </c>
      <c r="Y90" s="4"/>
      <c r="Z90" s="4"/>
      <c r="AA90" s="4"/>
      <c r="AB90" s="4"/>
      <c r="AC90" s="4"/>
      <c r="AD90" s="4"/>
      <c r="AE90" s="4"/>
      <c r="AF90" s="4"/>
      <c r="AG90" s="4"/>
      <c r="AH90" s="14">
        <f t="shared" si="18"/>
        <v>3.6773479840515337</v>
      </c>
      <c r="AI90" s="4"/>
      <c r="AJ90" s="14">
        <f t="shared" si="19"/>
        <v>3.551990156883258</v>
      </c>
      <c r="AK90" s="4"/>
      <c r="AL90" s="14">
        <f t="shared" si="20"/>
        <v>6.162270078026944</v>
      </c>
      <c r="AM90" s="4"/>
      <c r="AN90" s="4"/>
      <c r="AO90" s="4"/>
      <c r="AP90" s="4"/>
      <c r="AQ90" s="4"/>
      <c r="AR90" s="4"/>
      <c r="AS90" s="4"/>
      <c r="AT90" s="4"/>
      <c r="AU90" s="4"/>
      <c r="AV90" s="14">
        <f t="shared" si="21"/>
        <v>0</v>
      </c>
      <c r="AW90" s="4"/>
      <c r="AX90" s="14">
        <f t="shared" si="22"/>
        <v>0</v>
      </c>
      <c r="AY90" s="4"/>
      <c r="AZ90" s="14">
        <f t="shared" si="23"/>
        <v>0</v>
      </c>
      <c r="BA90" s="4"/>
      <c r="BB90" s="4"/>
      <c r="BC90" s="4"/>
      <c r="BD90" s="4"/>
      <c r="BE90" s="4"/>
      <c r="BF90" s="4"/>
      <c r="BG90" s="4"/>
      <c r="BH90" s="4"/>
      <c r="BI90" s="4"/>
      <c r="BJ90" s="14">
        <f t="shared" si="24"/>
        <v>0.39826372506520386</v>
      </c>
      <c r="BK90" s="4"/>
      <c r="BL90" s="14">
        <f t="shared" si="25"/>
        <v>0.37896697956338093</v>
      </c>
      <c r="BM90" s="4"/>
      <c r="BN90" s="14">
        <f t="shared" si="26"/>
        <v>0.35577376267475813</v>
      </c>
      <c r="BO90" s="4"/>
      <c r="BP90" s="4"/>
      <c r="BQ90" s="4"/>
      <c r="BR90" s="4"/>
      <c r="BS90" s="4"/>
      <c r="BT90" s="4"/>
      <c r="BU90" s="4"/>
      <c r="BV90" s="4"/>
      <c r="BW90" s="4"/>
      <c r="BX90" s="14">
        <f t="shared" si="27"/>
        <v>6.980022777275175</v>
      </c>
      <c r="BY90" s="4"/>
      <c r="BZ90" s="14">
        <f t="shared" si="28"/>
        <v>2.588067177506017</v>
      </c>
      <c r="CA90" s="4"/>
      <c r="CB90" s="14">
        <f t="shared" si="29"/>
        <v>4.296136002110288</v>
      </c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14">
        <f t="shared" si="30"/>
        <v>52.17671101899534</v>
      </c>
      <c r="DA90" s="4"/>
      <c r="DB90" s="14">
        <f t="shared" si="31"/>
        <v>38.95305190634055</v>
      </c>
      <c r="DC90" s="4"/>
      <c r="DD90" s="14">
        <f t="shared" si="32"/>
        <v>51.9563947755213</v>
      </c>
      <c r="DE90" s="4"/>
      <c r="DF90" s="4"/>
      <c r="DG90" s="4"/>
      <c r="DH90" s="4"/>
      <c r="DI90" s="4"/>
      <c r="DJ90" s="4"/>
      <c r="DK90" s="4"/>
      <c r="DL90" s="4"/>
      <c r="DM90" s="4"/>
      <c r="DN90" s="14">
        <f t="shared" si="33"/>
        <v>351.86947029131886</v>
      </c>
      <c r="DP90" s="14">
        <f t="shared" si="34"/>
        <v>383.505340221079</v>
      </c>
      <c r="DR90" s="14">
        <f t="shared" si="35"/>
        <v>397.06365728254</v>
      </c>
      <c r="DZ90" s="14">
        <f t="shared" si="36"/>
        <v>377.4794892649793</v>
      </c>
      <c r="EB90" s="14">
        <f t="shared" si="37"/>
        <v>56.252322728112084</v>
      </c>
      <c r="ED90" s="14">
        <f t="shared" si="38"/>
        <v>42.884009042787184</v>
      </c>
      <c r="EF90" s="14">
        <f t="shared" si="39"/>
        <v>58.474438616223</v>
      </c>
      <c r="EH90" s="14"/>
      <c r="EJ90" s="14"/>
      <c r="EL90" s="14"/>
      <c r="EN90" s="14">
        <f t="shared" si="41"/>
        <v>52.53692346237409</v>
      </c>
    </row>
    <row r="91" spans="2:144" ht="12.75">
      <c r="B91" s="3" t="s">
        <v>11</v>
      </c>
      <c r="D91" s="3" t="s">
        <v>36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4">
        <f t="shared" si="40"/>
        <v>463.48461383894795</v>
      </c>
      <c r="U91" s="4"/>
      <c r="V91" s="14">
        <f t="shared" si="40"/>
        <v>273.3315845631354</v>
      </c>
      <c r="W91" s="4"/>
      <c r="X91" s="14">
        <f t="shared" si="17"/>
        <v>275.2212126351903</v>
      </c>
      <c r="Y91" s="4"/>
      <c r="Z91" s="4"/>
      <c r="AA91" s="4"/>
      <c r="AB91" s="4"/>
      <c r="AC91" s="4"/>
      <c r="AD91" s="4"/>
      <c r="AE91" s="4"/>
      <c r="AF91" s="4"/>
      <c r="AG91" s="4"/>
      <c r="AH91" s="14">
        <f t="shared" si="18"/>
        <v>2.3590534237311718</v>
      </c>
      <c r="AI91" s="4"/>
      <c r="AJ91" s="14">
        <f t="shared" si="19"/>
        <v>0.1742984017504052</v>
      </c>
      <c r="AK91" s="4"/>
      <c r="AL91" s="14">
        <f t="shared" si="20"/>
        <v>0.265823415130574</v>
      </c>
      <c r="AM91" s="4"/>
      <c r="AN91" s="4"/>
      <c r="AO91" s="4"/>
      <c r="AP91" s="4"/>
      <c r="AQ91" s="4"/>
      <c r="AR91" s="4"/>
      <c r="AS91" s="4"/>
      <c r="AT91" s="4"/>
      <c r="AU91" s="4"/>
      <c r="AV91" s="14">
        <f t="shared" si="21"/>
        <v>0</v>
      </c>
      <c r="AW91" s="4"/>
      <c r="AX91" s="14">
        <f t="shared" si="22"/>
        <v>0</v>
      </c>
      <c r="AY91" s="4"/>
      <c r="AZ91" s="14">
        <f t="shared" si="23"/>
        <v>0</v>
      </c>
      <c r="BA91" s="4"/>
      <c r="BB91" s="4"/>
      <c r="BC91" s="4"/>
      <c r="BD91" s="4"/>
      <c r="BE91" s="4"/>
      <c r="BF91" s="4"/>
      <c r="BG91" s="4"/>
      <c r="BH91" s="4"/>
      <c r="BI91" s="4"/>
      <c r="BJ91" s="14">
        <f t="shared" si="24"/>
        <v>1.9288730935213705</v>
      </c>
      <c r="BK91" s="4"/>
      <c r="BL91" s="14">
        <f t="shared" si="25"/>
        <v>2.706906996881293</v>
      </c>
      <c r="BM91" s="4"/>
      <c r="BN91" s="14">
        <f t="shared" si="26"/>
        <v>2.7522121263519037</v>
      </c>
      <c r="BO91" s="4"/>
      <c r="BP91" s="4"/>
      <c r="BQ91" s="4"/>
      <c r="BR91" s="4"/>
      <c r="BS91" s="4"/>
      <c r="BT91" s="4"/>
      <c r="BU91" s="4"/>
      <c r="BV91" s="4"/>
      <c r="BW91" s="4"/>
      <c r="BX91" s="14">
        <f t="shared" si="27"/>
        <v>16.652141814572982</v>
      </c>
      <c r="BY91" s="4"/>
      <c r="BZ91" s="14">
        <f t="shared" si="28"/>
        <v>18.090061393792052</v>
      </c>
      <c r="CA91" s="4"/>
      <c r="CB91" s="14">
        <f t="shared" si="29"/>
        <v>17.050289758375204</v>
      </c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14">
        <f t="shared" si="30"/>
        <v>104.07588634108113</v>
      </c>
      <c r="DA91" s="4"/>
      <c r="DB91" s="14">
        <f t="shared" si="31"/>
        <v>108.14423563150143</v>
      </c>
      <c r="DC91" s="4"/>
      <c r="DD91" s="14">
        <f t="shared" si="32"/>
        <v>87.39951679293117</v>
      </c>
      <c r="DE91" s="4"/>
      <c r="DF91" s="4"/>
      <c r="DG91" s="4"/>
      <c r="DH91" s="4"/>
      <c r="DI91" s="4"/>
      <c r="DJ91" s="4"/>
      <c r="DK91" s="4"/>
      <c r="DL91" s="4"/>
      <c r="DM91" s="4"/>
      <c r="DN91" s="14">
        <f t="shared" si="33"/>
        <v>588.5005685118546</v>
      </c>
      <c r="DP91" s="14">
        <f t="shared" si="34"/>
        <v>402.4470869870605</v>
      </c>
      <c r="DR91" s="14">
        <f t="shared" si="35"/>
        <v>382.68905472797906</v>
      </c>
      <c r="DZ91" s="14">
        <f t="shared" si="36"/>
        <v>457.87890340896473</v>
      </c>
      <c r="EB91" s="14">
        <f t="shared" si="37"/>
        <v>108.36381285833367</v>
      </c>
      <c r="ED91" s="14">
        <f t="shared" si="38"/>
        <v>111.02544103013312</v>
      </c>
      <c r="EF91" s="14">
        <f t="shared" si="39"/>
        <v>90.41755233441364</v>
      </c>
      <c r="EH91" s="14"/>
      <c r="EJ91" s="14"/>
      <c r="EL91" s="14"/>
      <c r="EN91" s="14">
        <f t="shared" si="41"/>
        <v>103.26893540762681</v>
      </c>
    </row>
    <row r="92" spans="2:144" ht="12.75">
      <c r="B92" s="3" t="s">
        <v>12</v>
      </c>
      <c r="D92" s="3" t="s">
        <v>36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4">
        <f t="shared" si="40"/>
        <v>3316.5515780691194</v>
      </c>
      <c r="U92" s="4"/>
      <c r="V92" s="14">
        <f t="shared" si="40"/>
        <v>2614.4760262560785</v>
      </c>
      <c r="W92" s="4"/>
      <c r="X92" s="14">
        <f t="shared" si="17"/>
        <v>2993.8697764706067</v>
      </c>
      <c r="Y92" s="4"/>
      <c r="Z92" s="4"/>
      <c r="AA92" s="4"/>
      <c r="AB92" s="4"/>
      <c r="AC92" s="4"/>
      <c r="AD92" s="4"/>
      <c r="AE92" s="4"/>
      <c r="AF92" s="4"/>
      <c r="AG92" s="4"/>
      <c r="AH92" s="14">
        <f t="shared" si="18"/>
        <v>0.09172554782860616</v>
      </c>
      <c r="AI92" s="4"/>
      <c r="AJ92" s="14">
        <f t="shared" si="19"/>
        <v>0.20334813537547275</v>
      </c>
      <c r="AK92" s="4"/>
      <c r="AL92" s="14">
        <f t="shared" si="20"/>
        <v>0.41484563270377456</v>
      </c>
      <c r="AM92" s="4"/>
      <c r="AN92" s="4"/>
      <c r="AO92" s="4"/>
      <c r="AP92" s="4"/>
      <c r="AQ92" s="4"/>
      <c r="AR92" s="4"/>
      <c r="AS92" s="4"/>
      <c r="AT92" s="4"/>
      <c r="AU92" s="4"/>
      <c r="AV92" s="14">
        <f t="shared" si="21"/>
        <v>0</v>
      </c>
      <c r="AW92" s="4"/>
      <c r="AX92" s="14">
        <f t="shared" si="22"/>
        <v>0</v>
      </c>
      <c r="AY92" s="4"/>
      <c r="AZ92" s="14">
        <f t="shared" si="23"/>
        <v>0</v>
      </c>
      <c r="BA92" s="4"/>
      <c r="BB92" s="4"/>
      <c r="BC92" s="4"/>
      <c r="BD92" s="4"/>
      <c r="BE92" s="4"/>
      <c r="BF92" s="4"/>
      <c r="BG92" s="4"/>
      <c r="BH92" s="4"/>
      <c r="BI92" s="4"/>
      <c r="BJ92" s="14">
        <f t="shared" si="24"/>
        <v>0.4287926517252542</v>
      </c>
      <c r="BK92" s="4"/>
      <c r="BL92" s="14">
        <f t="shared" si="25"/>
        <v>0.640414582188989</v>
      </c>
      <c r="BM92" s="4"/>
      <c r="BN92" s="14">
        <f t="shared" si="26"/>
        <v>0.710204982848857</v>
      </c>
      <c r="BO92" s="4"/>
      <c r="BP92" s="4"/>
      <c r="BQ92" s="4"/>
      <c r="BR92" s="4"/>
      <c r="BS92" s="4"/>
      <c r="BT92" s="4"/>
      <c r="BU92" s="4"/>
      <c r="BV92" s="4"/>
      <c r="BW92" s="4"/>
      <c r="BX92" s="14">
        <f t="shared" si="27"/>
        <v>24.700677024949925</v>
      </c>
      <c r="BY92" s="4"/>
      <c r="BZ92" s="14">
        <f t="shared" si="28"/>
        <v>22.183432950051568</v>
      </c>
      <c r="CA92" s="4"/>
      <c r="CB92" s="14">
        <f t="shared" si="29"/>
        <v>13.291170756528704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14">
        <f t="shared" si="30"/>
        <v>3.0945230205414798</v>
      </c>
      <c r="DA92" s="4"/>
      <c r="DB92" s="14">
        <f t="shared" si="31"/>
        <v>3.3803326400078593</v>
      </c>
      <c r="DC92" s="4"/>
      <c r="DD92" s="14">
        <f t="shared" si="32"/>
        <v>4.322986852123477</v>
      </c>
      <c r="DE92" s="4"/>
      <c r="DF92" s="4"/>
      <c r="DG92" s="4"/>
      <c r="DH92" s="4"/>
      <c r="DI92" s="4"/>
      <c r="DJ92" s="4"/>
      <c r="DK92" s="4"/>
      <c r="DL92" s="4"/>
      <c r="DM92" s="4"/>
      <c r="DN92" s="14">
        <f t="shared" si="33"/>
        <v>3344.867296314165</v>
      </c>
      <c r="DP92" s="14">
        <f t="shared" si="34"/>
        <v>2640.8835545637025</v>
      </c>
      <c r="DR92" s="14">
        <f t="shared" si="35"/>
        <v>3012.6089846948116</v>
      </c>
      <c r="DZ92" s="14">
        <f t="shared" si="36"/>
        <v>2999.4532785242263</v>
      </c>
      <c r="EB92" s="14">
        <f t="shared" si="37"/>
        <v>3.6150412200953403</v>
      </c>
      <c r="ED92" s="14">
        <f t="shared" si="38"/>
        <v>4.224095357572321</v>
      </c>
      <c r="EF92" s="14">
        <f t="shared" si="39"/>
        <v>5.448037467676108</v>
      </c>
      <c r="EH92" s="14"/>
      <c r="EJ92" s="14"/>
      <c r="EL92" s="14"/>
      <c r="EN92" s="14">
        <f t="shared" si="41"/>
        <v>4.42905801511459</v>
      </c>
    </row>
    <row r="93" spans="2:144" ht="12.75">
      <c r="B93" s="3" t="s">
        <v>38</v>
      </c>
      <c r="D93" s="3" t="s">
        <v>36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4">
        <f>T87+T89</f>
        <v>8631.360173886997</v>
      </c>
      <c r="U93" s="4"/>
      <c r="V93" s="14">
        <f>V87+V89</f>
        <v>10747.080998837484</v>
      </c>
      <c r="W93" s="4"/>
      <c r="X93" s="14">
        <f>X87+X89</f>
        <v>8658.05658675289</v>
      </c>
      <c r="Y93" s="4"/>
      <c r="Z93" s="4"/>
      <c r="AA93" s="4"/>
      <c r="AB93" s="4"/>
      <c r="AC93" s="4"/>
      <c r="AD93" s="4"/>
      <c r="AE93" s="4"/>
      <c r="AF93" s="4"/>
      <c r="AG93" s="4"/>
      <c r="AH93" s="14">
        <f>AH87+AH89</f>
        <v>25.329295378450052</v>
      </c>
      <c r="AI93" s="4"/>
      <c r="AJ93" s="14">
        <f>AJ87+AJ89</f>
        <v>20.431205835485002</v>
      </c>
      <c r="AK93" s="4"/>
      <c r="AL93" s="14">
        <f>AL87+AL89</f>
        <v>33.82133067661324</v>
      </c>
      <c r="AM93" s="4"/>
      <c r="AN93" s="4"/>
      <c r="AO93" s="4"/>
      <c r="AP93" s="4"/>
      <c r="AQ93" s="4"/>
      <c r="AR93" s="4"/>
      <c r="AS93" s="4"/>
      <c r="AT93" s="4"/>
      <c r="AU93" s="4"/>
      <c r="AV93" s="14">
        <f>AV87+AV89</f>
        <v>0</v>
      </c>
      <c r="AW93" s="4"/>
      <c r="AX93" s="14">
        <f>AX87+AX89</f>
        <v>1522.4701304410394</v>
      </c>
      <c r="AY93" s="4"/>
      <c r="AZ93" s="14">
        <f>AZ87+AZ89</f>
        <v>1537.2111632550873</v>
      </c>
      <c r="BA93" s="4"/>
      <c r="BB93" s="4"/>
      <c r="BC93" s="4"/>
      <c r="BD93" s="4"/>
      <c r="BE93" s="4"/>
      <c r="BF93" s="4"/>
      <c r="BG93" s="4"/>
      <c r="BH93" s="4"/>
      <c r="BI93" s="4"/>
      <c r="BJ93" s="14">
        <f>BJ87+BJ89</f>
        <v>52.551384209823226</v>
      </c>
      <c r="BK93" s="4"/>
      <c r="BL93" s="14">
        <f>BL87+BL89</f>
        <v>189.48348978169048</v>
      </c>
      <c r="BM93" s="4"/>
      <c r="BN93" s="14">
        <f>BN87+BN89</f>
        <v>245.01400637035232</v>
      </c>
      <c r="BO93" s="4"/>
      <c r="BP93" s="4"/>
      <c r="BQ93" s="4"/>
      <c r="BR93" s="4"/>
      <c r="BS93" s="4"/>
      <c r="BT93" s="4"/>
      <c r="BU93" s="4"/>
      <c r="BV93" s="4"/>
      <c r="BW93" s="4"/>
      <c r="BX93" s="14">
        <f>BX87+BX89</f>
        <v>221.7510218307302</v>
      </c>
      <c r="BY93" s="4"/>
      <c r="BZ93" s="14">
        <f>BZ87+BZ89</f>
        <v>190.65868355106826</v>
      </c>
      <c r="CA93" s="4"/>
      <c r="CB93" s="14">
        <f>CB87+CB89</f>
        <v>133.75750934070248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14">
        <f>CZ87+CZ89</f>
        <v>25130.857355159722</v>
      </c>
      <c r="DA93" s="4"/>
      <c r="DB93" s="14">
        <f>DB87+DB89</f>
        <v>24454.59394255685</v>
      </c>
      <c r="DC93" s="4"/>
      <c r="DD93" s="14">
        <f>DD87+DD89</f>
        <v>25051.843062305612</v>
      </c>
      <c r="DE93" s="4"/>
      <c r="DF93" s="4"/>
      <c r="DG93" s="4"/>
      <c r="DH93" s="4"/>
      <c r="DI93" s="4"/>
      <c r="DJ93" s="4"/>
      <c r="DK93" s="4"/>
      <c r="DL93" s="4"/>
      <c r="DM93" s="4"/>
      <c r="DN93" s="14">
        <f t="shared" si="33"/>
        <v>34061.84923046572</v>
      </c>
      <c r="DP93" s="14">
        <f t="shared" si="34"/>
        <v>37124.71845100362</v>
      </c>
      <c r="DR93" s="14">
        <f t="shared" si="35"/>
        <v>35659.703658701255</v>
      </c>
      <c r="DZ93" s="14">
        <f t="shared" si="36"/>
        <v>35615.423780056866</v>
      </c>
      <c r="EB93" s="14">
        <f t="shared" si="37"/>
        <v>25208.738034747996</v>
      </c>
      <c r="ED93" s="14">
        <f t="shared" si="38"/>
        <v>24664.508638174026</v>
      </c>
      <c r="EF93" s="14">
        <f t="shared" si="39"/>
        <v>25330.678399352575</v>
      </c>
      <c r="EH93" s="14"/>
      <c r="EJ93" s="14"/>
      <c r="EL93" s="14"/>
      <c r="EN93" s="14">
        <f t="shared" si="41"/>
        <v>25067.97502409153</v>
      </c>
    </row>
    <row r="94" spans="2:144" ht="12.75">
      <c r="B94" s="3" t="s">
        <v>39</v>
      </c>
      <c r="D94" s="3" t="s">
        <v>36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4">
        <f>T84+T88+T86</f>
        <v>13923.965913952112</v>
      </c>
      <c r="U94" s="4"/>
      <c r="V94" s="14">
        <f>V84+V88+V86</f>
        <v>14954.01060472227</v>
      </c>
      <c r="W94" s="4"/>
      <c r="X94" s="14">
        <f>X84+X88+X86</f>
        <v>12268.153371026188</v>
      </c>
      <c r="Y94" s="4"/>
      <c r="Z94" s="4"/>
      <c r="AA94" s="4"/>
      <c r="AB94" s="4"/>
      <c r="AC94" s="4"/>
      <c r="AD94" s="4"/>
      <c r="AE94" s="4"/>
      <c r="AF94" s="4"/>
      <c r="AG94" s="4"/>
      <c r="AH94" s="14">
        <f>AH84+AH88+AH86</f>
        <v>80.4771648007106</v>
      </c>
      <c r="AI94" s="4"/>
      <c r="AJ94" s="14">
        <f>AJ84+AJ88+AJ86</f>
        <v>69.97829946215644</v>
      </c>
      <c r="AK94" s="4"/>
      <c r="AL94" s="14">
        <f>AL84+AL88+AL86</f>
        <v>155.96316230161005</v>
      </c>
      <c r="AM94" s="4"/>
      <c r="AN94" s="4"/>
      <c r="AO94" s="4"/>
      <c r="AP94" s="4"/>
      <c r="AQ94" s="4"/>
      <c r="AR94" s="4"/>
      <c r="AS94" s="4"/>
      <c r="AT94" s="4"/>
      <c r="AU94" s="4"/>
      <c r="AV94" s="14">
        <f>AV84+AV88+AV86</f>
        <v>2525.5748418769017</v>
      </c>
      <c r="AW94" s="4"/>
      <c r="AX94" s="14">
        <f>AX84+AX88+AX86</f>
        <v>2403.205236255587</v>
      </c>
      <c r="AY94" s="4"/>
      <c r="AZ94" s="14">
        <f>AZ84+AZ88+AZ86</f>
        <v>2443.427351200226</v>
      </c>
      <c r="BA94" s="4"/>
      <c r="BB94" s="4"/>
      <c r="BC94" s="4"/>
      <c r="BD94" s="4"/>
      <c r="BE94" s="4"/>
      <c r="BF94" s="4"/>
      <c r="BG94" s="4"/>
      <c r="BH94" s="4"/>
      <c r="BI94" s="4"/>
      <c r="BJ94" s="14">
        <f>BJ84+BJ88+BJ86</f>
        <v>24.3454313329057</v>
      </c>
      <c r="BK94" s="4"/>
      <c r="BL94" s="14">
        <f>BL84+BL88+BL86</f>
        <v>240.6413911378719</v>
      </c>
      <c r="BM94" s="4"/>
      <c r="BN94" s="14">
        <f>BN84+BN88+BN86</f>
        <v>407.4710467476521</v>
      </c>
      <c r="BO94" s="4"/>
      <c r="BP94" s="4"/>
      <c r="BQ94" s="4"/>
      <c r="BR94" s="4"/>
      <c r="BS94" s="4"/>
      <c r="BT94" s="4"/>
      <c r="BU94" s="4"/>
      <c r="BV94" s="4"/>
      <c r="BW94" s="4"/>
      <c r="BX94" s="14">
        <f>BX84+BX88+BX86</f>
        <v>761.9881326500142</v>
      </c>
      <c r="BY94" s="4"/>
      <c r="BZ94" s="14">
        <f>BZ84+BZ88+BZ86</f>
        <v>670.3886255203084</v>
      </c>
      <c r="CA94" s="4"/>
      <c r="CB94" s="14">
        <f>CB84+CB88+CB86</f>
        <v>758.0263467223471</v>
      </c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14">
        <f>CZ84+CZ88+CZ86</f>
        <v>23089.72107223844</v>
      </c>
      <c r="DA94" s="4"/>
      <c r="DB94" s="14">
        <f>DB84+DB88+DB86</f>
        <v>21787.6963515319</v>
      </c>
      <c r="DC94" s="4"/>
      <c r="DD94" s="14">
        <f>DD84+DD88+DD86</f>
        <v>21136.854876132544</v>
      </c>
      <c r="DE94" s="4"/>
      <c r="DF94" s="4"/>
      <c r="DG94" s="4"/>
      <c r="DH94" s="4"/>
      <c r="DI94" s="4"/>
      <c r="DJ94" s="4"/>
      <c r="DK94" s="4"/>
      <c r="DL94" s="4"/>
      <c r="DM94" s="4"/>
      <c r="DN94" s="14">
        <f t="shared" si="33"/>
        <v>40406.07255685108</v>
      </c>
      <c r="DP94" s="14">
        <f t="shared" si="34"/>
        <v>40125.92050863009</v>
      </c>
      <c r="DR94" s="14">
        <f t="shared" si="35"/>
        <v>37169.89615413057</v>
      </c>
      <c r="DZ94" s="14">
        <f t="shared" si="36"/>
        <v>39233.963073203915</v>
      </c>
      <c r="EB94" s="14">
        <f t="shared" si="37"/>
        <v>23194.543668372058</v>
      </c>
      <c r="ED94" s="14">
        <f t="shared" si="38"/>
        <v>22098.31604213193</v>
      </c>
      <c r="EF94" s="14">
        <f t="shared" si="39"/>
        <v>21700.289085181805</v>
      </c>
      <c r="EH94" s="14"/>
      <c r="EJ94" s="14"/>
      <c r="EL94" s="14"/>
      <c r="EN94" s="14">
        <f t="shared" si="41"/>
        <v>22331.04959856193</v>
      </c>
    </row>
    <row r="95" spans="5:117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2:130" ht="12.75">
      <c r="B96" s="5" t="s">
        <v>28</v>
      </c>
      <c r="C96" s="5"/>
      <c r="D96" s="5"/>
      <c r="E96" s="4"/>
      <c r="F96" s="23" t="s">
        <v>17</v>
      </c>
      <c r="G96" s="23"/>
      <c r="H96" s="23" t="s">
        <v>18</v>
      </c>
      <c r="I96" s="23"/>
      <c r="J96" s="23" t="s">
        <v>19</v>
      </c>
      <c r="K96" s="23"/>
      <c r="L96" s="23" t="s">
        <v>20</v>
      </c>
      <c r="M96" s="23"/>
      <c r="N96" s="23" t="s">
        <v>21</v>
      </c>
      <c r="O96" s="23"/>
      <c r="P96" s="23" t="s">
        <v>22</v>
      </c>
      <c r="Q96" s="23"/>
      <c r="R96" s="23" t="s">
        <v>48</v>
      </c>
      <c r="S96" s="23"/>
      <c r="T96" s="23" t="s">
        <v>17</v>
      </c>
      <c r="U96" s="23"/>
      <c r="V96" s="23" t="s">
        <v>18</v>
      </c>
      <c r="W96" s="23"/>
      <c r="X96" s="23" t="s">
        <v>19</v>
      </c>
      <c r="Y96" s="23"/>
      <c r="Z96" s="23" t="s">
        <v>20</v>
      </c>
      <c r="AA96" s="23"/>
      <c r="AB96" s="23" t="s">
        <v>21</v>
      </c>
      <c r="AC96" s="23"/>
      <c r="AD96" s="23" t="s">
        <v>22</v>
      </c>
      <c r="AE96" s="23"/>
      <c r="AF96" s="23" t="s">
        <v>48</v>
      </c>
      <c r="AG96" s="23"/>
      <c r="AH96" s="23" t="s">
        <v>17</v>
      </c>
      <c r="AI96" s="23"/>
      <c r="AJ96" s="23" t="s">
        <v>18</v>
      </c>
      <c r="AK96" s="23"/>
      <c r="AL96" s="23" t="s">
        <v>19</v>
      </c>
      <c r="AM96" s="23"/>
      <c r="AN96" s="23" t="s">
        <v>20</v>
      </c>
      <c r="AO96" s="23"/>
      <c r="AP96" s="23" t="s">
        <v>21</v>
      </c>
      <c r="AQ96" s="23"/>
      <c r="AR96" s="23" t="s">
        <v>22</v>
      </c>
      <c r="AS96" s="23"/>
      <c r="AT96" s="23" t="s">
        <v>48</v>
      </c>
      <c r="AU96" s="23"/>
      <c r="AV96" s="23" t="s">
        <v>17</v>
      </c>
      <c r="AW96" s="23"/>
      <c r="AX96" s="23" t="s">
        <v>18</v>
      </c>
      <c r="AY96" s="23"/>
      <c r="AZ96" s="23" t="s">
        <v>19</v>
      </c>
      <c r="BA96" s="23"/>
      <c r="BB96" s="23" t="s">
        <v>20</v>
      </c>
      <c r="BC96" s="23"/>
      <c r="BD96" s="23" t="s">
        <v>21</v>
      </c>
      <c r="BE96" s="23"/>
      <c r="BF96" s="23" t="s">
        <v>22</v>
      </c>
      <c r="BG96" s="23"/>
      <c r="BH96" s="23" t="s">
        <v>48</v>
      </c>
      <c r="BI96" s="23"/>
      <c r="BJ96" s="23" t="s">
        <v>17</v>
      </c>
      <c r="BK96" s="23"/>
      <c r="BL96" s="23" t="s">
        <v>18</v>
      </c>
      <c r="BM96" s="23"/>
      <c r="BN96" s="23" t="s">
        <v>19</v>
      </c>
      <c r="BO96" s="23"/>
      <c r="BP96" s="23" t="s">
        <v>20</v>
      </c>
      <c r="BQ96" s="23"/>
      <c r="BR96" s="23" t="s">
        <v>21</v>
      </c>
      <c r="BS96" s="23"/>
      <c r="BT96" s="23" t="s">
        <v>22</v>
      </c>
      <c r="BU96" s="23"/>
      <c r="BV96" s="23" t="s">
        <v>48</v>
      </c>
      <c r="BW96" s="23"/>
      <c r="BX96" s="23" t="s">
        <v>17</v>
      </c>
      <c r="BY96" s="23"/>
      <c r="BZ96" s="23" t="s">
        <v>18</v>
      </c>
      <c r="CA96" s="23"/>
      <c r="CB96" s="23" t="s">
        <v>19</v>
      </c>
      <c r="CC96" s="23"/>
      <c r="CD96" s="23" t="s">
        <v>20</v>
      </c>
      <c r="CE96" s="23"/>
      <c r="CF96" s="23" t="s">
        <v>21</v>
      </c>
      <c r="CG96" s="23"/>
      <c r="CH96" s="23" t="s">
        <v>22</v>
      </c>
      <c r="CI96" s="23"/>
      <c r="CJ96" s="23" t="s">
        <v>48</v>
      </c>
      <c r="CK96" s="23"/>
      <c r="CL96" s="23" t="s">
        <v>17</v>
      </c>
      <c r="CM96" s="23"/>
      <c r="CN96" s="23" t="s">
        <v>18</v>
      </c>
      <c r="CO96" s="23"/>
      <c r="CP96" s="23" t="s">
        <v>19</v>
      </c>
      <c r="CQ96" s="23"/>
      <c r="CR96" s="23" t="s">
        <v>20</v>
      </c>
      <c r="CS96" s="23"/>
      <c r="CT96" s="23" t="s">
        <v>21</v>
      </c>
      <c r="CU96" s="23"/>
      <c r="CV96" s="23" t="s">
        <v>22</v>
      </c>
      <c r="CW96" s="23"/>
      <c r="CX96" s="23" t="s">
        <v>48</v>
      </c>
      <c r="CY96" s="23"/>
      <c r="CZ96" s="23" t="s">
        <v>17</v>
      </c>
      <c r="DA96" s="23"/>
      <c r="DB96" s="23" t="s">
        <v>18</v>
      </c>
      <c r="DC96" s="23"/>
      <c r="DD96" s="23" t="s">
        <v>19</v>
      </c>
      <c r="DE96" s="23"/>
      <c r="DF96" s="23" t="s">
        <v>20</v>
      </c>
      <c r="DG96" s="23"/>
      <c r="DH96" s="23" t="s">
        <v>21</v>
      </c>
      <c r="DI96" s="23"/>
      <c r="DJ96" s="23" t="s">
        <v>22</v>
      </c>
      <c r="DK96" s="23"/>
      <c r="DL96" s="23" t="s">
        <v>48</v>
      </c>
      <c r="DM96" s="23"/>
      <c r="DN96" s="23" t="s">
        <v>17</v>
      </c>
      <c r="DO96" s="23"/>
      <c r="DP96" s="23" t="s">
        <v>18</v>
      </c>
      <c r="DQ96" s="23"/>
      <c r="DR96" s="23" t="s">
        <v>19</v>
      </c>
      <c r="DS96" s="23"/>
      <c r="DT96" s="23" t="s">
        <v>20</v>
      </c>
      <c r="DU96" s="23"/>
      <c r="DV96" s="23" t="s">
        <v>21</v>
      </c>
      <c r="DW96" s="23"/>
      <c r="DX96" s="23" t="s">
        <v>22</v>
      </c>
      <c r="DY96" s="23"/>
      <c r="DZ96" s="23" t="s">
        <v>48</v>
      </c>
    </row>
    <row r="97" spans="2:130" ht="12.75">
      <c r="B97" s="5"/>
      <c r="C97" s="5"/>
      <c r="D97" s="5"/>
      <c r="E97" s="4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</row>
    <row r="98" spans="2:130" ht="12.75">
      <c r="B98" s="31" t="s">
        <v>209</v>
      </c>
      <c r="C98" s="31"/>
      <c r="D98" s="5"/>
      <c r="F98" s="23" t="s">
        <v>213</v>
      </c>
      <c r="G98" s="23"/>
      <c r="H98" s="23" t="s">
        <v>213</v>
      </c>
      <c r="I98" s="23"/>
      <c r="J98" s="23" t="s">
        <v>213</v>
      </c>
      <c r="K98" s="23"/>
      <c r="L98" s="23" t="s">
        <v>213</v>
      </c>
      <c r="M98" s="23"/>
      <c r="N98" s="23" t="s">
        <v>213</v>
      </c>
      <c r="O98" s="23"/>
      <c r="P98" s="23" t="s">
        <v>213</v>
      </c>
      <c r="Q98" s="23"/>
      <c r="R98" s="23" t="s">
        <v>213</v>
      </c>
      <c r="S98" s="23"/>
      <c r="T98" s="23" t="s">
        <v>215</v>
      </c>
      <c r="U98" s="23"/>
      <c r="V98" s="23" t="s">
        <v>215</v>
      </c>
      <c r="W98" s="23"/>
      <c r="X98" s="23" t="s">
        <v>215</v>
      </c>
      <c r="Y98" s="23"/>
      <c r="Z98" s="23" t="s">
        <v>215</v>
      </c>
      <c r="AA98" s="23"/>
      <c r="AB98" s="23" t="s">
        <v>215</v>
      </c>
      <c r="AC98" s="23"/>
      <c r="AD98" s="23" t="s">
        <v>215</v>
      </c>
      <c r="AE98" s="23"/>
      <c r="AF98" s="23" t="s">
        <v>215</v>
      </c>
      <c r="AG98" s="23"/>
      <c r="AH98" s="23" t="s">
        <v>217</v>
      </c>
      <c r="AI98" s="23"/>
      <c r="AJ98" s="23" t="s">
        <v>217</v>
      </c>
      <c r="AK98" s="23"/>
      <c r="AL98" s="23" t="s">
        <v>217</v>
      </c>
      <c r="AM98" s="23"/>
      <c r="AN98" s="23" t="s">
        <v>217</v>
      </c>
      <c r="AO98" s="23"/>
      <c r="AP98" s="23" t="s">
        <v>217</v>
      </c>
      <c r="AQ98" s="23"/>
      <c r="AR98" s="23" t="s">
        <v>217</v>
      </c>
      <c r="AS98" s="23"/>
      <c r="AT98" s="23" t="s">
        <v>217</v>
      </c>
      <c r="AU98" s="23"/>
      <c r="AV98" s="23" t="s">
        <v>219</v>
      </c>
      <c r="AW98" s="23"/>
      <c r="AX98" s="23" t="s">
        <v>219</v>
      </c>
      <c r="AY98" s="23"/>
      <c r="AZ98" s="23" t="s">
        <v>219</v>
      </c>
      <c r="BA98" s="23"/>
      <c r="BB98" s="23" t="s">
        <v>219</v>
      </c>
      <c r="BC98" s="23"/>
      <c r="BD98" s="23" t="s">
        <v>219</v>
      </c>
      <c r="BE98" s="23"/>
      <c r="BF98" s="23" t="s">
        <v>219</v>
      </c>
      <c r="BG98" s="23"/>
      <c r="BH98" s="23" t="s">
        <v>219</v>
      </c>
      <c r="BI98" s="23"/>
      <c r="BJ98" s="23" t="s">
        <v>220</v>
      </c>
      <c r="BK98" s="23"/>
      <c r="BL98" s="23" t="s">
        <v>220</v>
      </c>
      <c r="BM98" s="23"/>
      <c r="BN98" s="23" t="s">
        <v>220</v>
      </c>
      <c r="BO98" s="23"/>
      <c r="BP98" s="23" t="s">
        <v>220</v>
      </c>
      <c r="BQ98" s="23"/>
      <c r="BR98" s="23" t="s">
        <v>220</v>
      </c>
      <c r="BS98" s="23"/>
      <c r="BT98" s="23" t="s">
        <v>220</v>
      </c>
      <c r="BU98" s="23"/>
      <c r="BV98" s="23" t="s">
        <v>220</v>
      </c>
      <c r="BW98" s="23"/>
      <c r="BX98" s="23" t="s">
        <v>221</v>
      </c>
      <c r="BY98" s="23"/>
      <c r="BZ98" s="23" t="s">
        <v>221</v>
      </c>
      <c r="CA98" s="23"/>
      <c r="CB98" s="23" t="s">
        <v>221</v>
      </c>
      <c r="CC98" s="23"/>
      <c r="CD98" s="23" t="s">
        <v>221</v>
      </c>
      <c r="CE98" s="23"/>
      <c r="CF98" s="23" t="s">
        <v>221</v>
      </c>
      <c r="CG98" s="23"/>
      <c r="CH98" s="23" t="s">
        <v>221</v>
      </c>
      <c r="CI98" s="23"/>
      <c r="CJ98" s="23" t="s">
        <v>221</v>
      </c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 t="s">
        <v>223</v>
      </c>
      <c r="DA98" s="23"/>
      <c r="DB98" s="23" t="s">
        <v>223</v>
      </c>
      <c r="DC98" s="23"/>
      <c r="DD98" s="23" t="s">
        <v>223</v>
      </c>
      <c r="DE98" s="23"/>
      <c r="DF98" s="23" t="s">
        <v>223</v>
      </c>
      <c r="DG98" s="23"/>
      <c r="DH98" s="23" t="s">
        <v>223</v>
      </c>
      <c r="DI98" s="23"/>
      <c r="DJ98" s="23" t="s">
        <v>223</v>
      </c>
      <c r="DK98" s="23"/>
      <c r="DL98" s="23" t="s">
        <v>223</v>
      </c>
      <c r="DM98" s="23"/>
      <c r="DN98" s="23" t="s">
        <v>224</v>
      </c>
      <c r="DO98" s="23"/>
      <c r="DP98" s="23" t="s">
        <v>224</v>
      </c>
      <c r="DQ98" s="23"/>
      <c r="DR98" s="23" t="s">
        <v>224</v>
      </c>
      <c r="DS98" s="23"/>
      <c r="DT98" s="23" t="s">
        <v>224</v>
      </c>
      <c r="DU98" s="23"/>
      <c r="DV98" s="23" t="s">
        <v>224</v>
      </c>
      <c r="DW98" s="23"/>
      <c r="DX98" s="23" t="s">
        <v>224</v>
      </c>
      <c r="DY98" s="23"/>
      <c r="DZ98" s="23" t="s">
        <v>224</v>
      </c>
    </row>
    <row r="99" spans="2:130" ht="12.75">
      <c r="B99" s="31" t="s">
        <v>210</v>
      </c>
      <c r="C99" s="31"/>
      <c r="F99" s="3" t="s">
        <v>194</v>
      </c>
      <c r="H99" s="3" t="s">
        <v>194</v>
      </c>
      <c r="J99" s="3" t="s">
        <v>194</v>
      </c>
      <c r="L99" s="3" t="s">
        <v>194</v>
      </c>
      <c r="N99" s="3" t="s">
        <v>194</v>
      </c>
      <c r="P99" s="3" t="s">
        <v>194</v>
      </c>
      <c r="R99" s="3" t="s">
        <v>194</v>
      </c>
      <c r="T99" s="3" t="s">
        <v>214</v>
      </c>
      <c r="V99" s="3" t="s">
        <v>214</v>
      </c>
      <c r="X99" s="3" t="s">
        <v>214</v>
      </c>
      <c r="Z99" s="3" t="s">
        <v>214</v>
      </c>
      <c r="AB99" s="3" t="s">
        <v>214</v>
      </c>
      <c r="AD99" s="3" t="s">
        <v>214</v>
      </c>
      <c r="AF99" s="3" t="s">
        <v>214</v>
      </c>
      <c r="AH99" s="3" t="s">
        <v>216</v>
      </c>
      <c r="AJ99" s="3" t="s">
        <v>216</v>
      </c>
      <c r="AL99" s="3" t="s">
        <v>216</v>
      </c>
      <c r="AN99" s="3" t="s">
        <v>216</v>
      </c>
      <c r="AP99" s="3" t="s">
        <v>216</v>
      </c>
      <c r="AR99" s="3" t="s">
        <v>216</v>
      </c>
      <c r="AT99" s="3" t="s">
        <v>216</v>
      </c>
      <c r="AV99" s="3" t="s">
        <v>218</v>
      </c>
      <c r="AX99" s="3" t="s">
        <v>218</v>
      </c>
      <c r="AZ99" s="3" t="s">
        <v>218</v>
      </c>
      <c r="BB99" s="3" t="s">
        <v>218</v>
      </c>
      <c r="BD99" s="3" t="s">
        <v>218</v>
      </c>
      <c r="BF99" s="3" t="s">
        <v>218</v>
      </c>
      <c r="BH99" s="3" t="s">
        <v>218</v>
      </c>
      <c r="BJ99" s="3" t="s">
        <v>216</v>
      </c>
      <c r="BL99" s="3" t="s">
        <v>216</v>
      </c>
      <c r="BN99" s="3" t="s">
        <v>216</v>
      </c>
      <c r="BP99" s="3" t="s">
        <v>216</v>
      </c>
      <c r="BR99" s="3" t="s">
        <v>216</v>
      </c>
      <c r="BT99" s="3" t="s">
        <v>216</v>
      </c>
      <c r="BV99" s="3" t="s">
        <v>216</v>
      </c>
      <c r="BX99" s="3" t="s">
        <v>194</v>
      </c>
      <c r="BZ99" s="3" t="s">
        <v>194</v>
      </c>
      <c r="CB99" s="3" t="s">
        <v>194</v>
      </c>
      <c r="CD99" s="3" t="s">
        <v>194</v>
      </c>
      <c r="CF99" s="3" t="s">
        <v>194</v>
      </c>
      <c r="CH99" s="3" t="s">
        <v>194</v>
      </c>
      <c r="CJ99" s="3" t="s">
        <v>194</v>
      </c>
      <c r="CZ99" s="3" t="s">
        <v>222</v>
      </c>
      <c r="DB99" s="3" t="s">
        <v>222</v>
      </c>
      <c r="DD99" s="3" t="s">
        <v>222</v>
      </c>
      <c r="DF99" s="3" t="s">
        <v>222</v>
      </c>
      <c r="DH99" s="3" t="s">
        <v>222</v>
      </c>
      <c r="DJ99" s="3" t="s">
        <v>222</v>
      </c>
      <c r="DL99" s="3" t="s">
        <v>222</v>
      </c>
      <c r="DN99" s="3" t="s">
        <v>66</v>
      </c>
      <c r="DP99" s="3" t="s">
        <v>66</v>
      </c>
      <c r="DR99" s="3" t="s">
        <v>66</v>
      </c>
      <c r="DT99" s="3" t="s">
        <v>66</v>
      </c>
      <c r="DV99" s="3" t="s">
        <v>66</v>
      </c>
      <c r="DX99" s="3" t="s">
        <v>66</v>
      </c>
      <c r="DZ99" s="3" t="s">
        <v>66</v>
      </c>
    </row>
    <row r="100" spans="2:130" ht="12.75">
      <c r="B100" s="31" t="s">
        <v>226</v>
      </c>
      <c r="C100" s="31"/>
      <c r="T100" s="23" t="s">
        <v>227</v>
      </c>
      <c r="V100" s="23" t="s">
        <v>227</v>
      </c>
      <c r="X100" s="23" t="s">
        <v>227</v>
      </c>
      <c r="Z100" s="23" t="s">
        <v>227</v>
      </c>
      <c r="AB100" s="23" t="s">
        <v>227</v>
      </c>
      <c r="AD100" s="23" t="s">
        <v>227</v>
      </c>
      <c r="AF100" s="23" t="s">
        <v>227</v>
      </c>
      <c r="AV100" s="3" t="s">
        <v>218</v>
      </c>
      <c r="AX100" s="3" t="s">
        <v>218</v>
      </c>
      <c r="AZ100" s="3" t="s">
        <v>218</v>
      </c>
      <c r="BB100" s="3" t="s">
        <v>218</v>
      </c>
      <c r="BD100" s="3" t="s">
        <v>218</v>
      </c>
      <c r="BF100" s="3" t="s">
        <v>218</v>
      </c>
      <c r="BH100" s="3" t="s">
        <v>218</v>
      </c>
      <c r="CL100" s="3" t="s">
        <v>194</v>
      </c>
      <c r="CN100" s="3" t="s">
        <v>194</v>
      </c>
      <c r="CP100" s="3" t="s">
        <v>194</v>
      </c>
      <c r="CR100" s="3" t="s">
        <v>194</v>
      </c>
      <c r="CT100" s="3" t="s">
        <v>194</v>
      </c>
      <c r="CV100" s="3" t="s">
        <v>194</v>
      </c>
      <c r="CX100" s="3" t="s">
        <v>194</v>
      </c>
      <c r="CZ100" s="23" t="s">
        <v>228</v>
      </c>
      <c r="DB100" s="23" t="s">
        <v>228</v>
      </c>
      <c r="DD100" s="23" t="s">
        <v>228</v>
      </c>
      <c r="DF100" s="23" t="s">
        <v>228</v>
      </c>
      <c r="DH100" s="23" t="s">
        <v>228</v>
      </c>
      <c r="DJ100" s="23" t="s">
        <v>228</v>
      </c>
      <c r="DL100" s="23" t="s">
        <v>228</v>
      </c>
      <c r="DN100" s="3" t="s">
        <v>66</v>
      </c>
      <c r="DP100" s="3" t="s">
        <v>66</v>
      </c>
      <c r="DR100" s="3" t="s">
        <v>66</v>
      </c>
      <c r="DT100" s="3" t="s">
        <v>66</v>
      </c>
      <c r="DV100" s="3" t="s">
        <v>66</v>
      </c>
      <c r="DX100" s="3" t="s">
        <v>66</v>
      </c>
      <c r="DZ100" s="3" t="s">
        <v>66</v>
      </c>
    </row>
    <row r="101" spans="2:130" ht="12.75">
      <c r="B101" s="32" t="s">
        <v>211</v>
      </c>
      <c r="C101" s="32"/>
      <c r="F101" s="3" t="s">
        <v>171</v>
      </c>
      <c r="H101" s="3" t="s">
        <v>171</v>
      </c>
      <c r="J101" s="3" t="s">
        <v>171</v>
      </c>
      <c r="L101" s="3" t="s">
        <v>171</v>
      </c>
      <c r="N101" s="3" t="s">
        <v>171</v>
      </c>
      <c r="P101" s="3" t="s">
        <v>171</v>
      </c>
      <c r="R101" s="3" t="s">
        <v>171</v>
      </c>
      <c r="T101" s="3" t="s">
        <v>51</v>
      </c>
      <c r="V101" s="3" t="s">
        <v>51</v>
      </c>
      <c r="X101" s="3" t="s">
        <v>51</v>
      </c>
      <c r="Z101" s="3" t="s">
        <v>51</v>
      </c>
      <c r="AB101" s="3" t="s">
        <v>51</v>
      </c>
      <c r="AD101" s="3" t="s">
        <v>51</v>
      </c>
      <c r="AF101" s="3" t="s">
        <v>51</v>
      </c>
      <c r="AH101" s="3" t="s">
        <v>52</v>
      </c>
      <c r="AJ101" s="3" t="s">
        <v>52</v>
      </c>
      <c r="AL101" s="3" t="s">
        <v>52</v>
      </c>
      <c r="AN101" s="3" t="s">
        <v>52</v>
      </c>
      <c r="AP101" s="3" t="s">
        <v>52</v>
      </c>
      <c r="AR101" s="3" t="s">
        <v>52</v>
      </c>
      <c r="AT101" s="3" t="s">
        <v>52</v>
      </c>
      <c r="AV101" s="3" t="s">
        <v>53</v>
      </c>
      <c r="AX101" s="3" t="s">
        <v>53</v>
      </c>
      <c r="AZ101" s="3" t="s">
        <v>53</v>
      </c>
      <c r="BB101" s="3" t="s">
        <v>53</v>
      </c>
      <c r="BD101" s="3" t="s">
        <v>53</v>
      </c>
      <c r="BF101" s="3" t="s">
        <v>53</v>
      </c>
      <c r="BH101" s="3" t="s">
        <v>53</v>
      </c>
      <c r="BJ101" s="3" t="s">
        <v>54</v>
      </c>
      <c r="BL101" s="3" t="s">
        <v>54</v>
      </c>
      <c r="BN101" s="3" t="s">
        <v>54</v>
      </c>
      <c r="BP101" s="3" t="s">
        <v>54</v>
      </c>
      <c r="BR101" s="3" t="s">
        <v>54</v>
      </c>
      <c r="BT101" s="3" t="s">
        <v>54</v>
      </c>
      <c r="BV101" s="3" t="s">
        <v>54</v>
      </c>
      <c r="BX101" s="3" t="s">
        <v>60</v>
      </c>
      <c r="BZ101" s="3" t="s">
        <v>60</v>
      </c>
      <c r="CB101" s="3" t="s">
        <v>60</v>
      </c>
      <c r="CD101" s="3" t="s">
        <v>60</v>
      </c>
      <c r="CF101" s="3" t="s">
        <v>60</v>
      </c>
      <c r="CH101" s="3" t="s">
        <v>60</v>
      </c>
      <c r="CJ101" s="3" t="s">
        <v>60</v>
      </c>
      <c r="CZ101" s="3" t="s">
        <v>55</v>
      </c>
      <c r="DB101" s="3" t="s">
        <v>55</v>
      </c>
      <c r="DD101" s="3" t="s">
        <v>55</v>
      </c>
      <c r="DF101" s="3" t="s">
        <v>55</v>
      </c>
      <c r="DH101" s="3" t="s">
        <v>55</v>
      </c>
      <c r="DJ101" s="3" t="s">
        <v>55</v>
      </c>
      <c r="DL101" s="3" t="s">
        <v>55</v>
      </c>
      <c r="DN101" s="3" t="s">
        <v>66</v>
      </c>
      <c r="DP101" s="3" t="s">
        <v>66</v>
      </c>
      <c r="DR101" s="3" t="s">
        <v>66</v>
      </c>
      <c r="DT101" s="3" t="s">
        <v>66</v>
      </c>
      <c r="DV101" s="3" t="s">
        <v>66</v>
      </c>
      <c r="DX101" s="3" t="s">
        <v>66</v>
      </c>
      <c r="DZ101" s="3" t="s">
        <v>66</v>
      </c>
    </row>
    <row r="102" spans="2:117" ht="12.75">
      <c r="B102" s="3" t="s">
        <v>212</v>
      </c>
      <c r="D102" s="3" t="s">
        <v>56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>
        <f>2*2000</f>
        <v>4000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>
        <f>260*2000</f>
        <v>520000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>
        <f>15.6*2000</f>
        <v>31200</v>
      </c>
      <c r="BY102" s="4"/>
      <c r="BZ102" s="4">
        <f>15.6*2000</f>
        <v>31200</v>
      </c>
      <c r="CA102" s="4"/>
      <c r="CB102" s="4">
        <f>15.6*2000</f>
        <v>31200</v>
      </c>
      <c r="CC102" s="4"/>
      <c r="CD102" s="4"/>
      <c r="CE102" s="4"/>
      <c r="CF102" s="4"/>
      <c r="CG102" s="4"/>
      <c r="CH102" s="4"/>
      <c r="CI102" s="4"/>
      <c r="CJ102" s="4">
        <f>15.6*2000</f>
        <v>31200</v>
      </c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>
        <f>CJ102+R102</f>
        <v>35200</v>
      </c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>
        <f>10.2*2000</f>
        <v>20400</v>
      </c>
      <c r="DM102" s="4"/>
    </row>
    <row r="103" spans="2:117" ht="12.75">
      <c r="B103" s="3" t="s">
        <v>58</v>
      </c>
      <c r="D103" s="3" t="s">
        <v>59</v>
      </c>
      <c r="E103" s="4"/>
      <c r="F103" s="4">
        <v>11700</v>
      </c>
      <c r="G103" s="4"/>
      <c r="H103" s="4">
        <v>11300</v>
      </c>
      <c r="I103" s="4"/>
      <c r="J103" s="4">
        <v>10900</v>
      </c>
      <c r="K103" s="4"/>
      <c r="L103" s="4"/>
      <c r="M103" s="4"/>
      <c r="N103" s="4"/>
      <c r="O103" s="4"/>
      <c r="P103" s="4"/>
      <c r="Q103" s="4"/>
      <c r="R103" s="4">
        <f>AVERAGE(J103,H103,F103)</f>
        <v>11300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>
        <v>11900</v>
      </c>
      <c r="BY103" s="4"/>
      <c r="BZ103" s="4">
        <v>11900</v>
      </c>
      <c r="CA103" s="4"/>
      <c r="CB103" s="4">
        <v>11100</v>
      </c>
      <c r="CC103" s="4"/>
      <c r="CD103" s="4"/>
      <c r="CE103" s="4"/>
      <c r="CF103" s="4"/>
      <c r="CG103" s="4"/>
      <c r="CH103" s="4"/>
      <c r="CI103" s="4"/>
      <c r="CJ103" s="4">
        <f>AVERAGE(BX103,BZ103,CB103)</f>
        <v>11633.333333333334</v>
      </c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>
        <v>10200</v>
      </c>
      <c r="DA103" s="4"/>
      <c r="DB103" s="4">
        <v>10400</v>
      </c>
      <c r="DC103" s="4"/>
      <c r="DD103" s="4">
        <v>10500</v>
      </c>
      <c r="DE103" s="4"/>
      <c r="DF103" s="4"/>
      <c r="DG103" s="4"/>
      <c r="DH103" s="4"/>
      <c r="DI103" s="4"/>
      <c r="DJ103" s="4"/>
      <c r="DK103" s="4"/>
      <c r="DL103" s="14">
        <f>AVERAGE(CZ103,DB103,DD103)</f>
        <v>10366.666666666666</v>
      </c>
      <c r="DM103" s="4"/>
    </row>
    <row r="104" spans="2:130" ht="12.75">
      <c r="B104" s="3" t="s">
        <v>231</v>
      </c>
      <c r="D104" s="3" t="s">
        <v>232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>
        <f>R102*R103/1000000</f>
        <v>45.2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>
        <f>BX103*BX102/1000000</f>
        <v>371.28</v>
      </c>
      <c r="BY104" s="4"/>
      <c r="BZ104" s="4">
        <f>BZ103*BZ102/1000000</f>
        <v>371.28</v>
      </c>
      <c r="CA104" s="4"/>
      <c r="CB104" s="4">
        <f>CB103*CB102/1000000</f>
        <v>346.32</v>
      </c>
      <c r="CC104" s="4"/>
      <c r="CD104" s="4"/>
      <c r="CE104" s="4"/>
      <c r="CF104" s="4"/>
      <c r="CG104" s="4"/>
      <c r="CH104" s="4"/>
      <c r="CI104" s="4"/>
      <c r="CJ104" s="4">
        <f>CJ103*CJ102/1000000</f>
        <v>362.96</v>
      </c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>
        <f>CJ104+R104</f>
        <v>408.15999999999997</v>
      </c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>
        <f>DL102*DL103/1000000</f>
        <v>211.48</v>
      </c>
      <c r="DM104" s="4"/>
      <c r="DZ104" s="14">
        <f>R104+AF104+AT104+BH104+BV104+CJ104+DL104</f>
        <v>619.64</v>
      </c>
    </row>
    <row r="105" spans="1:117" ht="12.75">
      <c r="A105" s="3" t="s">
        <v>28</v>
      </c>
      <c r="B105" s="3" t="s">
        <v>0</v>
      </c>
      <c r="D105" s="3" t="s">
        <v>56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>
        <v>3.9198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>
        <v>155.5523</v>
      </c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>
        <v>210.2148</v>
      </c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>
        <v>691.1309</v>
      </c>
      <c r="DM105" s="4"/>
    </row>
    <row r="106" spans="1:117" ht="12.75">
      <c r="A106" s="3" t="s">
        <v>28</v>
      </c>
      <c r="B106" s="3" t="s">
        <v>3</v>
      </c>
      <c r="D106" s="3" t="s">
        <v>56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>
        <v>0.0002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>
        <v>0.6731</v>
      </c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>
        <v>0.0042</v>
      </c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>
        <v>0.6826</v>
      </c>
      <c r="DM106" s="4"/>
    </row>
    <row r="107" spans="1:117" ht="12.75">
      <c r="A107" s="3" t="s">
        <v>28</v>
      </c>
      <c r="B107" s="3" t="s">
        <v>4</v>
      </c>
      <c r="D107" s="3" t="s">
        <v>56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>
        <v>0.0431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1.7354</v>
      </c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>
        <v>4.1602</v>
      </c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>
        <v>0.1964</v>
      </c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>
        <v>0.0441</v>
      </c>
      <c r="DM107" s="4"/>
    </row>
    <row r="108" spans="1:117" ht="12.75">
      <c r="A108" s="3" t="s">
        <v>28</v>
      </c>
      <c r="B108" s="3" t="s">
        <v>5</v>
      </c>
      <c r="D108" s="3" t="s">
        <v>56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v>0.9412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>
        <v>27.9521</v>
      </c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>
        <v>5.7249</v>
      </c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>
        <v>10.2048</v>
      </c>
      <c r="DM108" s="4"/>
    </row>
    <row r="109" spans="1:117" ht="12.75">
      <c r="A109" s="3" t="s">
        <v>28</v>
      </c>
      <c r="B109" s="3" t="s">
        <v>6</v>
      </c>
      <c r="D109" s="3" t="s">
        <v>56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>
        <v>0.012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>
        <v>0.1963</v>
      </c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>
        <v>0.063</v>
      </c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>
        <v>0.0929</v>
      </c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>
        <v>0.0051</v>
      </c>
      <c r="DM109" s="4"/>
    </row>
    <row r="110" spans="1:117" ht="12.75">
      <c r="A110" s="3" t="s">
        <v>28</v>
      </c>
      <c r="B110" s="3" t="s">
        <v>7</v>
      </c>
      <c r="D110" s="3" t="s">
        <v>56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>
        <v>0.0034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>
        <v>0.3923</v>
      </c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>
        <v>5.0124</v>
      </c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>
        <v>0.0197</v>
      </c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>
        <v>0.3939</v>
      </c>
      <c r="DM110" s="4"/>
    </row>
    <row r="111" spans="1:117" ht="12.75">
      <c r="A111" s="3" t="s">
        <v>28</v>
      </c>
      <c r="B111" s="3" t="s">
        <v>8</v>
      </c>
      <c r="D111" s="3" t="s">
        <v>56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>
        <v>0.1049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>
        <v>11.6613</v>
      </c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>
        <v>7.9035</v>
      </c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>
        <v>0.7251</v>
      </c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>
        <v>7.8786</v>
      </c>
      <c r="DM111" s="4"/>
    </row>
    <row r="112" spans="1:117" ht="12.75">
      <c r="A112" s="3" t="s">
        <v>28</v>
      </c>
      <c r="B112" s="3" t="s">
        <v>9</v>
      </c>
      <c r="D112" s="3" t="s">
        <v>56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>
        <v>0.0773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>
        <v>3.8378</v>
      </c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>
        <v>0.541</v>
      </c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>
        <v>18.4231</v>
      </c>
      <c r="DM112" s="4"/>
    </row>
    <row r="113" spans="1:117" ht="12.75">
      <c r="A113" s="3" t="s">
        <v>28</v>
      </c>
      <c r="B113" s="3" t="s">
        <v>10</v>
      </c>
      <c r="D113" s="3" t="s">
        <v>56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>
        <v>0.0008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>
        <v>0.8374</v>
      </c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>
        <v>0.0052</v>
      </c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>
        <v>0.0189</v>
      </c>
      <c r="DM113" s="4"/>
    </row>
    <row r="114" spans="1:117" ht="12.75">
      <c r="A114" s="3" t="s">
        <v>28</v>
      </c>
      <c r="B114" s="3" t="s">
        <v>15</v>
      </c>
      <c r="D114" s="3" t="s">
        <v>56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>
        <v>0.0714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>
        <v>9.3246</v>
      </c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>
        <v>0.5036</v>
      </c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>
        <v>0.7743</v>
      </c>
      <c r="DM114" s="4"/>
    </row>
    <row r="115" spans="1:117" ht="12.75">
      <c r="A115" s="3" t="s">
        <v>28</v>
      </c>
      <c r="B115" s="3" t="s">
        <v>16</v>
      </c>
      <c r="D115" s="3" t="s">
        <v>56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>
        <v>0.022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v>0.0619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>
        <v>0.1578</v>
      </c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>
        <v>0.0244</v>
      </c>
      <c r="DM115" s="4"/>
    </row>
    <row r="116" spans="1:117" ht="12.75">
      <c r="A116" s="3" t="s">
        <v>28</v>
      </c>
      <c r="B116" s="3" t="s">
        <v>11</v>
      </c>
      <c r="D116" s="3" t="s">
        <v>56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0.0006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>
        <v>0.0807</v>
      </c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>
        <v>0.0049</v>
      </c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>
        <v>0.0464</v>
      </c>
      <c r="DM116" s="4"/>
    </row>
    <row r="117" spans="1:117" ht="12.75">
      <c r="A117" s="3" t="s">
        <v>28</v>
      </c>
      <c r="B117" s="3" t="s">
        <v>12</v>
      </c>
      <c r="D117" s="3" t="s">
        <v>56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>
        <v>0.0035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>
        <v>10.0148</v>
      </c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>
        <v>0.033</v>
      </c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>
        <v>0.0401</v>
      </c>
      <c r="DM117" s="4"/>
    </row>
    <row r="118" spans="5:117" ht="12.7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2:117" ht="12.75">
      <c r="B119" s="31" t="s">
        <v>225</v>
      </c>
      <c r="C119" s="31"/>
      <c r="D119" s="31" t="s">
        <v>177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>
        <f>AVERAGE('emiss 2'!$G$168,'emiss 2'!$I$168,'emiss 2'!$K$168)</f>
        <v>218200</v>
      </c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>
        <f>AVERAGE('emiss 2'!$G$168,'emiss 2'!$I$168,'emiss 2'!$K$168)</f>
        <v>218200</v>
      </c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>
        <f>AVERAGE('emiss 2'!$G$168,'emiss 2'!$I$168,'emiss 2'!$K$168)</f>
        <v>218200</v>
      </c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>
        <f>AVERAGE('emiss 2'!$G$168,'emiss 2'!$I$168,'emiss 2'!$K$168)</f>
        <v>218200</v>
      </c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>
        <f>AVERAGE('emiss 2'!$G$168,'emiss 2'!$I$168,'emiss 2'!$K$168)</f>
        <v>218200</v>
      </c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>
        <f>AVERAGE('emiss 2'!$G$168,'emiss 2'!$I$168,'emiss 2'!$K$168)</f>
        <v>218200</v>
      </c>
      <c r="DM119" s="4"/>
    </row>
    <row r="120" spans="2:117" ht="12.75">
      <c r="B120" s="31" t="s">
        <v>67</v>
      </c>
      <c r="C120" s="31"/>
      <c r="D120" s="31" t="s">
        <v>179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9">
        <f>AVERAGE('emiss 2'!$G$169,'emiss 2'!$I$169,'emiss 2'!$K$169)</f>
        <v>9.233333333333333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9">
        <f>AVERAGE('emiss 2'!$G$169,'emiss 2'!$I$169,'emiss 2'!$K$169)</f>
        <v>9.233333333333333</v>
      </c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9">
        <f>AVERAGE('emiss 2'!$G$169,'emiss 2'!$I$169,'emiss 2'!$K$169)</f>
        <v>9.233333333333333</v>
      </c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9">
        <f>AVERAGE('emiss 2'!$G$169,'emiss 2'!$I$169,'emiss 2'!$K$169)</f>
        <v>9.233333333333333</v>
      </c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>
        <f>AVERAGE('emiss 2'!$G$169,'emiss 2'!$I$169,'emiss 2'!$K$169)</f>
        <v>9.233333333333333</v>
      </c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9">
        <f>AVERAGE('emiss 2'!$G$169,'emiss 2'!$I$169,'emiss 2'!$K$169)</f>
        <v>9.233333333333333</v>
      </c>
      <c r="DM120" s="9"/>
    </row>
    <row r="121" spans="5:117" ht="12.7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2:130" ht="12.75">
      <c r="B122" s="3" t="s">
        <v>0</v>
      </c>
      <c r="D122" s="3" t="s">
        <v>36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4">
        <f>R105*454*1000000/0.0283/60*14/(21-R$120)/R$119</f>
        <v>5714.811556372211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4">
        <f>AF105*454*1000000/0.0283/60*14/(21-AF$120)/AF$119</f>
        <v>226785.06088583014</v>
      </c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14">
        <f>BH105*454*1000000/0.0283/60*14/(21-BH$120)/BH$119</f>
        <v>0</v>
      </c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14">
        <f>CJ105*454*1000000/0.0283/60*14/(21-CJ$120)/CJ$119</f>
        <v>306479.4041431892</v>
      </c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>
        <f>SUM(CJ122,R122)</f>
        <v>312194.2156995614</v>
      </c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14">
        <f>DL105*454*1000000/0.0283/60*14/(21-DL$120)/DL$119</f>
        <v>1007623.5660712094</v>
      </c>
      <c r="DM122" s="4"/>
      <c r="DZ122" s="14">
        <f aca="true" t="shared" si="42" ref="DZ122:DZ136">R122+AF122+AT122+BH122+BV122+CJ122+DL122</f>
        <v>1546602.8426566008</v>
      </c>
    </row>
    <row r="123" spans="2:130" ht="12.75">
      <c r="B123" s="3" t="s">
        <v>3</v>
      </c>
      <c r="D123" s="3" t="s">
        <v>36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4">
        <f aca="true" t="shared" si="43" ref="R123:R134">R106*454*1000000/0.0283/60*14/(21-R$120)/R$119</f>
        <v>0.2915868950646569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4">
        <f aca="true" t="shared" si="44" ref="AF123:AF134">AF106*454*1000000/0.0283/60*14/(21-AF$120)/AF$119</f>
        <v>981.3356953401028</v>
      </c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14">
        <f aca="true" t="shared" si="45" ref="BH123:BH134">BH106*454*1000000/0.0283/60*14/(21-BH$120)/BH$119</f>
        <v>0</v>
      </c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14">
        <f aca="true" t="shared" si="46" ref="CJ123:CJ134">CJ106*454*1000000/0.0283/60*14/(21-CJ$120)/CJ$119</f>
        <v>6.123324796357794</v>
      </c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>
        <f aca="true" t="shared" si="47" ref="CX123:CX136">SUM(CJ123,R123)</f>
        <v>6.414911691422451</v>
      </c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14">
        <f aca="true" t="shared" si="48" ref="DL123:DL134">DL106*454*1000000/0.0283/60*14/(21-DL$120)/DL$119</f>
        <v>995.186072855674</v>
      </c>
      <c r="DM123" s="4"/>
      <c r="DZ123" s="14">
        <f t="shared" si="42"/>
        <v>1982.9366798871993</v>
      </c>
    </row>
    <row r="124" spans="2:130" ht="12.75">
      <c r="B124" s="3" t="s">
        <v>4</v>
      </c>
      <c r="D124" s="3" t="s">
        <v>36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4">
        <f t="shared" si="43"/>
        <v>62.836975886433564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4">
        <f t="shared" si="44"/>
        <v>2530.099488476028</v>
      </c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14">
        <f t="shared" si="45"/>
        <v>6065.299004239927</v>
      </c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14">
        <f t="shared" si="46"/>
        <v>286.3383309534931</v>
      </c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>
        <f t="shared" si="47"/>
        <v>349.17530683992663</v>
      </c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14">
        <f t="shared" si="48"/>
        <v>64.29491036175685</v>
      </c>
      <c r="DM124" s="4"/>
      <c r="DZ124" s="14">
        <f t="shared" si="42"/>
        <v>9008.868709917639</v>
      </c>
    </row>
    <row r="125" spans="2:130" ht="12.75">
      <c r="B125" s="3" t="s">
        <v>5</v>
      </c>
      <c r="D125" s="3" t="s">
        <v>36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4">
        <f t="shared" si="43"/>
        <v>1372.2079281742754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4">
        <f t="shared" si="44"/>
        <v>40752.33024768398</v>
      </c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14">
        <f t="shared" si="45"/>
        <v>0</v>
      </c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14">
        <f t="shared" si="46"/>
        <v>8346.529077778272</v>
      </c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>
        <f t="shared" si="47"/>
        <v>9718.737005952547</v>
      </c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14">
        <f t="shared" si="48"/>
        <v>14877.92973377906</v>
      </c>
      <c r="DM125" s="4"/>
      <c r="DZ125" s="14">
        <f t="shared" si="42"/>
        <v>65348.996987415594</v>
      </c>
    </row>
    <row r="126" spans="2:130" ht="12.75">
      <c r="B126" s="3" t="s">
        <v>6</v>
      </c>
      <c r="D126" s="3" t="s">
        <v>36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4">
        <f t="shared" si="43"/>
        <v>17.495213703879415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14">
        <f t="shared" si="44"/>
        <v>286.1925375059608</v>
      </c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14">
        <f t="shared" si="45"/>
        <v>91.84987194536691</v>
      </c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14">
        <f t="shared" si="46"/>
        <v>135.44211275753312</v>
      </c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>
        <f t="shared" si="47"/>
        <v>152.93732646141254</v>
      </c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14">
        <f t="shared" si="48"/>
        <v>7.435465824148752</v>
      </c>
      <c r="DM126" s="4"/>
      <c r="DZ126" s="14">
        <f t="shared" si="42"/>
        <v>538.415201736889</v>
      </c>
    </row>
    <row r="127" spans="2:130" ht="12.75">
      <c r="B127" s="3" t="s">
        <v>7</v>
      </c>
      <c r="D127" s="3" t="s">
        <v>36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4">
        <f t="shared" si="43"/>
        <v>4.956977216099167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4">
        <f t="shared" si="44"/>
        <v>571.9476946693246</v>
      </c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14">
        <f t="shared" si="45"/>
        <v>7307.75076411043</v>
      </c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14">
        <f t="shared" si="46"/>
        <v>28.72130916386871</v>
      </c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>
        <f t="shared" si="47"/>
        <v>33.67828637996788</v>
      </c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14">
        <f t="shared" si="48"/>
        <v>574.2803898298417</v>
      </c>
      <c r="DM127" s="4"/>
      <c r="DZ127" s="14">
        <f t="shared" si="42"/>
        <v>8487.657134989564</v>
      </c>
    </row>
    <row r="128" spans="2:130" ht="12.75">
      <c r="B128" s="3" t="s">
        <v>8</v>
      </c>
      <c r="D128" s="3" t="s">
        <v>36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4">
        <f t="shared" si="43"/>
        <v>152.93732646141254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14">
        <f t="shared" si="44"/>
        <v>17001.41129708742</v>
      </c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14">
        <f t="shared" si="45"/>
        <v>11522.78512571758</v>
      </c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14">
        <f t="shared" si="46"/>
        <v>1057.1482880569138</v>
      </c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>
        <f t="shared" si="47"/>
        <v>1210.0856145183263</v>
      </c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14">
        <f t="shared" si="48"/>
        <v>11486.482557282028</v>
      </c>
      <c r="DM128" s="4"/>
      <c r="DZ128" s="14">
        <f t="shared" si="42"/>
        <v>41220.76459460535</v>
      </c>
    </row>
    <row r="129" spans="2:130" ht="12.75">
      <c r="B129" s="3" t="s">
        <v>9</v>
      </c>
      <c r="D129" s="3" t="s">
        <v>36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4">
        <f t="shared" si="43"/>
        <v>112.69833494248986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14">
        <f t="shared" si="44"/>
        <v>5595.260929395701</v>
      </c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14">
        <f t="shared" si="45"/>
        <v>0</v>
      </c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14">
        <f t="shared" si="46"/>
        <v>788.7425511498969</v>
      </c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>
        <f t="shared" si="47"/>
        <v>901.4408860923868</v>
      </c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14">
        <f t="shared" si="48"/>
        <v>26859.6726323284</v>
      </c>
      <c r="DM129" s="4"/>
      <c r="DZ129" s="14">
        <f t="shared" si="42"/>
        <v>33356.37444781649</v>
      </c>
    </row>
    <row r="130" spans="2:130" ht="12.75">
      <c r="B130" s="3" t="s">
        <v>10</v>
      </c>
      <c r="D130" s="3" t="s">
        <v>36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4">
        <f t="shared" si="43"/>
        <v>1.1663475802586276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14">
        <f t="shared" si="44"/>
        <v>1220.8743296357186</v>
      </c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14">
        <f t="shared" si="45"/>
        <v>0</v>
      </c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14">
        <f t="shared" si="46"/>
        <v>7.5812592716810805</v>
      </c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>
        <f t="shared" si="47"/>
        <v>8.747606851939707</v>
      </c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14">
        <f t="shared" si="48"/>
        <v>27.554961583610076</v>
      </c>
      <c r="DM130" s="4"/>
      <c r="DZ130" s="14">
        <f t="shared" si="42"/>
        <v>1257.1768980712684</v>
      </c>
    </row>
    <row r="131" spans="2:130" ht="12.75">
      <c r="B131" s="3" t="s">
        <v>15</v>
      </c>
      <c r="D131" s="3" t="s">
        <v>36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4">
        <f t="shared" si="43"/>
        <v>104.09652153808251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14">
        <f t="shared" si="44"/>
        <v>13594.6558085995</v>
      </c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14">
        <f t="shared" si="45"/>
        <v>0</v>
      </c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14">
        <f t="shared" si="46"/>
        <v>734.2158017728063</v>
      </c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>
        <f t="shared" si="47"/>
        <v>838.3123233108888</v>
      </c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14">
        <f t="shared" si="48"/>
        <v>1128.8786642428195</v>
      </c>
      <c r="DM131" s="4"/>
      <c r="DZ131" s="14">
        <f t="shared" si="42"/>
        <v>15561.846796153208</v>
      </c>
    </row>
    <row r="132" spans="2:130" ht="12.75">
      <c r="B132" s="3" t="s">
        <v>16</v>
      </c>
      <c r="D132" s="3" t="s">
        <v>36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4">
        <f t="shared" si="43"/>
        <v>32.07455845711225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14">
        <f t="shared" si="44"/>
        <v>90.2461440225113</v>
      </c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14">
        <f t="shared" si="45"/>
        <v>0</v>
      </c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14">
        <f t="shared" si="46"/>
        <v>230.0620602060143</v>
      </c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>
        <f t="shared" si="47"/>
        <v>262.13661866312657</v>
      </c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14">
        <f t="shared" si="48"/>
        <v>35.57360119788814</v>
      </c>
      <c r="DM132" s="4"/>
      <c r="DZ132" s="14">
        <f t="shared" si="42"/>
        <v>387.956363883526</v>
      </c>
    </row>
    <row r="133" spans="2:130" ht="12.75">
      <c r="B133" s="3" t="s">
        <v>11</v>
      </c>
      <c r="D133" s="3" t="s">
        <v>36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4">
        <f t="shared" si="43"/>
        <v>0.8747606851939708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14">
        <f t="shared" si="44"/>
        <v>117.65531215858906</v>
      </c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14">
        <f t="shared" si="45"/>
        <v>0</v>
      </c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14">
        <f t="shared" si="46"/>
        <v>7.143878929084093</v>
      </c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>
        <f t="shared" si="47"/>
        <v>8.018639614278063</v>
      </c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14">
        <f t="shared" si="48"/>
        <v>67.6481596550004</v>
      </c>
      <c r="DM133" s="4"/>
      <c r="DZ133" s="14">
        <f t="shared" si="42"/>
        <v>193.32211142786753</v>
      </c>
    </row>
    <row r="134" spans="2:130" ht="12.75">
      <c r="B134" s="3" t="s">
        <v>12</v>
      </c>
      <c r="D134" s="3" t="s">
        <v>36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4">
        <f t="shared" si="43"/>
        <v>5.102770663631497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14">
        <f t="shared" si="44"/>
        <v>14600.922183467632</v>
      </c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14">
        <f t="shared" si="45"/>
        <v>0</v>
      </c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14">
        <f t="shared" si="46"/>
        <v>48.111837685668384</v>
      </c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>
        <f t="shared" si="47"/>
        <v>53.21460834929988</v>
      </c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14">
        <f t="shared" si="48"/>
        <v>58.463172460463696</v>
      </c>
      <c r="DM134" s="4"/>
      <c r="DZ134" s="14">
        <f t="shared" si="42"/>
        <v>14712.599964277397</v>
      </c>
    </row>
    <row r="135" spans="2:130" ht="12.75">
      <c r="B135" s="3" t="s">
        <v>38</v>
      </c>
      <c r="D135" s="3" t="s">
        <v>36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4">
        <f>R129+R127</f>
        <v>117.65531215858903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14">
        <f>AF129+AF127</f>
        <v>6167.208624065026</v>
      </c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14">
        <f>BH129+BH127</f>
        <v>7307.75076411043</v>
      </c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14">
        <f>CJ129+CJ127</f>
        <v>817.4638603137656</v>
      </c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>
        <f t="shared" si="47"/>
        <v>935.1191724723546</v>
      </c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14">
        <f>DL129+DL127</f>
        <v>27433.95302215824</v>
      </c>
      <c r="DM135" s="4"/>
      <c r="DZ135" s="14">
        <f t="shared" si="42"/>
        <v>41844.03158280605</v>
      </c>
    </row>
    <row r="136" spans="2:130" ht="12.75">
      <c r="B136" s="3" t="s">
        <v>39</v>
      </c>
      <c r="D136" s="3" t="s">
        <v>36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4">
        <f>R124+R126+R128</f>
        <v>233.26951605172553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4">
        <f>AF124+AF126+AF128</f>
        <v>19817.703323069407</v>
      </c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14">
        <f>BH124+BH126+BH128</f>
        <v>17679.934001902875</v>
      </c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14">
        <f>CJ124+CJ126+CJ128</f>
        <v>1478.92873176794</v>
      </c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>
        <f t="shared" si="47"/>
        <v>1712.1982478196655</v>
      </c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14">
        <f>DL124+DL126+DL128</f>
        <v>11558.212933467934</v>
      </c>
      <c r="DM136" s="4"/>
      <c r="DZ136" s="14">
        <f t="shared" si="42"/>
        <v>50768.04850625988</v>
      </c>
    </row>
    <row r="137" spans="5:117" ht="12.7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</row>
    <row r="138" spans="2:130" ht="12.75">
      <c r="B138" s="5" t="s">
        <v>30</v>
      </c>
      <c r="C138" s="5"/>
      <c r="D138" s="5"/>
      <c r="E138" s="4"/>
      <c r="F138" s="23" t="s">
        <v>17</v>
      </c>
      <c r="G138" s="23"/>
      <c r="H138" s="23" t="s">
        <v>18</v>
      </c>
      <c r="I138" s="23"/>
      <c r="J138" s="23" t="s">
        <v>19</v>
      </c>
      <c r="K138" s="23"/>
      <c r="L138" s="23" t="s">
        <v>20</v>
      </c>
      <c r="M138" s="23"/>
      <c r="N138" s="23" t="s">
        <v>21</v>
      </c>
      <c r="O138" s="23"/>
      <c r="P138" s="23" t="s">
        <v>22</v>
      </c>
      <c r="Q138" s="23"/>
      <c r="R138" s="23" t="s">
        <v>48</v>
      </c>
      <c r="S138" s="23"/>
      <c r="T138" s="23" t="s">
        <v>17</v>
      </c>
      <c r="U138" s="23"/>
      <c r="V138" s="23" t="s">
        <v>18</v>
      </c>
      <c r="W138" s="23"/>
      <c r="X138" s="23" t="s">
        <v>19</v>
      </c>
      <c r="Y138" s="23"/>
      <c r="Z138" s="23" t="s">
        <v>20</v>
      </c>
      <c r="AA138" s="23"/>
      <c r="AB138" s="23" t="s">
        <v>21</v>
      </c>
      <c r="AC138" s="23"/>
      <c r="AD138" s="23" t="s">
        <v>22</v>
      </c>
      <c r="AE138" s="23"/>
      <c r="AF138" s="23" t="s">
        <v>48</v>
      </c>
      <c r="AG138" s="23"/>
      <c r="AH138" s="23" t="s">
        <v>17</v>
      </c>
      <c r="AI138" s="23"/>
      <c r="AJ138" s="23" t="s">
        <v>18</v>
      </c>
      <c r="AK138" s="23"/>
      <c r="AL138" s="23" t="s">
        <v>19</v>
      </c>
      <c r="AM138" s="23"/>
      <c r="AN138" s="23" t="s">
        <v>20</v>
      </c>
      <c r="AO138" s="23"/>
      <c r="AP138" s="23" t="s">
        <v>21</v>
      </c>
      <c r="AQ138" s="23"/>
      <c r="AR138" s="23" t="s">
        <v>22</v>
      </c>
      <c r="AS138" s="23"/>
      <c r="AT138" s="23" t="s">
        <v>48</v>
      </c>
      <c r="AU138" s="23"/>
      <c r="AV138" s="23" t="s">
        <v>17</v>
      </c>
      <c r="AW138" s="23"/>
      <c r="AX138" s="23" t="s">
        <v>18</v>
      </c>
      <c r="AY138" s="23"/>
      <c r="AZ138" s="23" t="s">
        <v>19</v>
      </c>
      <c r="BA138" s="23"/>
      <c r="BB138" s="23" t="s">
        <v>20</v>
      </c>
      <c r="BC138" s="23"/>
      <c r="BD138" s="23" t="s">
        <v>21</v>
      </c>
      <c r="BE138" s="23"/>
      <c r="BF138" s="23" t="s">
        <v>22</v>
      </c>
      <c r="BG138" s="23"/>
      <c r="BH138" s="23" t="s">
        <v>48</v>
      </c>
      <c r="BI138" s="23"/>
      <c r="BJ138" s="23" t="s">
        <v>17</v>
      </c>
      <c r="BK138" s="23"/>
      <c r="BL138" s="23" t="s">
        <v>18</v>
      </c>
      <c r="BM138" s="23"/>
      <c r="BN138" s="23" t="s">
        <v>19</v>
      </c>
      <c r="BO138" s="23"/>
      <c r="BP138" s="23" t="s">
        <v>20</v>
      </c>
      <c r="BQ138" s="23"/>
      <c r="BR138" s="23" t="s">
        <v>21</v>
      </c>
      <c r="BS138" s="23"/>
      <c r="BT138" s="23" t="s">
        <v>22</v>
      </c>
      <c r="BU138" s="23"/>
      <c r="BV138" s="23" t="s">
        <v>48</v>
      </c>
      <c r="BW138" s="23"/>
      <c r="BX138" s="23" t="s">
        <v>17</v>
      </c>
      <c r="BY138" s="23"/>
      <c r="BZ138" s="23" t="s">
        <v>18</v>
      </c>
      <c r="CA138" s="23"/>
      <c r="CB138" s="23" t="s">
        <v>19</v>
      </c>
      <c r="CC138" s="23"/>
      <c r="CD138" s="23" t="s">
        <v>20</v>
      </c>
      <c r="CE138" s="23"/>
      <c r="CF138" s="23" t="s">
        <v>21</v>
      </c>
      <c r="CG138" s="23"/>
      <c r="CH138" s="23" t="s">
        <v>22</v>
      </c>
      <c r="CI138" s="23"/>
      <c r="CJ138" s="23" t="s">
        <v>48</v>
      </c>
      <c r="CK138" s="23"/>
      <c r="CL138" s="23" t="s">
        <v>17</v>
      </c>
      <c r="CM138" s="23"/>
      <c r="CN138" s="23" t="s">
        <v>18</v>
      </c>
      <c r="CO138" s="23"/>
      <c r="CP138" s="23" t="s">
        <v>19</v>
      </c>
      <c r="CQ138" s="23"/>
      <c r="CR138" s="23" t="s">
        <v>20</v>
      </c>
      <c r="CS138" s="23"/>
      <c r="CT138" s="23" t="s">
        <v>21</v>
      </c>
      <c r="CU138" s="23"/>
      <c r="CV138" s="23" t="s">
        <v>22</v>
      </c>
      <c r="CW138" s="23"/>
      <c r="CX138" s="23" t="s">
        <v>48</v>
      </c>
      <c r="CY138" s="23"/>
      <c r="CZ138" s="23" t="s">
        <v>17</v>
      </c>
      <c r="DA138" s="23"/>
      <c r="DB138" s="23" t="s">
        <v>18</v>
      </c>
      <c r="DC138" s="23"/>
      <c r="DD138" s="23" t="s">
        <v>19</v>
      </c>
      <c r="DE138" s="23"/>
      <c r="DF138" s="23" t="s">
        <v>20</v>
      </c>
      <c r="DG138" s="23"/>
      <c r="DH138" s="23" t="s">
        <v>21</v>
      </c>
      <c r="DI138" s="23"/>
      <c r="DJ138" s="23" t="s">
        <v>22</v>
      </c>
      <c r="DK138" s="23"/>
      <c r="DL138" s="23" t="s">
        <v>48</v>
      </c>
      <c r="DM138" s="23"/>
      <c r="DN138" s="23" t="s">
        <v>17</v>
      </c>
      <c r="DO138" s="23"/>
      <c r="DP138" s="23" t="s">
        <v>18</v>
      </c>
      <c r="DQ138" s="23"/>
      <c r="DR138" s="23" t="s">
        <v>19</v>
      </c>
      <c r="DS138" s="23"/>
      <c r="DT138" s="23" t="s">
        <v>20</v>
      </c>
      <c r="DU138" s="23"/>
      <c r="DV138" s="23" t="s">
        <v>21</v>
      </c>
      <c r="DW138" s="23"/>
      <c r="DX138" s="23" t="s">
        <v>22</v>
      </c>
      <c r="DY138" s="23"/>
      <c r="DZ138" s="23" t="s">
        <v>48</v>
      </c>
    </row>
    <row r="139" spans="2:130" ht="12.75">
      <c r="B139" s="5"/>
      <c r="C139" s="5"/>
      <c r="D139" s="5"/>
      <c r="E139" s="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</row>
    <row r="140" spans="2:130" ht="12.75">
      <c r="B140" s="31" t="s">
        <v>209</v>
      </c>
      <c r="C140" s="31"/>
      <c r="D140" s="5"/>
      <c r="F140" s="23" t="s">
        <v>213</v>
      </c>
      <c r="G140" s="23"/>
      <c r="H140" s="23" t="s">
        <v>213</v>
      </c>
      <c r="I140" s="23"/>
      <c r="J140" s="23" t="s">
        <v>213</v>
      </c>
      <c r="K140" s="23"/>
      <c r="L140" s="23" t="s">
        <v>213</v>
      </c>
      <c r="M140" s="23"/>
      <c r="N140" s="23" t="s">
        <v>213</v>
      </c>
      <c r="O140" s="23"/>
      <c r="P140" s="23" t="s">
        <v>213</v>
      </c>
      <c r="Q140" s="23"/>
      <c r="R140" s="23" t="s">
        <v>213</v>
      </c>
      <c r="S140" s="23"/>
      <c r="T140" s="23" t="s">
        <v>215</v>
      </c>
      <c r="U140" s="23"/>
      <c r="V140" s="23" t="s">
        <v>215</v>
      </c>
      <c r="W140" s="23"/>
      <c r="X140" s="23" t="s">
        <v>215</v>
      </c>
      <c r="Y140" s="23"/>
      <c r="Z140" s="23" t="s">
        <v>215</v>
      </c>
      <c r="AA140" s="23"/>
      <c r="AB140" s="23" t="s">
        <v>215</v>
      </c>
      <c r="AC140" s="23"/>
      <c r="AD140" s="23" t="s">
        <v>215</v>
      </c>
      <c r="AE140" s="23"/>
      <c r="AF140" s="23" t="s">
        <v>215</v>
      </c>
      <c r="AG140" s="23"/>
      <c r="AH140" s="23" t="s">
        <v>217</v>
      </c>
      <c r="AI140" s="23"/>
      <c r="AJ140" s="23" t="s">
        <v>217</v>
      </c>
      <c r="AK140" s="23"/>
      <c r="AL140" s="23" t="s">
        <v>217</v>
      </c>
      <c r="AM140" s="23"/>
      <c r="AN140" s="23" t="s">
        <v>217</v>
      </c>
      <c r="AO140" s="23"/>
      <c r="AP140" s="23" t="s">
        <v>217</v>
      </c>
      <c r="AQ140" s="23"/>
      <c r="AR140" s="23" t="s">
        <v>217</v>
      </c>
      <c r="AS140" s="23"/>
      <c r="AT140" s="23" t="s">
        <v>217</v>
      </c>
      <c r="AU140" s="23"/>
      <c r="AV140" s="23" t="s">
        <v>219</v>
      </c>
      <c r="AW140" s="23"/>
      <c r="AX140" s="23" t="s">
        <v>219</v>
      </c>
      <c r="AY140" s="23"/>
      <c r="AZ140" s="23" t="s">
        <v>219</v>
      </c>
      <c r="BA140" s="23"/>
      <c r="BB140" s="23" t="s">
        <v>219</v>
      </c>
      <c r="BC140" s="23"/>
      <c r="BD140" s="23" t="s">
        <v>219</v>
      </c>
      <c r="BE140" s="23"/>
      <c r="BF140" s="23" t="s">
        <v>219</v>
      </c>
      <c r="BG140" s="23"/>
      <c r="BH140" s="23" t="s">
        <v>219</v>
      </c>
      <c r="BI140" s="23"/>
      <c r="BJ140" s="23" t="s">
        <v>220</v>
      </c>
      <c r="BK140" s="23"/>
      <c r="BL140" s="23" t="s">
        <v>220</v>
      </c>
      <c r="BM140" s="23"/>
      <c r="BN140" s="23" t="s">
        <v>220</v>
      </c>
      <c r="BO140" s="23"/>
      <c r="BP140" s="23" t="s">
        <v>220</v>
      </c>
      <c r="BQ140" s="23"/>
      <c r="BR140" s="23" t="s">
        <v>220</v>
      </c>
      <c r="BS140" s="23"/>
      <c r="BT140" s="23" t="s">
        <v>220</v>
      </c>
      <c r="BU140" s="23"/>
      <c r="BV140" s="23" t="s">
        <v>220</v>
      </c>
      <c r="BW140" s="23"/>
      <c r="BX140" s="23" t="s">
        <v>221</v>
      </c>
      <c r="BY140" s="23"/>
      <c r="BZ140" s="23" t="s">
        <v>221</v>
      </c>
      <c r="CA140" s="23"/>
      <c r="CB140" s="23" t="s">
        <v>221</v>
      </c>
      <c r="CC140" s="23"/>
      <c r="CD140" s="23" t="s">
        <v>221</v>
      </c>
      <c r="CE140" s="23"/>
      <c r="CF140" s="23" t="s">
        <v>221</v>
      </c>
      <c r="CG140" s="23"/>
      <c r="CH140" s="23" t="s">
        <v>221</v>
      </c>
      <c r="CI140" s="23"/>
      <c r="CJ140" s="23" t="s">
        <v>221</v>
      </c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 t="s">
        <v>223</v>
      </c>
      <c r="DA140" s="23"/>
      <c r="DB140" s="23" t="s">
        <v>223</v>
      </c>
      <c r="DC140" s="23"/>
      <c r="DD140" s="23" t="s">
        <v>223</v>
      </c>
      <c r="DE140" s="23"/>
      <c r="DF140" s="23" t="s">
        <v>223</v>
      </c>
      <c r="DG140" s="23"/>
      <c r="DH140" s="23" t="s">
        <v>223</v>
      </c>
      <c r="DI140" s="23"/>
      <c r="DJ140" s="23" t="s">
        <v>223</v>
      </c>
      <c r="DK140" s="23"/>
      <c r="DL140" s="23" t="s">
        <v>223</v>
      </c>
      <c r="DM140" s="23"/>
      <c r="DN140" s="23" t="s">
        <v>224</v>
      </c>
      <c r="DO140" s="23"/>
      <c r="DP140" s="23" t="s">
        <v>224</v>
      </c>
      <c r="DQ140" s="23"/>
      <c r="DR140" s="23" t="s">
        <v>224</v>
      </c>
      <c r="DS140" s="23"/>
      <c r="DT140" s="23" t="s">
        <v>224</v>
      </c>
      <c r="DU140" s="23"/>
      <c r="DV140" s="23" t="s">
        <v>224</v>
      </c>
      <c r="DW140" s="23"/>
      <c r="DX140" s="23" t="s">
        <v>224</v>
      </c>
      <c r="DY140" s="23"/>
      <c r="DZ140" s="23" t="s">
        <v>224</v>
      </c>
    </row>
    <row r="141" spans="2:130" ht="12.75">
      <c r="B141" s="31" t="s">
        <v>210</v>
      </c>
      <c r="C141" s="31"/>
      <c r="F141" s="3" t="s">
        <v>194</v>
      </c>
      <c r="H141" s="3" t="s">
        <v>194</v>
      </c>
      <c r="J141" s="3" t="s">
        <v>194</v>
      </c>
      <c r="L141" s="3" t="s">
        <v>194</v>
      </c>
      <c r="N141" s="3" t="s">
        <v>194</v>
      </c>
      <c r="P141" s="3" t="s">
        <v>194</v>
      </c>
      <c r="R141" s="3" t="s">
        <v>194</v>
      </c>
      <c r="T141" s="3" t="s">
        <v>214</v>
      </c>
      <c r="V141" s="3" t="s">
        <v>214</v>
      </c>
      <c r="X141" s="3" t="s">
        <v>214</v>
      </c>
      <c r="Z141" s="3" t="s">
        <v>214</v>
      </c>
      <c r="AB141" s="3" t="s">
        <v>214</v>
      </c>
      <c r="AD141" s="3" t="s">
        <v>214</v>
      </c>
      <c r="AF141" s="3" t="s">
        <v>214</v>
      </c>
      <c r="AH141" s="3" t="s">
        <v>216</v>
      </c>
      <c r="AJ141" s="3" t="s">
        <v>216</v>
      </c>
      <c r="AL141" s="3" t="s">
        <v>216</v>
      </c>
      <c r="AN141" s="3" t="s">
        <v>216</v>
      </c>
      <c r="AP141" s="3" t="s">
        <v>216</v>
      </c>
      <c r="AR141" s="3" t="s">
        <v>216</v>
      </c>
      <c r="AT141" s="3" t="s">
        <v>216</v>
      </c>
      <c r="AV141" s="3" t="s">
        <v>218</v>
      </c>
      <c r="AX141" s="3" t="s">
        <v>218</v>
      </c>
      <c r="AZ141" s="3" t="s">
        <v>218</v>
      </c>
      <c r="BB141" s="3" t="s">
        <v>218</v>
      </c>
      <c r="BD141" s="3" t="s">
        <v>218</v>
      </c>
      <c r="BF141" s="3" t="s">
        <v>218</v>
      </c>
      <c r="BH141" s="3" t="s">
        <v>218</v>
      </c>
      <c r="BJ141" s="3" t="s">
        <v>216</v>
      </c>
      <c r="BL141" s="3" t="s">
        <v>216</v>
      </c>
      <c r="BN141" s="3" t="s">
        <v>216</v>
      </c>
      <c r="BP141" s="3" t="s">
        <v>216</v>
      </c>
      <c r="BR141" s="3" t="s">
        <v>216</v>
      </c>
      <c r="BT141" s="3" t="s">
        <v>216</v>
      </c>
      <c r="BV141" s="3" t="s">
        <v>216</v>
      </c>
      <c r="BX141" s="3" t="s">
        <v>194</v>
      </c>
      <c r="BZ141" s="3" t="s">
        <v>194</v>
      </c>
      <c r="CB141" s="3" t="s">
        <v>194</v>
      </c>
      <c r="CD141" s="3" t="s">
        <v>194</v>
      </c>
      <c r="CF141" s="3" t="s">
        <v>194</v>
      </c>
      <c r="CH141" s="3" t="s">
        <v>194</v>
      </c>
      <c r="CJ141" s="3" t="s">
        <v>194</v>
      </c>
      <c r="CZ141" s="3" t="s">
        <v>222</v>
      </c>
      <c r="DB141" s="3" t="s">
        <v>222</v>
      </c>
      <c r="DD141" s="3" t="s">
        <v>222</v>
      </c>
      <c r="DF141" s="3" t="s">
        <v>222</v>
      </c>
      <c r="DH141" s="3" t="s">
        <v>222</v>
      </c>
      <c r="DJ141" s="3" t="s">
        <v>222</v>
      </c>
      <c r="DL141" s="3" t="s">
        <v>222</v>
      </c>
      <c r="DN141" s="3" t="s">
        <v>66</v>
      </c>
      <c r="DP141" s="3" t="s">
        <v>66</v>
      </c>
      <c r="DR141" s="3" t="s">
        <v>66</v>
      </c>
      <c r="DT141" s="3" t="s">
        <v>66</v>
      </c>
      <c r="DV141" s="3" t="s">
        <v>66</v>
      </c>
      <c r="DX141" s="3" t="s">
        <v>66</v>
      </c>
      <c r="DZ141" s="3" t="s">
        <v>66</v>
      </c>
    </row>
    <row r="142" spans="2:130" ht="12.75">
      <c r="B142" s="31" t="s">
        <v>226</v>
      </c>
      <c r="C142" s="31"/>
      <c r="T142" s="23" t="s">
        <v>227</v>
      </c>
      <c r="V142" s="23" t="s">
        <v>227</v>
      </c>
      <c r="X142" s="23" t="s">
        <v>227</v>
      </c>
      <c r="Z142" s="23" t="s">
        <v>227</v>
      </c>
      <c r="AB142" s="23" t="s">
        <v>227</v>
      </c>
      <c r="AD142" s="23" t="s">
        <v>227</v>
      </c>
      <c r="AF142" s="23" t="s">
        <v>227</v>
      </c>
      <c r="AV142" s="3" t="s">
        <v>218</v>
      </c>
      <c r="AX142" s="3" t="s">
        <v>218</v>
      </c>
      <c r="AZ142" s="3" t="s">
        <v>218</v>
      </c>
      <c r="BB142" s="3" t="s">
        <v>218</v>
      </c>
      <c r="BD142" s="3" t="s">
        <v>218</v>
      </c>
      <c r="BF142" s="3" t="s">
        <v>218</v>
      </c>
      <c r="BH142" s="3" t="s">
        <v>218</v>
      </c>
      <c r="CL142" s="3" t="s">
        <v>194</v>
      </c>
      <c r="CN142" s="3" t="s">
        <v>194</v>
      </c>
      <c r="CP142" s="3" t="s">
        <v>194</v>
      </c>
      <c r="CR142" s="3" t="s">
        <v>194</v>
      </c>
      <c r="CT142" s="3" t="s">
        <v>194</v>
      </c>
      <c r="CV142" s="3" t="s">
        <v>194</v>
      </c>
      <c r="CX142" s="3" t="s">
        <v>194</v>
      </c>
      <c r="CZ142" s="23" t="s">
        <v>228</v>
      </c>
      <c r="DB142" s="23" t="s">
        <v>228</v>
      </c>
      <c r="DD142" s="23" t="s">
        <v>228</v>
      </c>
      <c r="DF142" s="23" t="s">
        <v>228</v>
      </c>
      <c r="DH142" s="23" t="s">
        <v>228</v>
      </c>
      <c r="DJ142" s="23" t="s">
        <v>228</v>
      </c>
      <c r="DL142" s="23" t="s">
        <v>228</v>
      </c>
      <c r="DN142" s="3" t="s">
        <v>66</v>
      </c>
      <c r="DP142" s="3" t="s">
        <v>66</v>
      </c>
      <c r="DR142" s="3" t="s">
        <v>66</v>
      </c>
      <c r="DT142" s="3" t="s">
        <v>66</v>
      </c>
      <c r="DV142" s="3" t="s">
        <v>66</v>
      </c>
      <c r="DX142" s="3" t="s">
        <v>66</v>
      </c>
      <c r="DZ142" s="3" t="s">
        <v>66</v>
      </c>
    </row>
    <row r="143" spans="2:130" ht="12.75">
      <c r="B143" s="32" t="s">
        <v>211</v>
      </c>
      <c r="C143" s="32"/>
      <c r="F143" s="3" t="s">
        <v>171</v>
      </c>
      <c r="H143" s="3" t="s">
        <v>171</v>
      </c>
      <c r="J143" s="3" t="s">
        <v>171</v>
      </c>
      <c r="L143" s="3" t="s">
        <v>171</v>
      </c>
      <c r="N143" s="3" t="s">
        <v>171</v>
      </c>
      <c r="P143" s="3" t="s">
        <v>171</v>
      </c>
      <c r="R143" s="3" t="s">
        <v>171</v>
      </c>
      <c r="T143" s="3" t="s">
        <v>51</v>
      </c>
      <c r="V143" s="3" t="s">
        <v>51</v>
      </c>
      <c r="X143" s="3" t="s">
        <v>51</v>
      </c>
      <c r="Z143" s="3" t="s">
        <v>51</v>
      </c>
      <c r="AB143" s="3" t="s">
        <v>51</v>
      </c>
      <c r="AD143" s="3" t="s">
        <v>51</v>
      </c>
      <c r="AF143" s="3" t="s">
        <v>51</v>
      </c>
      <c r="AH143" s="3" t="s">
        <v>52</v>
      </c>
      <c r="AJ143" s="3" t="s">
        <v>52</v>
      </c>
      <c r="AL143" s="3" t="s">
        <v>52</v>
      </c>
      <c r="AN143" s="3" t="s">
        <v>52</v>
      </c>
      <c r="AP143" s="3" t="s">
        <v>52</v>
      </c>
      <c r="AR143" s="3" t="s">
        <v>52</v>
      </c>
      <c r="AT143" s="3" t="s">
        <v>52</v>
      </c>
      <c r="AV143" s="3" t="s">
        <v>53</v>
      </c>
      <c r="AX143" s="3" t="s">
        <v>53</v>
      </c>
      <c r="AZ143" s="3" t="s">
        <v>53</v>
      </c>
      <c r="BB143" s="3" t="s">
        <v>53</v>
      </c>
      <c r="BD143" s="3" t="s">
        <v>53</v>
      </c>
      <c r="BF143" s="3" t="s">
        <v>53</v>
      </c>
      <c r="BH143" s="3" t="s">
        <v>53</v>
      </c>
      <c r="BJ143" s="3" t="s">
        <v>54</v>
      </c>
      <c r="BL143" s="3" t="s">
        <v>54</v>
      </c>
      <c r="BN143" s="3" t="s">
        <v>54</v>
      </c>
      <c r="BP143" s="3" t="s">
        <v>54</v>
      </c>
      <c r="BR143" s="3" t="s">
        <v>54</v>
      </c>
      <c r="BT143" s="3" t="s">
        <v>54</v>
      </c>
      <c r="BV143" s="3" t="s">
        <v>54</v>
      </c>
      <c r="BX143" s="3" t="s">
        <v>60</v>
      </c>
      <c r="BZ143" s="3" t="s">
        <v>60</v>
      </c>
      <c r="CB143" s="3" t="s">
        <v>60</v>
      </c>
      <c r="CD143" s="3" t="s">
        <v>60</v>
      </c>
      <c r="CF143" s="3" t="s">
        <v>60</v>
      </c>
      <c r="CH143" s="3" t="s">
        <v>60</v>
      </c>
      <c r="CJ143" s="3" t="s">
        <v>60</v>
      </c>
      <c r="CZ143" s="3" t="s">
        <v>55</v>
      </c>
      <c r="DB143" s="3" t="s">
        <v>55</v>
      </c>
      <c r="DD143" s="3" t="s">
        <v>55</v>
      </c>
      <c r="DF143" s="3" t="s">
        <v>55</v>
      </c>
      <c r="DH143" s="3" t="s">
        <v>55</v>
      </c>
      <c r="DJ143" s="3" t="s">
        <v>55</v>
      </c>
      <c r="DL143" s="3" t="s">
        <v>55</v>
      </c>
      <c r="DN143" s="3" t="s">
        <v>66</v>
      </c>
      <c r="DP143" s="3" t="s">
        <v>66</v>
      </c>
      <c r="DR143" s="3" t="s">
        <v>66</v>
      </c>
      <c r="DT143" s="3" t="s">
        <v>66</v>
      </c>
      <c r="DV143" s="3" t="s">
        <v>66</v>
      </c>
      <c r="DX143" s="3" t="s">
        <v>66</v>
      </c>
      <c r="DZ143" s="3" t="s">
        <v>66</v>
      </c>
    </row>
    <row r="144" spans="2:117" ht="12.75">
      <c r="B144" s="3" t="s">
        <v>212</v>
      </c>
      <c r="D144" s="3" t="s">
        <v>56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>
        <f>2.6*2000</f>
        <v>5200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>
        <f>241*2000</f>
        <v>482000</v>
      </c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>
        <f>12.8*2000</f>
        <v>25600</v>
      </c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>
        <f>SUM(CJ144,R144)</f>
        <v>30800</v>
      </c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>
        <f>8.5*2000</f>
        <v>17000</v>
      </c>
      <c r="DM144" s="4"/>
    </row>
    <row r="145" spans="2:117" ht="12.75">
      <c r="B145" s="3" t="s">
        <v>58</v>
      </c>
      <c r="D145" s="3" t="s">
        <v>59</v>
      </c>
      <c r="E145" s="4"/>
      <c r="F145" s="4">
        <v>11900</v>
      </c>
      <c r="G145" s="4"/>
      <c r="H145" s="4">
        <v>12000</v>
      </c>
      <c r="I145" s="4"/>
      <c r="J145" s="4">
        <v>12100</v>
      </c>
      <c r="K145" s="4"/>
      <c r="L145" s="4"/>
      <c r="M145" s="4"/>
      <c r="N145" s="4"/>
      <c r="O145" s="4"/>
      <c r="P145" s="4"/>
      <c r="Q145" s="4"/>
      <c r="R145" s="4">
        <f>AVERAGE(F145,H145,J145)</f>
        <v>12000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>
        <v>11900</v>
      </c>
      <c r="BY145" s="4"/>
      <c r="BZ145" s="4">
        <v>12000</v>
      </c>
      <c r="CA145" s="4"/>
      <c r="CB145" s="4">
        <v>12100</v>
      </c>
      <c r="CC145" s="4"/>
      <c r="CD145" s="4"/>
      <c r="CE145" s="4"/>
      <c r="CF145" s="4"/>
      <c r="CG145" s="4"/>
      <c r="CH145" s="4"/>
      <c r="CI145" s="4"/>
      <c r="CJ145" s="4">
        <f>AVERAGE(BX145,BZ145,CB145)</f>
        <v>12000</v>
      </c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>
        <v>11300</v>
      </c>
      <c r="DA145" s="4"/>
      <c r="DB145" s="4">
        <v>11300</v>
      </c>
      <c r="DC145" s="4"/>
      <c r="DD145" s="4">
        <v>11300</v>
      </c>
      <c r="DE145" s="4"/>
      <c r="DF145" s="4"/>
      <c r="DG145" s="4"/>
      <c r="DH145" s="4"/>
      <c r="DI145" s="4"/>
      <c r="DJ145" s="4"/>
      <c r="DK145" s="4"/>
      <c r="DL145" s="4">
        <v>11300</v>
      </c>
      <c r="DM145" s="4"/>
    </row>
    <row r="146" spans="2:130" ht="12.75">
      <c r="B146" s="3" t="s">
        <v>231</v>
      </c>
      <c r="D146" s="3" t="s">
        <v>232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>
        <f>R144*R145/1000000</f>
        <v>62.4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>
        <f>CJ145*CJ144/1000000</f>
        <v>307.2</v>
      </c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>
        <f>SUM(CJ146,R146)</f>
        <v>369.59999999999997</v>
      </c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>
        <f>DL145*DL144/1000000</f>
        <v>192.1</v>
      </c>
      <c r="DM146" s="4"/>
      <c r="DZ146" s="14">
        <f>R146+AF146+AT146+BH146+BV146+CJ146+DL146</f>
        <v>561.6999999999999</v>
      </c>
    </row>
    <row r="147" spans="1:117" ht="12.75">
      <c r="A147" s="3" t="s">
        <v>30</v>
      </c>
      <c r="B147" s="3" t="s">
        <v>3</v>
      </c>
      <c r="D147" s="3" t="s">
        <v>56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>
        <v>0.0003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>
        <v>0.2405</v>
      </c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>
        <v>0.0036</v>
      </c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>
        <v>0.3088</v>
      </c>
      <c r="DM147" s="4"/>
    </row>
    <row r="148" spans="1:117" ht="12.75">
      <c r="A148" s="3" t="s">
        <v>30</v>
      </c>
      <c r="B148" s="3" t="s">
        <v>4</v>
      </c>
      <c r="D148" s="3" t="s">
        <v>56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>
        <v>0.0515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>
        <v>1.4907</v>
      </c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>
        <v>0.2532</v>
      </c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>
        <v>0.0255</v>
      </c>
      <c r="DM148" s="4"/>
    </row>
    <row r="149" spans="1:117" ht="12.75">
      <c r="A149" s="3" t="s">
        <v>30</v>
      </c>
      <c r="B149" s="3" t="s">
        <v>5</v>
      </c>
      <c r="D149" s="3" t="s">
        <v>56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>
        <v>0.9019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>
        <v>22.1793</v>
      </c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>
        <v>5.5876</v>
      </c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>
        <v>7.9834</v>
      </c>
      <c r="DM149" s="4"/>
    </row>
    <row r="150" spans="1:117" ht="12.75">
      <c r="A150" s="3" t="s">
        <v>30</v>
      </c>
      <c r="B150" s="3" t="s">
        <v>6</v>
      </c>
      <c r="D150" s="3" t="s">
        <v>56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>
        <v>0.019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>
        <v>0.15</v>
      </c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>
        <v>0.1008</v>
      </c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>
        <v>0.0042</v>
      </c>
      <c r="DM150" s="4"/>
    </row>
    <row r="151" spans="1:117" ht="12.75">
      <c r="A151" s="3" t="s">
        <v>30</v>
      </c>
      <c r="B151" s="3" t="s">
        <v>7</v>
      </c>
      <c r="D151" s="3" t="s">
        <v>56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>
        <v>0.0054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>
        <v>0.8765</v>
      </c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>
        <v>0.0301</v>
      </c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>
        <v>0.1862</v>
      </c>
      <c r="DM151" s="4"/>
    </row>
    <row r="152" spans="1:117" ht="12.75">
      <c r="A152" s="3" t="s">
        <v>30</v>
      </c>
      <c r="B152" s="3" t="s">
        <v>8</v>
      </c>
      <c r="D152" s="3" t="s">
        <v>56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>
        <v>0.1365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>
        <v>12.1056</v>
      </c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>
        <v>0.665</v>
      </c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>
        <v>3.9038</v>
      </c>
      <c r="DM152" s="4"/>
    </row>
    <row r="153" spans="1:117" ht="12.75">
      <c r="A153" s="3" t="s">
        <v>30</v>
      </c>
      <c r="B153" s="3" t="s">
        <v>9</v>
      </c>
      <c r="D153" s="3" t="s">
        <v>56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>
        <v>0.1561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>
        <v>4.6276</v>
      </c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>
        <v>0.6937</v>
      </c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>
        <v>8.4086</v>
      </c>
      <c r="DM153" s="4"/>
    </row>
    <row r="154" spans="1:117" ht="12.75">
      <c r="A154" s="3" t="s">
        <v>30</v>
      </c>
      <c r="B154" s="3" t="s">
        <v>10</v>
      </c>
      <c r="D154" s="3" t="s">
        <v>56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>
        <v>0.0007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>
        <v>0.7628</v>
      </c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>
        <v>0.0037</v>
      </c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>
        <v>0.0061</v>
      </c>
      <c r="DM154" s="4"/>
    </row>
    <row r="155" spans="1:117" ht="12.75">
      <c r="A155" s="3" t="s">
        <v>30</v>
      </c>
      <c r="B155" s="3" t="s">
        <v>15</v>
      </c>
      <c r="D155" s="3" t="s">
        <v>56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>
        <v>0.1252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>
        <v>8.0892</v>
      </c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>
        <v>0.6253</v>
      </c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>
        <v>0.4996</v>
      </c>
      <c r="DM155" s="4"/>
    </row>
    <row r="156" spans="1:117" ht="12.75">
      <c r="A156" s="3" t="s">
        <v>30</v>
      </c>
      <c r="B156" s="3" t="s">
        <v>16</v>
      </c>
      <c r="D156" s="3" t="s">
        <v>56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>
        <v>0.0331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>
        <v>0.0858</v>
      </c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>
        <v>0.1632</v>
      </c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>
        <v>0.011</v>
      </c>
      <c r="DM156" s="4"/>
    </row>
    <row r="157" spans="1:117" ht="12.75">
      <c r="A157" s="3" t="s">
        <v>30</v>
      </c>
      <c r="B157" s="3" t="s">
        <v>11</v>
      </c>
      <c r="D157" s="3" t="s">
        <v>56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>
        <v>0.0008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>
        <v>0.0748</v>
      </c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>
        <v>0.004</v>
      </c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>
        <v>0.0218</v>
      </c>
      <c r="DM157" s="4"/>
    </row>
    <row r="158" spans="1:117" ht="12.75">
      <c r="A158" s="3" t="s">
        <v>30</v>
      </c>
      <c r="B158" s="3" t="s">
        <v>12</v>
      </c>
      <c r="D158" s="3" t="s">
        <v>56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>
        <v>0.0033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>
        <v>13.9905</v>
      </c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>
        <v>0.0329</v>
      </c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>
        <v>0.0386</v>
      </c>
      <c r="DM158" s="4"/>
    </row>
    <row r="160" spans="2:117" ht="12.75">
      <c r="B160" s="31" t="s">
        <v>225</v>
      </c>
      <c r="C160" s="31"/>
      <c r="D160" s="31" t="s">
        <v>177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>
        <f>AVERAGE('emiss 2'!$G$216,'emiss 2'!$I$216,'emiss 2'!$K$216)</f>
        <v>280566.6666666667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>
        <f>AVERAGE('emiss 2'!$G$216,'emiss 2'!$I$216,'emiss 2'!$K$216)</f>
        <v>280566.6666666667</v>
      </c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>
        <f>AVERAGE('emiss 2'!$G$216,'emiss 2'!$I$216,'emiss 2'!$K$216)</f>
        <v>280566.6666666667</v>
      </c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>
        <f>AVERAGE('emiss 2'!$G$216,'emiss 2'!$I$216,'emiss 2'!$K$216)</f>
        <v>280566.6666666667</v>
      </c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>
        <f>AVERAGE('emiss 2'!$G$216,'emiss 2'!$I$216,'emiss 2'!$K$216)</f>
        <v>280566.6666666667</v>
      </c>
      <c r="DM160" s="4"/>
    </row>
    <row r="161" spans="2:117" ht="12.75">
      <c r="B161" s="31" t="s">
        <v>67</v>
      </c>
      <c r="C161" s="31"/>
      <c r="D161" s="31" t="s">
        <v>179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9">
        <f>AVERAGE('emiss 2'!$G$217,'emiss 2'!$I$217,'emiss 2'!$K$217)</f>
        <v>11.533333333333333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9">
        <f>AVERAGE('emiss 2'!$G$217,'emiss 2'!$I$217,'emiss 2'!$K$217)</f>
        <v>11.533333333333333</v>
      </c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9">
        <f>AVERAGE('emiss 2'!$G$217,'emiss 2'!$I$217,'emiss 2'!$K$217)</f>
        <v>11.533333333333333</v>
      </c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9">
        <f>AVERAGE('emiss 2'!$G$217,'emiss 2'!$I$217,'emiss 2'!$K$217)</f>
        <v>11.533333333333333</v>
      </c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9">
        <f>AVERAGE('emiss 2'!$G$217,'emiss 2'!$I$217,'emiss 2'!$K$217)</f>
        <v>11.533333333333333</v>
      </c>
      <c r="DM161" s="9"/>
    </row>
    <row r="162" spans="5:117" ht="12.7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</row>
    <row r="163" spans="2:130" ht="12.75">
      <c r="B163" s="3" t="s">
        <v>3</v>
      </c>
      <c r="D163" s="3" t="s">
        <v>36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9">
        <f>'feed 2'!R147*454*1000000/0.0283/60*14/(21-'feed 2'!R$161)/'feed 2'!R$160</f>
        <v>0.42279933890159954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9">
        <f>'feed 2'!AF147*454*1000000/0.0283/60*14/(21-'feed 2'!AF$161)/'feed 2'!AF$160</f>
        <v>338.9441366861156</v>
      </c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9">
        <f>'feed 2'!BH147*454*1000000/0.0283/60*14/(21-'feed 2'!BH$161)/'feed 2'!BH$160</f>
        <v>0</v>
      </c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9">
        <f>'feed 2'!CJ147*454*1000000/0.0283/60*14/(21-'feed 2'!CJ$161)/'feed 2'!CJ$160</f>
        <v>5.073592066819194</v>
      </c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>
        <f>CJ163+R163</f>
        <v>5.496391405720794</v>
      </c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9">
        <f>'feed 2'!DL147*454*1000000/0.0283/60*14/(21-'feed 2'!DL$161)/'feed 2'!DL$160</f>
        <v>435.20145284271314</v>
      </c>
      <c r="DM163" s="9"/>
      <c r="DZ163" s="14">
        <f aca="true" t="shared" si="49" ref="DZ163:DZ176">R163+AF163+AT163+BH163+BV163+CJ163+DL163</f>
        <v>779.6419809345496</v>
      </c>
    </row>
    <row r="164" spans="2:130" ht="12.75">
      <c r="B164" s="3" t="s">
        <v>4</v>
      </c>
      <c r="D164" s="3" t="s">
        <v>36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9">
        <f>'feed 2'!R148*454*1000000/0.0283/60*14/(21-'feed 2'!R$161)/'feed 2'!R$160</f>
        <v>72.58055317810793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9">
        <f>'feed 2'!AF148*454*1000000/0.0283/60*14/(21-'feed 2'!AF$161)/'feed 2'!AF$160</f>
        <v>2100.8899150020484</v>
      </c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9">
        <f>'feed 2'!BH148*454*1000000/0.0283/60*14/(21-'feed 2'!BH$161)/'feed 2'!BH$160</f>
        <v>0</v>
      </c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9">
        <f>'feed 2'!CJ148*454*1000000/0.0283/60*14/(21-'feed 2'!CJ$161)/'feed 2'!CJ$160</f>
        <v>356.84264203295</v>
      </c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>
        <f aca="true" t="shared" si="50" ref="CX164:CX176">CJ164+R164</f>
        <v>429.42319521105793</v>
      </c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9">
        <f>'feed 2'!DL148*454*1000000/0.0283/60*14/(21-'feed 2'!DL$161)/'feed 2'!DL$160</f>
        <v>35.93794380663596</v>
      </c>
      <c r="DM164" s="9"/>
      <c r="DZ164" s="14">
        <f t="shared" si="49"/>
        <v>2566.2510540197422</v>
      </c>
    </row>
    <row r="165" spans="2:130" ht="12.75">
      <c r="B165" s="3" t="s">
        <v>5</v>
      </c>
      <c r="D165" s="3" t="s">
        <v>36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9">
        <f>'feed 2'!R149*454*1000000/0.0283/60*14/(21-'feed 2'!R$161)/'feed 2'!R$160</f>
        <v>1271.0757458511753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9">
        <f>'feed 2'!AF149*454*1000000/0.0283/60*14/(21-'feed 2'!AF$161)/'feed 2'!AF$160</f>
        <v>31257.977924334158</v>
      </c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9">
        <f>'feed 2'!BH149*454*1000000/0.0283/60*14/(21-'feed 2'!BH$161)/'feed 2'!BH$160</f>
        <v>0</v>
      </c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9">
        <f>'feed 2'!CJ149*454*1000000/0.0283/60*14/(21-'feed 2'!CJ$161)/'feed 2'!CJ$160</f>
        <v>7874.778620155258</v>
      </c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>
        <f t="shared" si="50"/>
        <v>9145.854366006433</v>
      </c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9">
        <f>'feed 2'!DL149*454*1000000/0.0283/60*14/(21-'feed 2'!DL$161)/'feed 2'!DL$160</f>
        <v>11251.254140623432</v>
      </c>
      <c r="DM165" s="9"/>
      <c r="DZ165" s="14">
        <f t="shared" si="49"/>
        <v>51655.086430964024</v>
      </c>
    </row>
    <row r="166" spans="2:130" ht="12.75">
      <c r="B166" s="3" t="s">
        <v>6</v>
      </c>
      <c r="D166" s="3" t="s">
        <v>36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9">
        <f>'feed 2'!R150*454*1000000/0.0283/60*14/(21-'feed 2'!R$161)/'feed 2'!R$160</f>
        <v>26.77729146376797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9">
        <f>'feed 2'!AF150*454*1000000/0.0283/60*14/(21-'feed 2'!AF$161)/'feed 2'!AF$160</f>
        <v>211.39966945079976</v>
      </c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9">
        <f>'feed 2'!BH150*454*1000000/0.0283/60*14/(21-'feed 2'!BH$161)/'feed 2'!BH$160</f>
        <v>0</v>
      </c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9">
        <f>'feed 2'!CJ150*454*1000000/0.0283/60*14/(21-'feed 2'!CJ$161)/'feed 2'!CJ$160</f>
        <v>142.06057787093744</v>
      </c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>
        <f t="shared" si="50"/>
        <v>168.8378693347054</v>
      </c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9">
        <f>'feed 2'!DL150*454*1000000/0.0283/60*14/(21-'feed 2'!DL$161)/'feed 2'!DL$160</f>
        <v>5.919190744622393</v>
      </c>
      <c r="DM166" s="9"/>
      <c r="DZ166" s="14">
        <f t="shared" si="49"/>
        <v>386.15672953012756</v>
      </c>
    </row>
    <row r="167" spans="2:130" ht="12.75">
      <c r="B167" s="3" t="s">
        <v>7</v>
      </c>
      <c r="D167" s="3" t="s">
        <v>36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'feed 2'!R151*454*1000000/0.0283/60*14/(21-'feed 2'!R$161)/'feed 2'!R$160</f>
        <v>7.610388100228792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9">
        <f>'feed 2'!AF151*454*1000000/0.0283/60*14/(21-'feed 2'!AF$161)/'feed 2'!AF$160</f>
        <v>1235.2787351575064</v>
      </c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9">
        <f>'feed 2'!BH151*454*1000000/0.0283/60*14/(21-'feed 2'!BH$161)/'feed 2'!BH$160</f>
        <v>0</v>
      </c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9">
        <f>'feed 2'!CJ151*454*1000000/0.0283/60*14/(21-'feed 2'!CJ$161)/'feed 2'!CJ$160</f>
        <v>42.42086700312716</v>
      </c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>
        <f t="shared" si="50"/>
        <v>50.031255103355946</v>
      </c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9">
        <f>'feed 2'!DL151*454*1000000/0.0283/60*14/(21-'feed 2'!DL$161)/'feed 2'!DL$160</f>
        <v>262.41745634492605</v>
      </c>
      <c r="DM167" s="9"/>
      <c r="DZ167" s="14">
        <f t="shared" si="49"/>
        <v>1547.7274466057884</v>
      </c>
    </row>
    <row r="168" spans="2:130" ht="12.75">
      <c r="B168" s="3" t="s">
        <v>8</v>
      </c>
      <c r="D168" s="3" t="s">
        <v>36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9">
        <f>'feed 2'!R152*454*1000000/0.0283/60*14/(21-'feed 2'!R$161)/'feed 2'!R$160</f>
        <v>192.37369920022778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9">
        <f>'feed 2'!AF152*454*1000000/0.0283/60*14/(21-'feed 2'!AF$161)/'feed 2'!AF$160</f>
        <v>17060.79892335735</v>
      </c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9">
        <f>'feed 2'!BH152*454*1000000/0.0283/60*14/(21-'feed 2'!BH$161)/'feed 2'!BH$160</f>
        <v>0</v>
      </c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9">
        <f>'feed 2'!CJ152*454*1000000/0.0283/60*14/(21-'feed 2'!CJ$161)/'feed 2'!CJ$160</f>
        <v>937.2052012318788</v>
      </c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>
        <f t="shared" si="50"/>
        <v>1129.5789004321066</v>
      </c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9">
        <f>'feed 2'!DL152*454*1000000/0.0283/60*14/(21-'feed 2'!DL$161)/'feed 2'!DL$160</f>
        <v>5501.746864013548</v>
      </c>
      <c r="DM168" s="9"/>
      <c r="DZ168" s="14">
        <f t="shared" si="49"/>
        <v>23692.124687803003</v>
      </c>
    </row>
    <row r="169" spans="2:130" ht="12.75">
      <c r="B169" s="3" t="s">
        <v>9</v>
      </c>
      <c r="D169" s="3" t="s">
        <v>36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9">
        <f>'feed 2'!R153*454*1000000/0.0283/60*14/(21-'feed 2'!R$161)/'feed 2'!R$160</f>
        <v>219.99658934179897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9">
        <f>'feed 2'!AF153*454*1000000/0.0283/60*14/(21-'feed 2'!AF$161)/'feed 2'!AF$160</f>
        <v>6521.8207356701405</v>
      </c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9">
        <f>'feed 2'!BH153*454*1000000/0.0283/60*14/(21-'feed 2'!BH$161)/'feed 2'!BH$160</f>
        <v>0</v>
      </c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9">
        <f>'feed 2'!CJ153*454*1000000/0.0283/60*14/(21-'feed 2'!CJ$161)/'feed 2'!CJ$160</f>
        <v>977.6530046534652</v>
      </c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>
        <f t="shared" si="50"/>
        <v>1197.6495939952642</v>
      </c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9">
        <f>'feed 2'!DL153*454*1000000/0.0283/60*14/(21-'feed 2'!DL$161)/'feed 2'!DL$160</f>
        <v>11850.501736959968</v>
      </c>
      <c r="DM169" s="9"/>
      <c r="DZ169" s="14">
        <f t="shared" si="49"/>
        <v>19569.972066625374</v>
      </c>
    </row>
    <row r="170" spans="2:130" ht="12.75">
      <c r="B170" s="3" t="s">
        <v>10</v>
      </c>
      <c r="D170" s="3" t="s">
        <v>36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9">
        <f>'feed 2'!R154*454*1000000/0.0283/60*14/(21-'feed 2'!R$161)/'feed 2'!R$160</f>
        <v>0.986531790770399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9">
        <f>'feed 2'!AF154*454*1000000/0.0283/60*14/(21-'feed 2'!AF$161)/'feed 2'!AF$160</f>
        <v>1075.0377857138005</v>
      </c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9">
        <f>'feed 2'!BH154*454*1000000/0.0283/60*14/(21-'feed 2'!BH$161)/'feed 2'!BH$160</f>
        <v>0</v>
      </c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9">
        <f>'feed 2'!CJ154*454*1000000/0.0283/60*14/(21-'feed 2'!CJ$161)/'feed 2'!CJ$160</f>
        <v>5.214525179786396</v>
      </c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>
        <f t="shared" si="50"/>
        <v>6.201056970556794</v>
      </c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9">
        <f>'feed 2'!DL154*454*1000000/0.0283/60*14/(21-'feed 2'!DL$161)/'feed 2'!DL$160</f>
        <v>8.596919890999189</v>
      </c>
      <c r="DM170" s="9"/>
      <c r="DZ170" s="14">
        <f t="shared" si="49"/>
        <v>1089.8357625753567</v>
      </c>
    </row>
    <row r="171" spans="2:130" ht="12.75">
      <c r="B171" s="3" t="s">
        <v>15</v>
      </c>
      <c r="D171" s="3" t="s">
        <v>36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9">
        <f>'feed 2'!R155*454*1000000/0.0283/60*14/(21-'feed 2'!R$161)/'feed 2'!R$160</f>
        <v>176.44825743493416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9">
        <f>'feed 2'!AF155*454*1000000/0.0283/60*14/(21-'feed 2'!AF$161)/'feed 2'!AF$160</f>
        <v>11400.36137414273</v>
      </c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9">
        <f>'feed 2'!BH155*454*1000000/0.0283/60*14/(21-'feed 2'!BH$161)/'feed 2'!BH$160</f>
        <v>0</v>
      </c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9">
        <f>'feed 2'!CJ155*454*1000000/0.0283/60*14/(21-'feed 2'!CJ$161)/'feed 2'!CJ$160</f>
        <v>881.2547553839005</v>
      </c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>
        <f t="shared" si="50"/>
        <v>1057.7030128188346</v>
      </c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9">
        <f>'feed 2'!DL155*454*1000000/0.0283/60*14/(21-'feed 2'!DL$161)/'feed 2'!DL$160</f>
        <v>704.1018323841304</v>
      </c>
      <c r="DM171" s="9"/>
      <c r="DZ171" s="14">
        <f t="shared" si="49"/>
        <v>13162.166219345698</v>
      </c>
    </row>
    <row r="172" spans="2:130" ht="12.75">
      <c r="B172" s="3" t="s">
        <v>16</v>
      </c>
      <c r="D172" s="3" t="s">
        <v>36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9">
        <f>'feed 2'!R156*454*1000000/0.0283/60*14/(21-'feed 2'!R$161)/'feed 2'!R$160</f>
        <v>46.64886039214314</v>
      </c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9">
        <f>'feed 2'!AF156*454*1000000/0.0283/60*14/(21-'feed 2'!AF$161)/'feed 2'!AF$160</f>
        <v>120.92061092585745</v>
      </c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9">
        <f>'feed 2'!BH156*454*1000000/0.0283/60*14/(21-'feed 2'!BH$161)/'feed 2'!BH$160</f>
        <v>0</v>
      </c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9">
        <f>'feed 2'!CJ156*454*1000000/0.0283/60*14/(21-'feed 2'!CJ$161)/'feed 2'!CJ$160</f>
        <v>230.00284036247015</v>
      </c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>
        <f t="shared" si="50"/>
        <v>276.6517007546133</v>
      </c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9">
        <f>'feed 2'!DL156*454*1000000/0.0283/60*14/(21-'feed 2'!DL$161)/'feed 2'!DL$160</f>
        <v>15.502642426391981</v>
      </c>
      <c r="DM172" s="9"/>
      <c r="DZ172" s="14">
        <f t="shared" si="49"/>
        <v>413.0749541068627</v>
      </c>
    </row>
    <row r="173" spans="2:130" ht="12.75">
      <c r="B173" s="3" t="s">
        <v>11</v>
      </c>
      <c r="D173" s="3" t="s">
        <v>36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9">
        <f>'feed 2'!R157*454*1000000/0.0283/60*14/(21-'feed 2'!R$161)/'feed 2'!R$160</f>
        <v>1.1274649037375988</v>
      </c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9">
        <f>'feed 2'!AF157*454*1000000/0.0283/60*14/(21-'feed 2'!AF$161)/'feed 2'!AF$160</f>
        <v>105.41796849946549</v>
      </c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9">
        <f>'feed 2'!BH157*454*1000000/0.0283/60*14/(21-'feed 2'!BH$161)/'feed 2'!BH$160</f>
        <v>0</v>
      </c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9">
        <f>'feed 2'!CJ157*454*1000000/0.0283/60*14/(21-'feed 2'!CJ$161)/'feed 2'!CJ$160</f>
        <v>5.637324518687994</v>
      </c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>
        <f t="shared" si="50"/>
        <v>6.764789422425594</v>
      </c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9">
        <f>'feed 2'!DL157*454*1000000/0.0283/60*14/(21-'feed 2'!DL$161)/'feed 2'!DL$160</f>
        <v>30.72341862684956</v>
      </c>
      <c r="DM173" s="9"/>
      <c r="DZ173" s="14">
        <f t="shared" si="49"/>
        <v>142.90617654874063</v>
      </c>
    </row>
    <row r="174" spans="2:130" ht="12.75">
      <c r="B174" s="3" t="s">
        <v>12</v>
      </c>
      <c r="D174" s="3" t="s">
        <v>36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9">
        <f>'feed 2'!R158*454*1000000/0.0283/60*14/(21-'feed 2'!R$161)/'feed 2'!R$160</f>
        <v>4.650792727917595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9">
        <f>'feed 2'!AF158*454*1000000/0.0283/60*14/(21-'feed 2'!AF$161)/'feed 2'!AF$160</f>
        <v>19717.247169676095</v>
      </c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9">
        <f>'feed 2'!BH158*454*1000000/0.0283/60*14/(21-'feed 2'!BH$161)/'feed 2'!BH$160</f>
        <v>0</v>
      </c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9">
        <f>'feed 2'!CJ158*454*1000000/0.0283/60*14/(21-'feed 2'!CJ$161)/'feed 2'!CJ$160</f>
        <v>46.36699416620875</v>
      </c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>
        <f t="shared" si="50"/>
        <v>51.017786894126345</v>
      </c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9">
        <f>'feed 2'!DL158*454*1000000/0.0283/60*14/(21-'feed 2'!DL$161)/'feed 2'!DL$160</f>
        <v>54.40018160533914</v>
      </c>
      <c r="DM174" s="9"/>
      <c r="DZ174" s="14">
        <f t="shared" si="49"/>
        <v>19822.66513817556</v>
      </c>
    </row>
    <row r="175" spans="2:130" ht="12.75">
      <c r="B175" s="3" t="s">
        <v>38</v>
      </c>
      <c r="D175" s="3" t="s">
        <v>36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9">
        <f>R167+R169</f>
        <v>227.60697744202776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9">
        <f>AF167+AF169</f>
        <v>7757.099470827647</v>
      </c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9">
        <f>BH167+BH169</f>
        <v>0</v>
      </c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9">
        <f>CJ167+CJ169</f>
        <v>1020.0738716565924</v>
      </c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>
        <f t="shared" si="50"/>
        <v>1247.68084909862</v>
      </c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9">
        <f>DL167+DL169</f>
        <v>12112.919193304895</v>
      </c>
      <c r="DM175" s="9"/>
      <c r="DZ175" s="14">
        <f t="shared" si="49"/>
        <v>21117.699513231164</v>
      </c>
    </row>
    <row r="176" spans="2:130" ht="12.75">
      <c r="B176" s="3" t="s">
        <v>39</v>
      </c>
      <c r="D176" s="3" t="s">
        <v>36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9">
        <f>R164+R166+R168</f>
        <v>291.7315438421037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9">
        <f>AF164+AF166+AF168</f>
        <v>19373.088507810196</v>
      </c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9">
        <f>BH164+BH166+BH168</f>
        <v>0</v>
      </c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9">
        <f>CJ164+CJ166+CJ168</f>
        <v>1436.1084211357663</v>
      </c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>
        <f t="shared" si="50"/>
        <v>1727.83996497787</v>
      </c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9">
        <f>DL164+DL166+DL168</f>
        <v>5543.603998564806</v>
      </c>
      <c r="DM176" s="9"/>
      <c r="DZ176" s="14">
        <f t="shared" si="49"/>
        <v>26644.53247135287</v>
      </c>
    </row>
    <row r="177" spans="5:130" ht="12.7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Z177" s="14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140625" style="0" customWidth="1"/>
    <col min="4" max="4" width="6.7109375" style="0" customWidth="1"/>
  </cols>
  <sheetData>
    <row r="1" ht="12.75">
      <c r="C1" s="12" t="s">
        <v>172</v>
      </c>
    </row>
    <row r="3" ht="12.75">
      <c r="C3" s="5" t="s">
        <v>24</v>
      </c>
    </row>
    <row r="5" spans="1:31" s="3" customFormat="1" ht="12.75">
      <c r="A5" s="3" t="s">
        <v>24</v>
      </c>
      <c r="B5" s="3" t="s">
        <v>164</v>
      </c>
      <c r="C5" s="3" t="s">
        <v>165</v>
      </c>
      <c r="D5" s="3" t="s">
        <v>166</v>
      </c>
      <c r="E5" s="4">
        <v>1678</v>
      </c>
      <c r="F5" s="4">
        <v>1683</v>
      </c>
      <c r="G5" s="4">
        <v>1693</v>
      </c>
      <c r="H5" s="4">
        <v>1695</v>
      </c>
      <c r="I5" s="4">
        <v>1684</v>
      </c>
      <c r="J5" s="4">
        <v>1694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22" s="3" customFormat="1" ht="12.75">
      <c r="A6" s="3" t="s">
        <v>24</v>
      </c>
      <c r="B6" s="3" t="s">
        <v>164</v>
      </c>
      <c r="C6" s="3" t="s">
        <v>169</v>
      </c>
      <c r="D6" s="3" t="s">
        <v>166</v>
      </c>
      <c r="E6" s="4">
        <v>204</v>
      </c>
      <c r="F6" s="4">
        <v>210</v>
      </c>
      <c r="G6" s="4">
        <v>208</v>
      </c>
      <c r="H6" s="4">
        <v>200</v>
      </c>
      <c r="I6" s="4">
        <v>200</v>
      </c>
      <c r="J6" s="4">
        <v>198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3" customFormat="1" ht="12.75">
      <c r="A7" s="3" t="s">
        <v>24</v>
      </c>
      <c r="B7" s="3" t="s">
        <v>164</v>
      </c>
      <c r="C7" s="3" t="s">
        <v>170</v>
      </c>
      <c r="D7" s="3" t="s">
        <v>167</v>
      </c>
      <c r="E7" s="4">
        <v>12.2</v>
      </c>
      <c r="F7" s="4">
        <v>12.1</v>
      </c>
      <c r="G7" s="4">
        <v>11.6</v>
      </c>
      <c r="H7" s="4">
        <v>11.5</v>
      </c>
      <c r="I7" s="4">
        <v>11.8</v>
      </c>
      <c r="J7" s="4">
        <v>11.4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5:23" s="3" customFormat="1" ht="12.75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3:23" s="3" customFormat="1" ht="12.75">
      <c r="C9" s="5" t="s">
        <v>25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5:23" s="3" customFormat="1" ht="12.7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31" s="3" customFormat="1" ht="12.75">
      <c r="B11" s="3" t="s">
        <v>164</v>
      </c>
      <c r="C11" s="3" t="s">
        <v>165</v>
      </c>
      <c r="D11" s="3" t="s">
        <v>166</v>
      </c>
      <c r="E11" s="4">
        <v>1644</v>
      </c>
      <c r="F11" s="4">
        <v>1651</v>
      </c>
      <c r="G11" s="4">
        <v>1662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22" s="3" customFormat="1" ht="12.75">
      <c r="A12" s="3" t="s">
        <v>25</v>
      </c>
      <c r="B12" s="3" t="s">
        <v>164</v>
      </c>
      <c r="C12" s="3" t="s">
        <v>169</v>
      </c>
      <c r="D12" s="3" t="s">
        <v>166</v>
      </c>
      <c r="E12" s="4">
        <v>225</v>
      </c>
      <c r="F12" s="4">
        <v>224</v>
      </c>
      <c r="G12" s="4">
        <v>220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3" s="3" customFormat="1" ht="12.75">
      <c r="A13" s="3" t="s">
        <v>25</v>
      </c>
      <c r="B13" s="3" t="s">
        <v>164</v>
      </c>
      <c r="C13" s="3" t="s">
        <v>170</v>
      </c>
      <c r="D13" s="3" t="s">
        <v>167</v>
      </c>
      <c r="E13" s="4">
        <v>11.6</v>
      </c>
      <c r="F13" s="4">
        <v>11.4</v>
      </c>
      <c r="G13" s="4">
        <v>11.5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5:23" s="3" customFormat="1" ht="12.7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3:23" s="3" customFormat="1" ht="12.75">
      <c r="C15" s="5" t="s">
        <v>26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5:23" s="3" customFormat="1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31" s="3" customFormat="1" ht="12.75">
      <c r="A17" s="3" t="s">
        <v>26</v>
      </c>
      <c r="B17" s="3" t="s">
        <v>164</v>
      </c>
      <c r="C17" s="3" t="s">
        <v>165</v>
      </c>
      <c r="D17" s="3" t="s">
        <v>166</v>
      </c>
      <c r="E17" s="4">
        <v>1673</v>
      </c>
      <c r="F17" s="4">
        <v>1665</v>
      </c>
      <c r="G17" s="4">
        <v>1669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2" s="3" customFormat="1" ht="12.75">
      <c r="A18" s="3" t="s">
        <v>26</v>
      </c>
      <c r="B18" s="3" t="s">
        <v>164</v>
      </c>
      <c r="C18" s="3" t="s">
        <v>169</v>
      </c>
      <c r="D18" s="3" t="s">
        <v>166</v>
      </c>
      <c r="E18" s="4">
        <v>292</v>
      </c>
      <c r="F18" s="4">
        <v>306</v>
      </c>
      <c r="G18" s="4">
        <v>309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3" s="3" customFormat="1" ht="12.75">
      <c r="A19" s="3" t="s">
        <v>26</v>
      </c>
      <c r="B19" s="3" t="s">
        <v>164</v>
      </c>
      <c r="C19" s="3" t="s">
        <v>170</v>
      </c>
      <c r="D19" s="3" t="s">
        <v>167</v>
      </c>
      <c r="E19" s="4">
        <v>10.5</v>
      </c>
      <c r="F19" s="4">
        <v>10.3</v>
      </c>
      <c r="G19" s="4">
        <v>10.3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5:23" s="3" customFormat="1" ht="12.7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3:23" s="3" customFormat="1" ht="12.75">
      <c r="C21" s="5" t="s">
        <v>27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5:23" s="3" customFormat="1" ht="12.7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31" s="3" customFormat="1" ht="12.75">
      <c r="A23" s="3" t="s">
        <v>27</v>
      </c>
      <c r="B23" s="3" t="s">
        <v>164</v>
      </c>
      <c r="C23" s="3" t="s">
        <v>165</v>
      </c>
      <c r="D23" s="3" t="s">
        <v>166</v>
      </c>
      <c r="E23" s="4">
        <v>1653</v>
      </c>
      <c r="F23" s="4">
        <v>1662</v>
      </c>
      <c r="G23" s="4">
        <v>1668</v>
      </c>
      <c r="H23" s="4">
        <v>1648</v>
      </c>
      <c r="I23" s="4">
        <v>1648</v>
      </c>
      <c r="J23" s="4">
        <v>1644</v>
      </c>
      <c r="K23" s="4">
        <v>1645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22" s="3" customFormat="1" ht="12.75">
      <c r="A24" s="3" t="s">
        <v>27</v>
      </c>
      <c r="B24" s="3" t="s">
        <v>164</v>
      </c>
      <c r="C24" s="3" t="s">
        <v>169</v>
      </c>
      <c r="D24" s="3" t="s">
        <v>166</v>
      </c>
      <c r="E24" s="4">
        <v>225</v>
      </c>
      <c r="F24" s="4">
        <v>223</v>
      </c>
      <c r="G24" s="4">
        <v>225</v>
      </c>
      <c r="H24" s="4"/>
      <c r="I24" s="4">
        <v>225</v>
      </c>
      <c r="J24" s="4">
        <v>228</v>
      </c>
      <c r="K24" s="4">
        <v>226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3" s="3" customFormat="1" ht="12.75">
      <c r="A25" s="3" t="s">
        <v>27</v>
      </c>
      <c r="B25" s="3" t="s">
        <v>164</v>
      </c>
      <c r="C25" s="3" t="s">
        <v>170</v>
      </c>
      <c r="D25" s="3" t="s">
        <v>167</v>
      </c>
      <c r="E25" s="4">
        <v>11.1</v>
      </c>
      <c r="F25" s="4">
        <v>11.5</v>
      </c>
      <c r="G25" s="4">
        <v>11.5</v>
      </c>
      <c r="H25" s="4"/>
      <c r="I25" s="4">
        <v>11.6</v>
      </c>
      <c r="J25" s="4">
        <v>11.7</v>
      </c>
      <c r="K25" s="4">
        <v>11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5:23" s="3" customFormat="1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3:23" s="3" customFormat="1" ht="12.75">
      <c r="C27" s="5" t="s">
        <v>28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5:23" s="3" customFormat="1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2" s="3" customFormat="1" ht="12.75">
      <c r="A29" s="3" t="s">
        <v>28</v>
      </c>
      <c r="B29" s="3" t="s">
        <v>164</v>
      </c>
      <c r="C29" s="3" t="s">
        <v>169</v>
      </c>
      <c r="D29" s="3" t="s">
        <v>166</v>
      </c>
      <c r="E29" s="4">
        <v>354</v>
      </c>
      <c r="F29" s="4">
        <v>354</v>
      </c>
      <c r="G29" s="4">
        <v>354</v>
      </c>
      <c r="H29" s="4">
        <v>364</v>
      </c>
      <c r="I29" s="4">
        <v>364</v>
      </c>
      <c r="J29" s="4">
        <v>364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3" customFormat="1" ht="12.75">
      <c r="A30" s="3" t="s">
        <v>28</v>
      </c>
      <c r="B30" s="3" t="s">
        <v>168</v>
      </c>
      <c r="C30" s="3" t="s">
        <v>169</v>
      </c>
      <c r="D30" s="3" t="s">
        <v>166</v>
      </c>
      <c r="E30" s="4">
        <v>440</v>
      </c>
      <c r="F30" s="4">
        <v>440</v>
      </c>
      <c r="G30" s="4">
        <v>440</v>
      </c>
      <c r="H30" s="4">
        <v>440</v>
      </c>
      <c r="I30" s="4">
        <v>440</v>
      </c>
      <c r="J30" s="4">
        <v>440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5:22" s="3" customFormat="1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3:22" s="3" customFormat="1" ht="12.75">
      <c r="C32" s="5" t="s">
        <v>29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5:22" s="3" customFormat="1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3" customFormat="1" ht="12.75">
      <c r="A34" s="3" t="s">
        <v>29</v>
      </c>
      <c r="B34" s="3" t="s">
        <v>164</v>
      </c>
      <c r="C34" s="3" t="s">
        <v>169</v>
      </c>
      <c r="D34" s="3" t="s">
        <v>166</v>
      </c>
      <c r="E34" s="4">
        <v>187</v>
      </c>
      <c r="F34" s="4">
        <v>187</v>
      </c>
      <c r="G34" s="4">
        <v>187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3" customFormat="1" ht="12.75">
      <c r="A35" s="3" t="s">
        <v>29</v>
      </c>
      <c r="B35" s="3" t="s">
        <v>168</v>
      </c>
      <c r="C35" s="3" t="s">
        <v>169</v>
      </c>
      <c r="D35" s="3" t="s">
        <v>166</v>
      </c>
      <c r="E35" s="4">
        <v>430</v>
      </c>
      <c r="F35" s="4">
        <v>430</v>
      </c>
      <c r="G35" s="4">
        <v>430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5:22" s="3" customFormat="1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 s="3" customFormat="1" ht="12.75">
      <c r="C37" s="5" t="s">
        <v>30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5:22" s="3" customFormat="1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3" customFormat="1" ht="12.75">
      <c r="A39" s="3" t="s">
        <v>30</v>
      </c>
      <c r="B39" s="3" t="s">
        <v>164</v>
      </c>
      <c r="C39" s="3" t="s">
        <v>169</v>
      </c>
      <c r="D39" s="3" t="s">
        <v>166</v>
      </c>
      <c r="E39" s="4">
        <v>181</v>
      </c>
      <c r="F39" s="4">
        <v>181</v>
      </c>
      <c r="G39" s="4">
        <v>181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3" customFormat="1" ht="12.75">
      <c r="A40" s="3" t="s">
        <v>30</v>
      </c>
      <c r="B40" s="3" t="s">
        <v>168</v>
      </c>
      <c r="C40" s="3" t="s">
        <v>169</v>
      </c>
      <c r="D40" s="3" t="s">
        <v>166</v>
      </c>
      <c r="E40" s="4">
        <v>420</v>
      </c>
      <c r="F40" s="4">
        <v>420</v>
      </c>
      <c r="G40" s="4">
        <v>420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C1">
      <selection activeCell="C1" sqref="C1"/>
    </sheetView>
  </sheetViews>
  <sheetFormatPr defaultColWidth="9.140625" defaultRowHeight="12.75"/>
  <cols>
    <col min="1" max="1" width="6.8515625" style="0" hidden="1" customWidth="1"/>
    <col min="2" max="2" width="3.28125" style="0" hidden="1" customWidth="1"/>
    <col min="3" max="3" width="16.421875" style="0" customWidth="1"/>
    <col min="4" max="4" width="8.8515625" style="0" customWidth="1"/>
    <col min="5" max="5" width="4.7109375" style="0" customWidth="1"/>
    <col min="6" max="8" width="9.140625" style="35" customWidth="1"/>
    <col min="9" max="9" width="6.140625" style="0" customWidth="1"/>
    <col min="10" max="12" width="9.140625" style="35" customWidth="1"/>
    <col min="13" max="13" width="4.421875" style="0" customWidth="1"/>
    <col min="14" max="16" width="9.140625" style="35" customWidth="1"/>
  </cols>
  <sheetData>
    <row r="1" spans="3:16" ht="12.75">
      <c r="C1" s="12" t="s">
        <v>42</v>
      </c>
      <c r="D1" s="18" t="s">
        <v>151</v>
      </c>
      <c r="F1" s="37" t="s">
        <v>17</v>
      </c>
      <c r="G1" s="37"/>
      <c r="H1" s="37"/>
      <c r="J1" s="37" t="s">
        <v>18</v>
      </c>
      <c r="K1" s="37"/>
      <c r="L1" s="37"/>
      <c r="N1" s="37" t="s">
        <v>19</v>
      </c>
      <c r="O1" s="37"/>
      <c r="P1" s="37"/>
    </row>
    <row r="2" spans="4:16" ht="12.75">
      <c r="D2" s="18" t="s">
        <v>152</v>
      </c>
      <c r="F2" s="36" t="s">
        <v>66</v>
      </c>
      <c r="G2" s="20" t="s">
        <v>66</v>
      </c>
      <c r="H2" s="20" t="s">
        <v>154</v>
      </c>
      <c r="J2" s="36" t="s">
        <v>66</v>
      </c>
      <c r="K2" s="20" t="s">
        <v>66</v>
      </c>
      <c r="L2" s="20" t="s">
        <v>154</v>
      </c>
      <c r="N2" s="36" t="s">
        <v>66</v>
      </c>
      <c r="O2" s="20" t="s">
        <v>66</v>
      </c>
      <c r="P2" s="20" t="s">
        <v>154</v>
      </c>
    </row>
    <row r="3" spans="3:16" ht="12.75">
      <c r="C3" t="s">
        <v>156</v>
      </c>
      <c r="D3" s="18"/>
      <c r="F3" s="36" t="s">
        <v>153</v>
      </c>
      <c r="G3" s="20" t="s">
        <v>155</v>
      </c>
      <c r="H3" s="20" t="s">
        <v>155</v>
      </c>
      <c r="J3" s="36" t="s">
        <v>153</v>
      </c>
      <c r="K3" s="20" t="s">
        <v>155</v>
      </c>
      <c r="L3" s="20" t="s">
        <v>155</v>
      </c>
      <c r="N3" s="36" t="s">
        <v>153</v>
      </c>
      <c r="O3" s="20" t="s">
        <v>155</v>
      </c>
      <c r="P3" s="20" t="s">
        <v>155</v>
      </c>
    </row>
    <row r="4" ht="12.75">
      <c r="D4" s="19"/>
    </row>
    <row r="5" spans="1:25" s="3" customFormat="1" ht="12.75">
      <c r="A5" s="3" t="s">
        <v>42</v>
      </c>
      <c r="B5" s="3">
        <v>1</v>
      </c>
      <c r="C5" s="3" t="s">
        <v>150</v>
      </c>
      <c r="D5" s="18">
        <v>1</v>
      </c>
      <c r="E5" s="4">
        <v>1</v>
      </c>
      <c r="F5" s="6">
        <v>0.0024157694704811253</v>
      </c>
      <c r="G5" s="21">
        <f>IF(F5=0,"",IF(E5=1,F5/2,F5))</f>
        <v>0.0012078847352405627</v>
      </c>
      <c r="H5" s="21">
        <f>IF(G5="","",G5*$D5)</f>
        <v>0.0012078847352405627</v>
      </c>
      <c r="I5" s="4">
        <v>1</v>
      </c>
      <c r="J5" s="6">
        <v>0.0032774491338833324</v>
      </c>
      <c r="K5" s="21">
        <f>IF(J5=0,"",IF(I5=1,J5/2,J5))</f>
        <v>0.0016387245669416662</v>
      </c>
      <c r="L5" s="21">
        <f>IF(K5="","",K5*$D5)</f>
        <v>0.0016387245669416662</v>
      </c>
      <c r="M5" s="4">
        <v>1</v>
      </c>
      <c r="N5" s="6">
        <v>0.007926259256543736</v>
      </c>
      <c r="O5" s="21">
        <f>IF(N5=0,"",IF(M5=1,N5/2,N5))</f>
        <v>0.003963129628271868</v>
      </c>
      <c r="P5" s="21">
        <f>IF(O5="","",O5*$D5)</f>
        <v>0.003963129628271868</v>
      </c>
      <c r="Q5" s="4"/>
      <c r="R5" s="4"/>
      <c r="S5" s="4"/>
      <c r="T5" s="4"/>
      <c r="U5" s="4"/>
      <c r="V5" s="4"/>
      <c r="W5" s="4"/>
      <c r="X5"/>
      <c r="Y5"/>
    </row>
    <row r="6" spans="1:25" s="3" customFormat="1" ht="12.75">
      <c r="A6" s="3" t="s">
        <v>42</v>
      </c>
      <c r="B6" s="3">
        <v>2</v>
      </c>
      <c r="C6" s="3" t="s">
        <v>149</v>
      </c>
      <c r="D6" s="18">
        <v>0</v>
      </c>
      <c r="E6" s="4"/>
      <c r="F6" s="6">
        <v>0.030801060748634347</v>
      </c>
      <c r="G6" s="21">
        <f aca="true" t="shared" si="0" ref="G6:G37">IF(F6=0,"",IF(E6=1,F6/2,F6))</f>
        <v>0.030801060748634347</v>
      </c>
      <c r="H6" s="21">
        <f aca="true" t="shared" si="1" ref="H6:H37">IF(G6="","",G6*$D6)</f>
        <v>0</v>
      </c>
      <c r="I6" s="4"/>
      <c r="J6" s="6">
        <v>0.044063482799987</v>
      </c>
      <c r="K6" s="21">
        <f aca="true" t="shared" si="2" ref="K6:K37">IF(J6=0,"",IF(I6=1,J6/2,J6))</f>
        <v>0.044063482799987</v>
      </c>
      <c r="L6" s="21">
        <f aca="true" t="shared" si="3" ref="L6:L37">IF(K6="","",K6*$D6)</f>
        <v>0</v>
      </c>
      <c r="M6" s="4"/>
      <c r="N6" s="6">
        <v>0.06001310579954541</v>
      </c>
      <c r="O6" s="21">
        <f aca="true" t="shared" si="4" ref="O6:O37">IF(N6=0,"",IF(M6=1,N6/2,N6))</f>
        <v>0.06001310579954541</v>
      </c>
      <c r="P6" s="21">
        <f aca="true" t="shared" si="5" ref="P6:P37">IF(O6="","",O6*$D6)</f>
        <v>0</v>
      </c>
      <c r="Q6" s="4"/>
      <c r="R6" s="4"/>
      <c r="S6" s="4"/>
      <c r="T6" s="4"/>
      <c r="U6" s="4"/>
      <c r="V6" s="4"/>
      <c r="W6" s="4"/>
      <c r="X6"/>
      <c r="Y6"/>
    </row>
    <row r="7" spans="1:25" s="3" customFormat="1" ht="12.75">
      <c r="A7" s="3" t="s">
        <v>42</v>
      </c>
      <c r="B7" s="3">
        <v>3</v>
      </c>
      <c r="C7" s="3" t="s">
        <v>148</v>
      </c>
      <c r="D7" s="18">
        <v>0</v>
      </c>
      <c r="E7" s="4"/>
      <c r="F7" s="6">
        <v>0.03321683021911547</v>
      </c>
      <c r="G7" s="21">
        <f t="shared" si="0"/>
        <v>0.03321683021911547</v>
      </c>
      <c r="H7" s="21">
        <f t="shared" si="1"/>
        <v>0</v>
      </c>
      <c r="I7" s="4"/>
      <c r="J7" s="6">
        <v>0.04734093193387037</v>
      </c>
      <c r="K7" s="21">
        <f t="shared" si="2"/>
        <v>0.04734093193387037</v>
      </c>
      <c r="L7" s="21">
        <f t="shared" si="3"/>
        <v>0</v>
      </c>
      <c r="M7" s="4">
        <v>1</v>
      </c>
      <c r="N7" s="6">
        <v>0.06793936505608915</v>
      </c>
      <c r="O7" s="21">
        <f t="shared" si="4"/>
        <v>0.033969682528044574</v>
      </c>
      <c r="P7" s="21">
        <f t="shared" si="5"/>
        <v>0</v>
      </c>
      <c r="Q7" s="4"/>
      <c r="R7" s="4"/>
      <c r="S7" s="4"/>
      <c r="T7" s="4"/>
      <c r="U7" s="4"/>
      <c r="V7" s="4"/>
      <c r="W7" s="4"/>
      <c r="X7"/>
      <c r="Y7"/>
    </row>
    <row r="8" spans="1:25" s="3" customFormat="1" ht="12.75">
      <c r="A8" s="3" t="s">
        <v>42</v>
      </c>
      <c r="B8" s="3">
        <v>4</v>
      </c>
      <c r="C8" s="3" t="s">
        <v>147</v>
      </c>
      <c r="D8" s="18">
        <v>0.5</v>
      </c>
      <c r="E8" s="4">
        <v>1</v>
      </c>
      <c r="F8" s="6">
        <v>0.0030197118381014</v>
      </c>
      <c r="G8" s="21">
        <f t="shared" si="0"/>
        <v>0.0015098559190507</v>
      </c>
      <c r="H8" s="21">
        <f t="shared" si="1"/>
        <v>0.00075492795952535</v>
      </c>
      <c r="I8" s="4">
        <v>1</v>
      </c>
      <c r="J8" s="6">
        <v>0.0036416101487592584</v>
      </c>
      <c r="K8" s="21">
        <f t="shared" si="2"/>
        <v>0.0018208050743796292</v>
      </c>
      <c r="L8" s="21">
        <f t="shared" si="3"/>
        <v>0.0009104025371898146</v>
      </c>
      <c r="M8" s="4">
        <v>1</v>
      </c>
      <c r="N8" s="6">
        <v>0.011323227509348194</v>
      </c>
      <c r="O8" s="21">
        <f t="shared" si="4"/>
        <v>0.005661613754674097</v>
      </c>
      <c r="P8" s="21">
        <f t="shared" si="5"/>
        <v>0.0028308068773370484</v>
      </c>
      <c r="Q8" s="4"/>
      <c r="R8" s="4"/>
      <c r="S8" s="4"/>
      <c r="T8" s="4"/>
      <c r="U8" s="4"/>
      <c r="V8" s="4"/>
      <c r="W8" s="4"/>
      <c r="X8"/>
      <c r="Y8"/>
    </row>
    <row r="9" spans="1:25" s="3" customFormat="1" ht="12.75">
      <c r="A9" s="3" t="s">
        <v>42</v>
      </c>
      <c r="B9" s="3">
        <v>5</v>
      </c>
      <c r="C9" s="3" t="s">
        <v>146</v>
      </c>
      <c r="D9" s="18">
        <v>0</v>
      </c>
      <c r="E9" s="4"/>
      <c r="F9" s="6">
        <v>0.018118271028608444</v>
      </c>
      <c r="G9" s="21">
        <f t="shared" si="0"/>
        <v>0.018118271028608444</v>
      </c>
      <c r="H9" s="21">
        <f t="shared" si="1"/>
        <v>0</v>
      </c>
      <c r="I9" s="4"/>
      <c r="J9" s="6">
        <v>0.0801154232727037</v>
      </c>
      <c r="K9" s="21">
        <f t="shared" si="2"/>
        <v>0.0801154232727037</v>
      </c>
      <c r="L9" s="21">
        <f t="shared" si="3"/>
        <v>0</v>
      </c>
      <c r="M9" s="4"/>
      <c r="N9" s="6">
        <v>0.12455550260283</v>
      </c>
      <c r="O9" s="21">
        <f t="shared" si="4"/>
        <v>0.12455550260283</v>
      </c>
      <c r="P9" s="21">
        <f t="shared" si="5"/>
        <v>0</v>
      </c>
      <c r="Q9" s="4"/>
      <c r="R9" s="4"/>
      <c r="S9" s="4"/>
      <c r="T9" s="4"/>
      <c r="U9" s="4"/>
      <c r="V9" s="4"/>
      <c r="W9" s="4"/>
      <c r="X9"/>
      <c r="Y9"/>
    </row>
    <row r="10" spans="1:25" s="3" customFormat="1" ht="12.75">
      <c r="A10" s="3" t="s">
        <v>42</v>
      </c>
      <c r="B10" s="3">
        <v>6</v>
      </c>
      <c r="C10" s="3" t="s">
        <v>145</v>
      </c>
      <c r="D10" s="18">
        <v>0</v>
      </c>
      <c r="E10" s="4"/>
      <c r="F10" s="6">
        <v>0.02113798286670985</v>
      </c>
      <c r="G10" s="21">
        <f t="shared" si="0"/>
        <v>0.02113798286670985</v>
      </c>
      <c r="H10" s="21">
        <f t="shared" si="1"/>
        <v>0</v>
      </c>
      <c r="I10" s="4"/>
      <c r="J10" s="6">
        <v>0.083757033421463</v>
      </c>
      <c r="K10" s="21">
        <f t="shared" si="2"/>
        <v>0.083757033421463</v>
      </c>
      <c r="L10" s="21">
        <f t="shared" si="3"/>
        <v>0</v>
      </c>
      <c r="M10" s="4"/>
      <c r="N10" s="6">
        <v>0.1358787301121783</v>
      </c>
      <c r="O10" s="21">
        <f t="shared" si="4"/>
        <v>0.1358787301121783</v>
      </c>
      <c r="P10" s="21">
        <f t="shared" si="5"/>
        <v>0</v>
      </c>
      <c r="Q10" s="4"/>
      <c r="R10" s="4"/>
      <c r="S10" s="4"/>
      <c r="T10" s="4"/>
      <c r="U10" s="4"/>
      <c r="V10" s="4"/>
      <c r="W10" s="4"/>
      <c r="X10"/>
      <c r="Y10"/>
    </row>
    <row r="11" spans="1:25" s="3" customFormat="1" ht="12.75">
      <c r="A11" s="3" t="s">
        <v>42</v>
      </c>
      <c r="B11" s="3">
        <v>7</v>
      </c>
      <c r="C11" s="3" t="s">
        <v>144</v>
      </c>
      <c r="D11" s="18">
        <v>0.1</v>
      </c>
      <c r="E11" s="4">
        <v>1</v>
      </c>
      <c r="F11" s="6">
        <v>0.009059135514304218</v>
      </c>
      <c r="G11" s="21">
        <f t="shared" si="0"/>
        <v>0.004529567757152109</v>
      </c>
      <c r="H11" s="21">
        <f t="shared" si="1"/>
        <v>0.00045295677571521094</v>
      </c>
      <c r="I11" s="4">
        <v>1</v>
      </c>
      <c r="J11" s="6">
        <v>0.010924830446277777</v>
      </c>
      <c r="K11" s="21">
        <f t="shared" si="2"/>
        <v>0.005462415223138888</v>
      </c>
      <c r="L11" s="21">
        <f t="shared" si="3"/>
        <v>0.0005462415223138889</v>
      </c>
      <c r="M11" s="4">
        <v>1</v>
      </c>
      <c r="N11" s="6">
        <v>0.022646455018696388</v>
      </c>
      <c r="O11" s="21">
        <f t="shared" si="4"/>
        <v>0.011323227509348194</v>
      </c>
      <c r="P11" s="21">
        <f t="shared" si="5"/>
        <v>0.0011323227509348194</v>
      </c>
      <c r="Q11" s="4"/>
      <c r="R11" s="4"/>
      <c r="S11" s="4"/>
      <c r="T11" s="4"/>
      <c r="U11" s="4"/>
      <c r="V11" s="4"/>
      <c r="W11" s="4"/>
      <c r="X11"/>
      <c r="Y11"/>
    </row>
    <row r="12" spans="1:25" s="3" customFormat="1" ht="12.75">
      <c r="A12" s="3" t="s">
        <v>42</v>
      </c>
      <c r="B12" s="3">
        <v>8</v>
      </c>
      <c r="C12" s="3" t="s">
        <v>143</v>
      </c>
      <c r="D12" s="18">
        <v>0.1</v>
      </c>
      <c r="E12" s="4">
        <v>1</v>
      </c>
      <c r="F12" s="6">
        <v>0.006039423676202813</v>
      </c>
      <c r="G12" s="21">
        <f t="shared" si="0"/>
        <v>0.0030197118381014064</v>
      </c>
      <c r="H12" s="21">
        <f t="shared" si="1"/>
        <v>0.00030197118381014066</v>
      </c>
      <c r="I12" s="4">
        <v>1</v>
      </c>
      <c r="J12" s="6">
        <v>0.007283220297518517</v>
      </c>
      <c r="K12" s="21">
        <f t="shared" si="2"/>
        <v>0.0036416101487592584</v>
      </c>
      <c r="L12" s="21">
        <f t="shared" si="3"/>
        <v>0.00036416101487592585</v>
      </c>
      <c r="M12" s="4">
        <v>1</v>
      </c>
      <c r="N12" s="6">
        <v>0.022646455018696388</v>
      </c>
      <c r="O12" s="21">
        <f t="shared" si="4"/>
        <v>0.011323227509348194</v>
      </c>
      <c r="P12" s="21">
        <f t="shared" si="5"/>
        <v>0.0011323227509348194</v>
      </c>
      <c r="Q12" s="4"/>
      <c r="R12" s="4"/>
      <c r="S12" s="4"/>
      <c r="T12" s="4"/>
      <c r="U12" s="4"/>
      <c r="V12" s="4"/>
      <c r="W12" s="4"/>
      <c r="X12"/>
      <c r="Y12"/>
    </row>
    <row r="13" spans="1:25" s="3" customFormat="1" ht="12.75">
      <c r="A13" s="3" t="s">
        <v>42</v>
      </c>
      <c r="B13" s="3">
        <v>9</v>
      </c>
      <c r="C13" s="3" t="s">
        <v>142</v>
      </c>
      <c r="D13" s="18">
        <v>0.1</v>
      </c>
      <c r="E13" s="4">
        <v>1</v>
      </c>
      <c r="F13" s="6">
        <v>0.006039423676202813</v>
      </c>
      <c r="G13" s="21">
        <f t="shared" si="0"/>
        <v>0.0030197118381014064</v>
      </c>
      <c r="H13" s="21">
        <f t="shared" si="1"/>
        <v>0.00030197118381014066</v>
      </c>
      <c r="I13" s="4">
        <v>1</v>
      </c>
      <c r="J13" s="6">
        <v>0.010924830446277777</v>
      </c>
      <c r="K13" s="21">
        <f t="shared" si="2"/>
        <v>0.005462415223138888</v>
      </c>
      <c r="L13" s="21">
        <f t="shared" si="3"/>
        <v>0.0005462415223138889</v>
      </c>
      <c r="M13" s="4">
        <v>1</v>
      </c>
      <c r="N13" s="6">
        <v>0.022646455018696388</v>
      </c>
      <c r="O13" s="21">
        <f t="shared" si="4"/>
        <v>0.011323227509348194</v>
      </c>
      <c r="P13" s="21">
        <f t="shared" si="5"/>
        <v>0.0011323227509348194</v>
      </c>
      <c r="Q13" s="4"/>
      <c r="R13" s="4"/>
      <c r="S13" s="4"/>
      <c r="T13" s="4"/>
      <c r="U13" s="4"/>
      <c r="V13" s="4"/>
      <c r="W13" s="4"/>
      <c r="X13"/>
      <c r="Y13"/>
    </row>
    <row r="14" spans="1:25" s="3" customFormat="1" ht="12.75">
      <c r="A14" s="3" t="s">
        <v>42</v>
      </c>
      <c r="B14" s="3">
        <v>10</v>
      </c>
      <c r="C14" s="3" t="s">
        <v>141</v>
      </c>
      <c r="D14" s="18">
        <v>0</v>
      </c>
      <c r="E14" s="4"/>
      <c r="F14" s="6">
        <v>0.2264783878576055</v>
      </c>
      <c r="G14" s="21">
        <f t="shared" si="0"/>
        <v>0.2264783878576055</v>
      </c>
      <c r="H14" s="21">
        <f t="shared" si="1"/>
        <v>0</v>
      </c>
      <c r="I14" s="4"/>
      <c r="J14" s="6">
        <v>0.17843889728920367</v>
      </c>
      <c r="K14" s="21">
        <f t="shared" si="2"/>
        <v>0.17843889728920367</v>
      </c>
      <c r="L14" s="21">
        <f t="shared" si="3"/>
        <v>0</v>
      </c>
      <c r="M14" s="4"/>
      <c r="N14" s="6">
        <v>0.3283735977710976</v>
      </c>
      <c r="O14" s="21">
        <f t="shared" si="4"/>
        <v>0.3283735977710976</v>
      </c>
      <c r="P14" s="21">
        <f t="shared" si="5"/>
        <v>0</v>
      </c>
      <c r="Q14" s="4"/>
      <c r="R14" s="4"/>
      <c r="S14" s="4"/>
      <c r="T14" s="4"/>
      <c r="U14" s="4"/>
      <c r="V14" s="4"/>
      <c r="W14" s="4"/>
      <c r="X14"/>
      <c r="Y14"/>
    </row>
    <row r="15" spans="1:25" s="3" customFormat="1" ht="12.75">
      <c r="A15" s="3" t="s">
        <v>42</v>
      </c>
      <c r="B15" s="3">
        <v>11</v>
      </c>
      <c r="C15" s="3" t="s">
        <v>140</v>
      </c>
      <c r="D15" s="18">
        <v>0</v>
      </c>
      <c r="E15" s="4"/>
      <c r="F15" s="6">
        <v>0.2476163707243153</v>
      </c>
      <c r="G15" s="21">
        <f t="shared" si="0"/>
        <v>0.2476163707243153</v>
      </c>
      <c r="H15" s="21">
        <f t="shared" si="1"/>
        <v>0</v>
      </c>
      <c r="I15" s="4"/>
      <c r="J15" s="6">
        <v>0.20757177847927777</v>
      </c>
      <c r="K15" s="21">
        <f t="shared" si="2"/>
        <v>0.20757177847927777</v>
      </c>
      <c r="L15" s="21">
        <f t="shared" si="3"/>
        <v>0</v>
      </c>
      <c r="M15" s="4"/>
      <c r="N15" s="6">
        <v>0.39631296282718675</v>
      </c>
      <c r="O15" s="21">
        <f t="shared" si="4"/>
        <v>0.39631296282718675</v>
      </c>
      <c r="P15" s="21">
        <f t="shared" si="5"/>
        <v>0</v>
      </c>
      <c r="Q15" s="4"/>
      <c r="R15" s="4"/>
      <c r="S15" s="4"/>
      <c r="T15" s="4"/>
      <c r="U15" s="4"/>
      <c r="V15" s="4"/>
      <c r="W15" s="4"/>
      <c r="X15"/>
      <c r="Y15"/>
    </row>
    <row r="16" spans="1:25" s="3" customFormat="1" ht="12.75">
      <c r="A16" s="3" t="s">
        <v>42</v>
      </c>
      <c r="B16" s="3">
        <v>12</v>
      </c>
      <c r="C16" s="3" t="s">
        <v>139</v>
      </c>
      <c r="D16" s="18">
        <v>0.01</v>
      </c>
      <c r="E16" s="4"/>
      <c r="F16" s="6">
        <v>0.02113798286670985</v>
      </c>
      <c r="G16" s="21">
        <f t="shared" si="0"/>
        <v>0.02113798286670985</v>
      </c>
      <c r="H16" s="21">
        <f t="shared" si="1"/>
        <v>0.0002113798286670985</v>
      </c>
      <c r="I16" s="4"/>
      <c r="J16" s="6">
        <v>0.021849660892555554</v>
      </c>
      <c r="K16" s="21">
        <f t="shared" si="2"/>
        <v>0.021849660892555554</v>
      </c>
      <c r="L16" s="21">
        <f t="shared" si="3"/>
        <v>0.00021849660892555553</v>
      </c>
      <c r="M16" s="4">
        <v>1</v>
      </c>
      <c r="N16" s="6">
        <v>0.056616137546741</v>
      </c>
      <c r="O16" s="21">
        <f t="shared" si="4"/>
        <v>0.0283080687733705</v>
      </c>
      <c r="P16" s="21">
        <f t="shared" si="5"/>
        <v>0.000283080687733705</v>
      </c>
      <c r="Q16" s="4"/>
      <c r="R16" s="4"/>
      <c r="S16" s="4"/>
      <c r="T16" s="4"/>
      <c r="U16" s="4"/>
      <c r="V16" s="4"/>
      <c r="W16" s="4"/>
      <c r="X16"/>
      <c r="Y16"/>
    </row>
    <row r="17" spans="1:25" s="3" customFormat="1" ht="12.75">
      <c r="A17" s="3" t="s">
        <v>42</v>
      </c>
      <c r="B17" s="3">
        <v>13</v>
      </c>
      <c r="C17" s="3" t="s">
        <v>138</v>
      </c>
      <c r="D17" s="18">
        <v>0</v>
      </c>
      <c r="E17" s="4"/>
      <c r="F17" s="6">
        <v>0</v>
      </c>
      <c r="G17" s="21">
        <f t="shared" si="0"/>
      </c>
      <c r="H17" s="21">
        <f t="shared" si="1"/>
      </c>
      <c r="I17" s="4"/>
      <c r="J17" s="6">
        <v>0.036416101487592584</v>
      </c>
      <c r="K17" s="21">
        <f t="shared" si="2"/>
        <v>0.036416101487592584</v>
      </c>
      <c r="L17" s="21">
        <f t="shared" si="3"/>
        <v>0</v>
      </c>
      <c r="M17" s="4"/>
      <c r="N17" s="6">
        <v>0.056616137546741</v>
      </c>
      <c r="O17" s="21">
        <f t="shared" si="4"/>
        <v>0.056616137546741</v>
      </c>
      <c r="P17" s="21">
        <f t="shared" si="5"/>
        <v>0</v>
      </c>
      <c r="Q17" s="4"/>
      <c r="R17" s="4"/>
      <c r="S17" s="4"/>
      <c r="T17" s="4"/>
      <c r="U17" s="4"/>
      <c r="V17" s="4"/>
      <c r="W17" s="4"/>
      <c r="X17"/>
      <c r="Y17"/>
    </row>
    <row r="18" spans="1:25" s="3" customFormat="1" ht="12.75">
      <c r="A18" s="3" t="s">
        <v>42</v>
      </c>
      <c r="B18" s="3">
        <v>14</v>
      </c>
      <c r="C18" s="3" t="s">
        <v>137</v>
      </c>
      <c r="D18" s="18">
        <v>0</v>
      </c>
      <c r="E18" s="4"/>
      <c r="F18" s="6">
        <v>0.02113798286670985</v>
      </c>
      <c r="G18" s="21">
        <f t="shared" si="0"/>
        <v>0.02113798286670985</v>
      </c>
      <c r="H18" s="21">
        <f t="shared" si="1"/>
        <v>0</v>
      </c>
      <c r="I18" s="4"/>
      <c r="J18" s="6">
        <v>0.058265762380148134</v>
      </c>
      <c r="K18" s="21">
        <f t="shared" si="2"/>
        <v>0.058265762380148134</v>
      </c>
      <c r="L18" s="21">
        <f t="shared" si="3"/>
        <v>0</v>
      </c>
      <c r="M18" s="4">
        <v>1</v>
      </c>
      <c r="N18" s="6">
        <v>0.11323227509348195</v>
      </c>
      <c r="O18" s="21">
        <f t="shared" si="4"/>
        <v>0.056616137546740976</v>
      </c>
      <c r="P18" s="21">
        <f t="shared" si="5"/>
        <v>0</v>
      </c>
      <c r="Q18" s="4"/>
      <c r="R18" s="4"/>
      <c r="S18" s="4"/>
      <c r="T18" s="4"/>
      <c r="U18" s="4"/>
      <c r="V18" s="4"/>
      <c r="W18" s="4"/>
      <c r="X18"/>
      <c r="Y18"/>
    </row>
    <row r="19" spans="1:25" s="3" customFormat="1" ht="12.75">
      <c r="A19" s="3" t="s">
        <v>42</v>
      </c>
      <c r="B19" s="3">
        <v>15</v>
      </c>
      <c r="C19" s="3" t="s">
        <v>136</v>
      </c>
      <c r="D19" s="18">
        <v>0.001</v>
      </c>
      <c r="E19" s="4"/>
      <c r="F19" s="6">
        <v>0.0422759657334197</v>
      </c>
      <c r="G19" s="21">
        <f t="shared" si="0"/>
        <v>0.0422759657334197</v>
      </c>
      <c r="H19" s="21">
        <f t="shared" si="1"/>
        <v>4.22759657334197E-05</v>
      </c>
      <c r="I19" s="4">
        <v>1</v>
      </c>
      <c r="J19" s="6">
        <v>0.029132881190074</v>
      </c>
      <c r="K19" s="21">
        <f t="shared" si="2"/>
        <v>0.014566440595037</v>
      </c>
      <c r="L19" s="21">
        <f t="shared" si="3"/>
        <v>1.4566440595037001E-05</v>
      </c>
      <c r="M19" s="4">
        <v>1</v>
      </c>
      <c r="N19" s="6">
        <v>0.07926259256543736</v>
      </c>
      <c r="O19" s="21">
        <f t="shared" si="4"/>
        <v>0.03963129628271868</v>
      </c>
      <c r="P19" s="21">
        <f t="shared" si="5"/>
        <v>3.9631296282718676E-05</v>
      </c>
      <c r="Q19" s="4"/>
      <c r="R19" s="4"/>
      <c r="S19" s="4"/>
      <c r="T19" s="4"/>
      <c r="U19" s="4"/>
      <c r="V19" s="4"/>
      <c r="W19" s="4"/>
      <c r="X19"/>
      <c r="Y19"/>
    </row>
    <row r="20" spans="1:25" s="3" customFormat="1" ht="12.75">
      <c r="A20" s="3" t="s">
        <v>42</v>
      </c>
      <c r="B20" s="3">
        <v>17</v>
      </c>
      <c r="C20" s="3" t="s">
        <v>135</v>
      </c>
      <c r="D20" s="18">
        <v>0.1</v>
      </c>
      <c r="E20" s="4"/>
      <c r="F20" s="6">
        <v>0.02415769470481125</v>
      </c>
      <c r="G20" s="21">
        <f t="shared" si="0"/>
        <v>0.02415769470481125</v>
      </c>
      <c r="H20" s="21">
        <f t="shared" si="1"/>
        <v>0.0024157694704811253</v>
      </c>
      <c r="I20" s="4">
        <v>1</v>
      </c>
      <c r="J20" s="6">
        <v>0.018208050743796295</v>
      </c>
      <c r="K20" s="21">
        <f t="shared" si="2"/>
        <v>0.009104025371898148</v>
      </c>
      <c r="L20" s="21">
        <f t="shared" si="3"/>
        <v>0.0009104025371898148</v>
      </c>
      <c r="M20" s="4">
        <v>1</v>
      </c>
      <c r="N20" s="6">
        <v>0.022646455018696388</v>
      </c>
      <c r="O20" s="21">
        <f t="shared" si="4"/>
        <v>0.011323227509348194</v>
      </c>
      <c r="P20" s="21">
        <f t="shared" si="5"/>
        <v>0.0011323227509348194</v>
      </c>
      <c r="Q20" s="4"/>
      <c r="R20" s="4"/>
      <c r="S20" s="4"/>
      <c r="T20" s="4"/>
      <c r="U20" s="4"/>
      <c r="V20" s="4"/>
      <c r="W20" s="4"/>
      <c r="X20"/>
      <c r="Y20"/>
    </row>
    <row r="21" spans="1:25" s="3" customFormat="1" ht="12.75">
      <c r="A21" s="3" t="s">
        <v>42</v>
      </c>
      <c r="B21" s="3">
        <v>18</v>
      </c>
      <c r="C21" s="3" t="s">
        <v>134</v>
      </c>
      <c r="D21" s="18">
        <v>0</v>
      </c>
      <c r="E21" s="4"/>
      <c r="F21" s="6">
        <v>0.20534040499089565</v>
      </c>
      <c r="G21" s="21">
        <f t="shared" si="0"/>
        <v>0.20534040499089565</v>
      </c>
      <c r="H21" s="21">
        <f t="shared" si="1"/>
        <v>0</v>
      </c>
      <c r="I21" s="4"/>
      <c r="J21" s="6">
        <v>0.069190592826426</v>
      </c>
      <c r="K21" s="21">
        <f t="shared" si="2"/>
        <v>0.069190592826426</v>
      </c>
      <c r="L21" s="21">
        <f t="shared" si="3"/>
        <v>0</v>
      </c>
      <c r="M21" s="4"/>
      <c r="N21" s="6">
        <v>0.11323227509348191</v>
      </c>
      <c r="O21" s="21">
        <f t="shared" si="4"/>
        <v>0.11323227509348191</v>
      </c>
      <c r="P21" s="21">
        <f t="shared" si="5"/>
        <v>0</v>
      </c>
      <c r="Q21" s="4"/>
      <c r="R21" s="4"/>
      <c r="S21" s="4"/>
      <c r="T21" s="4"/>
      <c r="U21" s="4"/>
      <c r="V21" s="4"/>
      <c r="W21" s="4"/>
      <c r="X21"/>
      <c r="Y21"/>
    </row>
    <row r="22" spans="1:25" s="3" customFormat="1" ht="12.75">
      <c r="A22" s="3" t="s">
        <v>42</v>
      </c>
      <c r="B22" s="3">
        <v>19</v>
      </c>
      <c r="C22" s="3" t="s">
        <v>133</v>
      </c>
      <c r="D22" s="18">
        <v>0</v>
      </c>
      <c r="E22" s="4"/>
      <c r="F22" s="6">
        <v>0.2294980996957069</v>
      </c>
      <c r="G22" s="21">
        <f t="shared" si="0"/>
        <v>0.2294980996957069</v>
      </c>
      <c r="H22" s="21">
        <f t="shared" si="1"/>
        <v>0</v>
      </c>
      <c r="I22" s="4"/>
      <c r="J22" s="6">
        <v>0.08739864357022221</v>
      </c>
      <c r="K22" s="21">
        <f t="shared" si="2"/>
        <v>0.08739864357022221</v>
      </c>
      <c r="L22" s="21">
        <f t="shared" si="3"/>
        <v>0</v>
      </c>
      <c r="M22" s="4"/>
      <c r="N22" s="6">
        <v>0.1358787301121783</v>
      </c>
      <c r="O22" s="21">
        <f t="shared" si="4"/>
        <v>0.1358787301121783</v>
      </c>
      <c r="P22" s="21">
        <f t="shared" si="5"/>
        <v>0</v>
      </c>
      <c r="Q22" s="4"/>
      <c r="R22" s="4"/>
      <c r="S22" s="4"/>
      <c r="T22" s="4"/>
      <c r="U22" s="4"/>
      <c r="V22" s="4"/>
      <c r="W22" s="4"/>
      <c r="X22"/>
      <c r="Y22"/>
    </row>
    <row r="23" spans="1:25" s="3" customFormat="1" ht="12.75">
      <c r="A23" s="3" t="s">
        <v>42</v>
      </c>
      <c r="B23" s="3">
        <v>20</v>
      </c>
      <c r="C23" s="3" t="s">
        <v>132</v>
      </c>
      <c r="D23" s="18">
        <v>0.05</v>
      </c>
      <c r="E23" s="4">
        <v>1</v>
      </c>
      <c r="F23" s="6">
        <v>0.0024157694704811253</v>
      </c>
      <c r="G23" s="21">
        <f t="shared" si="0"/>
        <v>0.0012078847352405627</v>
      </c>
      <c r="H23" s="21">
        <f t="shared" si="1"/>
        <v>6.039423676202813E-05</v>
      </c>
      <c r="I23" s="4">
        <v>1</v>
      </c>
      <c r="J23" s="6">
        <v>0.0036416101487592584</v>
      </c>
      <c r="K23" s="21">
        <f t="shared" si="2"/>
        <v>0.0018208050743796292</v>
      </c>
      <c r="L23" s="21">
        <f t="shared" si="3"/>
        <v>9.104025371898146E-05</v>
      </c>
      <c r="M23" s="4">
        <v>1</v>
      </c>
      <c r="N23" s="6">
        <v>0.009058582007478555</v>
      </c>
      <c r="O23" s="21">
        <f t="shared" si="4"/>
        <v>0.0045292910037392775</v>
      </c>
      <c r="P23" s="21">
        <f t="shared" si="5"/>
        <v>0.0002264645501869639</v>
      </c>
      <c r="Q23" s="4"/>
      <c r="R23" s="4"/>
      <c r="S23" s="4"/>
      <c r="T23" s="4"/>
      <c r="U23" s="4"/>
      <c r="V23" s="4"/>
      <c r="W23" s="4"/>
      <c r="X23"/>
      <c r="Y23"/>
    </row>
    <row r="24" spans="1:25" s="3" customFormat="1" ht="12.75">
      <c r="A24" s="3" t="s">
        <v>42</v>
      </c>
      <c r="B24" s="3">
        <v>21</v>
      </c>
      <c r="C24" s="3" t="s">
        <v>131</v>
      </c>
      <c r="D24" s="18">
        <v>0.5</v>
      </c>
      <c r="E24" s="4">
        <v>1</v>
      </c>
      <c r="F24" s="6">
        <v>0.0024157694704811253</v>
      </c>
      <c r="G24" s="21">
        <f t="shared" si="0"/>
        <v>0.0012078847352405627</v>
      </c>
      <c r="H24" s="21">
        <f t="shared" si="1"/>
        <v>0.0006039423676202813</v>
      </c>
      <c r="I24" s="4">
        <v>1</v>
      </c>
      <c r="J24" s="6">
        <v>0.0036416101487592584</v>
      </c>
      <c r="K24" s="21">
        <f t="shared" si="2"/>
        <v>0.0018208050743796292</v>
      </c>
      <c r="L24" s="21">
        <f t="shared" si="3"/>
        <v>0.0009104025371898146</v>
      </c>
      <c r="M24" s="4">
        <v>1</v>
      </c>
      <c r="N24" s="6">
        <v>0.009058582007478555</v>
      </c>
      <c r="O24" s="21">
        <f t="shared" si="4"/>
        <v>0.0045292910037392775</v>
      </c>
      <c r="P24" s="21">
        <f t="shared" si="5"/>
        <v>0.0022646455018696388</v>
      </c>
      <c r="Q24" s="4"/>
      <c r="R24" s="4"/>
      <c r="S24" s="4"/>
      <c r="T24" s="4"/>
      <c r="U24" s="4"/>
      <c r="V24" s="4"/>
      <c r="W24" s="4"/>
      <c r="X24"/>
      <c r="Y24"/>
    </row>
    <row r="25" spans="1:25" s="3" customFormat="1" ht="12.75">
      <c r="A25" s="3" t="s">
        <v>42</v>
      </c>
      <c r="B25" s="3">
        <v>22</v>
      </c>
      <c r="C25" s="3" t="s">
        <v>130</v>
      </c>
      <c r="D25" s="18">
        <v>0</v>
      </c>
      <c r="E25" s="4"/>
      <c r="F25" s="6">
        <v>0.004227596573341968</v>
      </c>
      <c r="G25" s="21">
        <f t="shared" si="0"/>
        <v>0.004227596573341968</v>
      </c>
      <c r="H25" s="21">
        <f t="shared" si="1"/>
        <v>0</v>
      </c>
      <c r="I25" s="4"/>
      <c r="J25" s="6">
        <v>0</v>
      </c>
      <c r="K25" s="21">
        <f t="shared" si="2"/>
      </c>
      <c r="L25" s="21">
        <f t="shared" si="3"/>
      </c>
      <c r="M25" s="4"/>
      <c r="N25" s="6">
        <v>0.0045292910037392775</v>
      </c>
      <c r="O25" s="21">
        <f t="shared" si="4"/>
        <v>0.0045292910037392775</v>
      </c>
      <c r="P25" s="21">
        <f t="shared" si="5"/>
        <v>0</v>
      </c>
      <c r="Q25" s="4"/>
      <c r="R25" s="4"/>
      <c r="S25" s="4"/>
      <c r="T25" s="4"/>
      <c r="U25" s="4"/>
      <c r="V25" s="4"/>
      <c r="W25" s="4"/>
      <c r="X25"/>
      <c r="Y25"/>
    </row>
    <row r="26" spans="1:25" s="3" customFormat="1" ht="12.75">
      <c r="A26" s="3" t="s">
        <v>42</v>
      </c>
      <c r="B26" s="3">
        <v>23</v>
      </c>
      <c r="C26" s="3" t="s">
        <v>129</v>
      </c>
      <c r="D26" s="18">
        <v>0</v>
      </c>
      <c r="E26" s="4">
        <v>1</v>
      </c>
      <c r="F26" s="6">
        <v>0.009059135514304218</v>
      </c>
      <c r="G26" s="21">
        <f t="shared" si="0"/>
        <v>0.004529567757152109</v>
      </c>
      <c r="H26" s="21">
        <f t="shared" si="1"/>
        <v>0</v>
      </c>
      <c r="I26" s="4"/>
      <c r="J26" s="6">
        <v>0.007283220297518517</v>
      </c>
      <c r="K26" s="21">
        <f t="shared" si="2"/>
        <v>0.007283220297518517</v>
      </c>
      <c r="L26" s="21">
        <f t="shared" si="3"/>
        <v>0</v>
      </c>
      <c r="M26" s="4">
        <v>1</v>
      </c>
      <c r="N26" s="6">
        <v>0.022646455018696388</v>
      </c>
      <c r="O26" s="21">
        <f t="shared" si="4"/>
        <v>0.011323227509348194</v>
      </c>
      <c r="P26" s="21">
        <f t="shared" si="5"/>
        <v>0</v>
      </c>
      <c r="Q26" s="4"/>
      <c r="R26" s="4"/>
      <c r="S26" s="4"/>
      <c r="T26" s="4"/>
      <c r="U26" s="4"/>
      <c r="V26" s="4"/>
      <c r="W26" s="4"/>
      <c r="X26"/>
      <c r="Y26"/>
    </row>
    <row r="27" spans="1:25" s="3" customFormat="1" ht="12.75">
      <c r="A27" s="3" t="s">
        <v>42</v>
      </c>
      <c r="B27" s="3">
        <v>24</v>
      </c>
      <c r="C27" s="3" t="s">
        <v>128</v>
      </c>
      <c r="D27" s="18">
        <v>0.1</v>
      </c>
      <c r="E27" s="4"/>
      <c r="F27" s="6">
        <v>0.009059135514304218</v>
      </c>
      <c r="G27" s="21">
        <f t="shared" si="0"/>
        <v>0.009059135514304218</v>
      </c>
      <c r="H27" s="21">
        <f t="shared" si="1"/>
        <v>0.0009059135514304219</v>
      </c>
      <c r="I27" s="4"/>
      <c r="J27" s="6">
        <v>0.007283220297518517</v>
      </c>
      <c r="K27" s="21">
        <f t="shared" si="2"/>
        <v>0.007283220297518517</v>
      </c>
      <c r="L27" s="21">
        <f t="shared" si="3"/>
        <v>0.0007283220297518517</v>
      </c>
      <c r="M27" s="4"/>
      <c r="N27" s="6">
        <v>0.033969682528044574</v>
      </c>
      <c r="O27" s="21">
        <f t="shared" si="4"/>
        <v>0.033969682528044574</v>
      </c>
      <c r="P27" s="21">
        <f t="shared" si="5"/>
        <v>0.0033969682528044577</v>
      </c>
      <c r="Q27" s="4"/>
      <c r="R27" s="4"/>
      <c r="S27" s="4"/>
      <c r="T27" s="4"/>
      <c r="U27" s="4"/>
      <c r="V27" s="4"/>
      <c r="W27" s="4"/>
      <c r="X27"/>
      <c r="Y27"/>
    </row>
    <row r="28" spans="1:25" s="3" customFormat="1" ht="12.75">
      <c r="A28" s="3" t="s">
        <v>42</v>
      </c>
      <c r="B28" s="3">
        <v>25</v>
      </c>
      <c r="C28" s="3" t="s">
        <v>127</v>
      </c>
      <c r="D28" s="18">
        <v>0.1</v>
      </c>
      <c r="E28" s="4"/>
      <c r="F28" s="6">
        <v>0.0024157694704811253</v>
      </c>
      <c r="G28" s="21">
        <f t="shared" si="0"/>
        <v>0.0024157694704811253</v>
      </c>
      <c r="H28" s="21">
        <f t="shared" si="1"/>
        <v>0.00024157694704811253</v>
      </c>
      <c r="I28" s="4">
        <v>1</v>
      </c>
      <c r="J28" s="6">
        <v>0.0036416101487592584</v>
      </c>
      <c r="K28" s="21">
        <f t="shared" si="2"/>
        <v>0.0018208050743796292</v>
      </c>
      <c r="L28" s="21">
        <f t="shared" si="3"/>
        <v>0.00018208050743796292</v>
      </c>
      <c r="M28" s="4">
        <v>1</v>
      </c>
      <c r="N28" s="6">
        <v>0.010190904758413373</v>
      </c>
      <c r="O28" s="21">
        <f t="shared" si="4"/>
        <v>0.005095452379206686</v>
      </c>
      <c r="P28" s="21">
        <f t="shared" si="5"/>
        <v>0.0005095452379206687</v>
      </c>
      <c r="Q28" s="4"/>
      <c r="R28" s="4"/>
      <c r="S28" s="4"/>
      <c r="T28" s="4"/>
      <c r="U28" s="4"/>
      <c r="V28" s="4"/>
      <c r="W28" s="4"/>
      <c r="X28"/>
      <c r="Y28"/>
    </row>
    <row r="29" spans="1:25" s="3" customFormat="1" ht="12.75">
      <c r="A29" s="3" t="s">
        <v>42</v>
      </c>
      <c r="B29" s="3">
        <v>26</v>
      </c>
      <c r="C29" s="3" t="s">
        <v>126</v>
      </c>
      <c r="D29" s="18">
        <v>0.1</v>
      </c>
      <c r="E29" s="4">
        <v>1</v>
      </c>
      <c r="F29" s="6">
        <v>0.006039423676202813</v>
      </c>
      <c r="G29" s="21">
        <f t="shared" si="0"/>
        <v>0.0030197118381014064</v>
      </c>
      <c r="H29" s="21">
        <f t="shared" si="1"/>
        <v>0.00030197118381014066</v>
      </c>
      <c r="I29" s="4">
        <v>1</v>
      </c>
      <c r="J29" s="6">
        <v>0.007283220297518517</v>
      </c>
      <c r="K29" s="21">
        <f t="shared" si="2"/>
        <v>0.0036416101487592584</v>
      </c>
      <c r="L29" s="21">
        <f t="shared" si="3"/>
        <v>0.00036416101487592585</v>
      </c>
      <c r="M29" s="4">
        <v>1</v>
      </c>
      <c r="N29" s="6">
        <v>0.022646455018696388</v>
      </c>
      <c r="O29" s="21">
        <f t="shared" si="4"/>
        <v>0.011323227509348194</v>
      </c>
      <c r="P29" s="21">
        <f t="shared" si="5"/>
        <v>0.0011323227509348194</v>
      </c>
      <c r="Q29" s="4"/>
      <c r="R29" s="4"/>
      <c r="S29" s="4"/>
      <c r="T29" s="4"/>
      <c r="U29" s="4"/>
      <c r="V29" s="4"/>
      <c r="W29" s="4"/>
      <c r="X29"/>
      <c r="Y29"/>
    </row>
    <row r="30" spans="1:25" s="3" customFormat="1" ht="12.75">
      <c r="A30" s="3" t="s">
        <v>42</v>
      </c>
      <c r="B30" s="3">
        <v>27</v>
      </c>
      <c r="C30" s="3" t="s">
        <v>125</v>
      </c>
      <c r="D30" s="18">
        <v>0.1</v>
      </c>
      <c r="E30" s="4">
        <v>1</v>
      </c>
      <c r="F30" s="6">
        <v>0.0030197118381014</v>
      </c>
      <c r="G30" s="21">
        <f t="shared" si="0"/>
        <v>0.0015098559190507</v>
      </c>
      <c r="H30" s="21">
        <f t="shared" si="1"/>
        <v>0.00015098559190507</v>
      </c>
      <c r="I30" s="4"/>
      <c r="J30" s="6">
        <v>0.0036416101487592584</v>
      </c>
      <c r="K30" s="21">
        <f t="shared" si="2"/>
        <v>0.0036416101487592584</v>
      </c>
      <c r="L30" s="21">
        <f t="shared" si="3"/>
        <v>0.00036416101487592585</v>
      </c>
      <c r="M30" s="4">
        <v>1</v>
      </c>
      <c r="N30" s="6">
        <v>0.011323227509348194</v>
      </c>
      <c r="O30" s="21">
        <f t="shared" si="4"/>
        <v>0.005661613754674097</v>
      </c>
      <c r="P30" s="21">
        <f t="shared" si="5"/>
        <v>0.0005661613754674097</v>
      </c>
      <c r="Q30" s="4"/>
      <c r="R30" s="4"/>
      <c r="S30" s="4"/>
      <c r="T30" s="4"/>
      <c r="U30" s="4"/>
      <c r="V30" s="4"/>
      <c r="W30" s="4"/>
      <c r="X30"/>
      <c r="Y30"/>
    </row>
    <row r="31" spans="1:25" s="3" customFormat="1" ht="12.75">
      <c r="A31" s="3" t="s">
        <v>42</v>
      </c>
      <c r="B31" s="3">
        <v>28</v>
      </c>
      <c r="C31" s="3" t="s">
        <v>124</v>
      </c>
      <c r="D31" s="18">
        <v>0</v>
      </c>
      <c r="E31" s="4"/>
      <c r="F31" s="6">
        <v>-0.008455193146683936</v>
      </c>
      <c r="G31" s="21">
        <f t="shared" si="0"/>
        <v>-0.008455193146683936</v>
      </c>
      <c r="H31" s="21">
        <f t="shared" si="1"/>
        <v>0</v>
      </c>
      <c r="I31" s="4"/>
      <c r="J31" s="6">
        <v>-0.003641610148759255</v>
      </c>
      <c r="K31" s="21">
        <f t="shared" si="2"/>
        <v>-0.003641610148759255</v>
      </c>
      <c r="L31" s="21">
        <f t="shared" si="3"/>
        <v>0</v>
      </c>
      <c r="M31" s="4"/>
      <c r="N31" s="6">
        <v>-0.05548381479580614</v>
      </c>
      <c r="O31" s="21">
        <f t="shared" si="4"/>
        <v>-0.05548381479580614</v>
      </c>
      <c r="P31" s="21">
        <f t="shared" si="5"/>
        <v>0</v>
      </c>
      <c r="Q31" s="4"/>
      <c r="R31" s="4"/>
      <c r="S31" s="4"/>
      <c r="T31" s="4"/>
      <c r="U31" s="4"/>
      <c r="V31" s="4"/>
      <c r="W31" s="4"/>
      <c r="X31"/>
      <c r="Y31"/>
    </row>
    <row r="32" spans="1:25" s="3" customFormat="1" ht="12.75">
      <c r="A32" s="3" t="s">
        <v>42</v>
      </c>
      <c r="B32" s="3">
        <v>29</v>
      </c>
      <c r="C32" s="3" t="s">
        <v>123</v>
      </c>
      <c r="D32" s="18">
        <v>0</v>
      </c>
      <c r="E32" s="4"/>
      <c r="F32" s="6">
        <v>0.012078847352405626</v>
      </c>
      <c r="G32" s="21">
        <f t="shared" si="0"/>
        <v>0.012078847352405626</v>
      </c>
      <c r="H32" s="21">
        <f t="shared" si="1"/>
        <v>0</v>
      </c>
      <c r="I32" s="4"/>
      <c r="J32" s="6">
        <v>0.018208050743796295</v>
      </c>
      <c r="K32" s="21">
        <f t="shared" si="2"/>
        <v>0.018208050743796295</v>
      </c>
      <c r="L32" s="21">
        <f t="shared" si="3"/>
        <v>0</v>
      </c>
      <c r="M32" s="4"/>
      <c r="N32" s="6">
        <v>0.022646455018696388</v>
      </c>
      <c r="O32" s="21">
        <f t="shared" si="4"/>
        <v>0.022646455018696388</v>
      </c>
      <c r="P32" s="21">
        <f t="shared" si="5"/>
        <v>0</v>
      </c>
      <c r="Q32" s="4"/>
      <c r="R32" s="4"/>
      <c r="S32" s="4"/>
      <c r="T32" s="4"/>
      <c r="U32" s="4"/>
      <c r="V32" s="4"/>
      <c r="W32" s="4"/>
      <c r="X32"/>
      <c r="Y32"/>
    </row>
    <row r="33" spans="1:25" s="3" customFormat="1" ht="12.75">
      <c r="A33" s="3" t="s">
        <v>42</v>
      </c>
      <c r="B33" s="3">
        <v>30</v>
      </c>
      <c r="C33" s="3" t="s">
        <v>122</v>
      </c>
      <c r="D33" s="18">
        <v>0.01</v>
      </c>
      <c r="E33" s="4">
        <v>1</v>
      </c>
      <c r="F33" s="6">
        <v>0.006039423676202813</v>
      </c>
      <c r="G33" s="21">
        <f t="shared" si="0"/>
        <v>0.0030197118381014064</v>
      </c>
      <c r="H33" s="21">
        <f t="shared" si="1"/>
        <v>3.0197118381014066E-05</v>
      </c>
      <c r="I33" s="4">
        <v>1</v>
      </c>
      <c r="J33" s="6">
        <v>0.007283220297518517</v>
      </c>
      <c r="K33" s="21">
        <f t="shared" si="2"/>
        <v>0.0036416101487592584</v>
      </c>
      <c r="L33" s="21">
        <f t="shared" si="3"/>
        <v>3.6416101487592586E-05</v>
      </c>
      <c r="M33" s="4">
        <v>1</v>
      </c>
      <c r="N33" s="6">
        <v>0.011323227509348194</v>
      </c>
      <c r="O33" s="21">
        <f t="shared" si="4"/>
        <v>0.005661613754674097</v>
      </c>
      <c r="P33" s="21">
        <f t="shared" si="5"/>
        <v>5.661613754674097E-05</v>
      </c>
      <c r="Q33" s="4"/>
      <c r="R33" s="4"/>
      <c r="S33" s="4"/>
      <c r="T33" s="4"/>
      <c r="U33" s="4"/>
      <c r="V33" s="4"/>
      <c r="W33" s="4"/>
      <c r="X33"/>
      <c r="Y33"/>
    </row>
    <row r="34" spans="1:25" s="3" customFormat="1" ht="12.75">
      <c r="A34" s="3" t="s">
        <v>42</v>
      </c>
      <c r="B34" s="3">
        <v>31</v>
      </c>
      <c r="C34" s="3" t="s">
        <v>121</v>
      </c>
      <c r="D34" s="18">
        <v>0.01</v>
      </c>
      <c r="E34" s="4">
        <v>1</v>
      </c>
      <c r="F34" s="6">
        <v>0.009059135514304218</v>
      </c>
      <c r="G34" s="21">
        <f t="shared" si="0"/>
        <v>0.004529567757152109</v>
      </c>
      <c r="H34" s="21">
        <f t="shared" si="1"/>
        <v>4.529567757152109E-05</v>
      </c>
      <c r="I34" s="4">
        <v>1</v>
      </c>
      <c r="J34" s="6">
        <v>0.010924830446277777</v>
      </c>
      <c r="K34" s="21">
        <f t="shared" si="2"/>
        <v>0.005462415223138888</v>
      </c>
      <c r="L34" s="21">
        <f t="shared" si="3"/>
        <v>5.462415223138888E-05</v>
      </c>
      <c r="M34" s="4">
        <v>1</v>
      </c>
      <c r="N34" s="6">
        <v>0.033969682528044574</v>
      </c>
      <c r="O34" s="21">
        <f t="shared" si="4"/>
        <v>0.016984841264022287</v>
      </c>
      <c r="P34" s="21">
        <f t="shared" si="5"/>
        <v>0.00016984841264022288</v>
      </c>
      <c r="Q34" s="4"/>
      <c r="R34" s="4"/>
      <c r="S34" s="4"/>
      <c r="T34" s="4"/>
      <c r="U34" s="4"/>
      <c r="V34" s="4"/>
      <c r="W34" s="4"/>
      <c r="X34"/>
      <c r="Y34"/>
    </row>
    <row r="35" spans="1:25" s="3" customFormat="1" ht="12.75">
      <c r="A35" s="3" t="s">
        <v>42</v>
      </c>
      <c r="B35" s="3">
        <v>32</v>
      </c>
      <c r="C35" s="3" t="s">
        <v>120</v>
      </c>
      <c r="D35" s="18">
        <v>0</v>
      </c>
      <c r="E35" s="4"/>
      <c r="F35" s="6">
        <v>-0.006039423676202813</v>
      </c>
      <c r="G35" s="21">
        <f t="shared" si="0"/>
        <v>-0.006039423676202813</v>
      </c>
      <c r="H35" s="21">
        <f t="shared" si="1"/>
        <v>0</v>
      </c>
      <c r="I35" s="4"/>
      <c r="J35" s="6">
        <v>-0.007283220297518517</v>
      </c>
      <c r="K35" s="21">
        <f t="shared" si="2"/>
        <v>-0.007283220297518517</v>
      </c>
      <c r="L35" s="21">
        <f t="shared" si="3"/>
        <v>0</v>
      </c>
      <c r="M35" s="4"/>
      <c r="N35" s="6">
        <v>-0.02264645501869638</v>
      </c>
      <c r="O35" s="21">
        <f t="shared" si="4"/>
        <v>-0.02264645501869638</v>
      </c>
      <c r="P35" s="21">
        <f t="shared" si="5"/>
        <v>0</v>
      </c>
      <c r="Q35" s="4"/>
      <c r="R35" s="4"/>
      <c r="S35" s="4"/>
      <c r="T35" s="4"/>
      <c r="U35" s="4"/>
      <c r="V35" s="4"/>
      <c r="W35" s="4"/>
      <c r="X35"/>
      <c r="Y35"/>
    </row>
    <row r="36" spans="1:25" s="3" customFormat="1" ht="12.75">
      <c r="A36" s="3" t="s">
        <v>42</v>
      </c>
      <c r="B36" s="3">
        <v>33</v>
      </c>
      <c r="C36" s="3" t="s">
        <v>119</v>
      </c>
      <c r="D36" s="18">
        <v>0</v>
      </c>
      <c r="E36" s="4">
        <v>1</v>
      </c>
      <c r="F36" s="6">
        <v>0.009059135514304218</v>
      </c>
      <c r="G36" s="21">
        <f t="shared" si="0"/>
        <v>0.004529567757152109</v>
      </c>
      <c r="H36" s="21">
        <f t="shared" si="1"/>
        <v>0</v>
      </c>
      <c r="I36" s="4">
        <v>1</v>
      </c>
      <c r="J36" s="6">
        <v>0.010924830446277777</v>
      </c>
      <c r="K36" s="21">
        <f t="shared" si="2"/>
        <v>0.005462415223138888</v>
      </c>
      <c r="L36" s="21">
        <f t="shared" si="3"/>
        <v>0</v>
      </c>
      <c r="M36" s="4">
        <v>1</v>
      </c>
      <c r="N36" s="6">
        <v>0.022646455018696388</v>
      </c>
      <c r="O36" s="21">
        <f t="shared" si="4"/>
        <v>0.011323227509348194</v>
      </c>
      <c r="P36" s="21">
        <f t="shared" si="5"/>
        <v>0</v>
      </c>
      <c r="Q36" s="4"/>
      <c r="R36" s="4"/>
      <c r="S36" s="4"/>
      <c r="T36" s="4"/>
      <c r="U36" s="4"/>
      <c r="V36" s="4"/>
      <c r="W36" s="4"/>
      <c r="X36"/>
      <c r="Y36"/>
    </row>
    <row r="37" spans="1:25" s="3" customFormat="1" ht="12.75">
      <c r="A37" s="3" t="s">
        <v>42</v>
      </c>
      <c r="B37" s="3">
        <v>34</v>
      </c>
      <c r="C37" s="3" t="s">
        <v>118</v>
      </c>
      <c r="D37" s="18">
        <v>0.001</v>
      </c>
      <c r="E37" s="4">
        <v>1</v>
      </c>
      <c r="F37" s="6">
        <v>0.018118271028608437</v>
      </c>
      <c r="G37" s="21">
        <f t="shared" si="0"/>
        <v>0.009059135514304218</v>
      </c>
      <c r="H37" s="21">
        <f t="shared" si="1"/>
        <v>9.059135514304218E-06</v>
      </c>
      <c r="I37" s="4">
        <v>1</v>
      </c>
      <c r="J37" s="6">
        <v>0.018208050743796295</v>
      </c>
      <c r="K37" s="21">
        <f t="shared" si="2"/>
        <v>0.009104025371898148</v>
      </c>
      <c r="L37" s="21">
        <f t="shared" si="3"/>
        <v>9.104025371898148E-06</v>
      </c>
      <c r="M37" s="4">
        <v>1</v>
      </c>
      <c r="N37" s="6">
        <v>0.06793936505608915</v>
      </c>
      <c r="O37" s="21">
        <f t="shared" si="4"/>
        <v>0.033969682528044574</v>
      </c>
      <c r="P37" s="21">
        <f t="shared" si="5"/>
        <v>3.396968252804457E-05</v>
      </c>
      <c r="Q37" s="4"/>
      <c r="R37" s="4"/>
      <c r="S37" s="4"/>
      <c r="T37" s="4"/>
      <c r="U37" s="4"/>
      <c r="V37" s="4"/>
      <c r="W37" s="4"/>
      <c r="X37"/>
      <c r="Y37"/>
    </row>
    <row r="38" spans="1:25" s="3" customFormat="1" ht="12.75">
      <c r="A38" s="3" t="s">
        <v>42</v>
      </c>
      <c r="B38" s="3">
        <v>36</v>
      </c>
      <c r="C38" s="3" t="s">
        <v>116</v>
      </c>
      <c r="D38" s="4"/>
      <c r="E38" s="4"/>
      <c r="F38" s="6">
        <v>0.6431986215156</v>
      </c>
      <c r="G38" s="6">
        <f>G37+G36+G32+G26+G22+G19+G18+G15+G10+G7</f>
        <v>0.6250803504869912</v>
      </c>
      <c r="H38" s="6"/>
      <c r="I38" s="4"/>
      <c r="J38" s="6">
        <v>0.5680911832064444</v>
      </c>
      <c r="K38" s="6">
        <f>K37+K36+K32+K26+K22+K19+K18+K15+K10+K7</f>
        <v>0.5389583020163703</v>
      </c>
      <c r="L38" s="6"/>
      <c r="M38" s="4"/>
      <c r="N38" s="6">
        <v>1.06438338587873</v>
      </c>
      <c r="O38" s="6">
        <f>O37+O36+O32+O26+O22+O19+O18+O15+O10+O7</f>
        <v>0.877550131974485</v>
      </c>
      <c r="P38" s="6"/>
      <c r="Q38" s="4"/>
      <c r="R38" s="4"/>
      <c r="S38" s="4"/>
      <c r="T38" s="4"/>
      <c r="U38" s="4"/>
      <c r="V38" s="4"/>
      <c r="W38" s="4"/>
      <c r="X38"/>
      <c r="Y38"/>
    </row>
    <row r="39" spans="1:25" s="3" customFormat="1" ht="12.75">
      <c r="A39" s="3" t="s">
        <v>42</v>
      </c>
      <c r="B39" s="3">
        <v>35</v>
      </c>
      <c r="C39" s="3" t="s">
        <v>117</v>
      </c>
      <c r="D39" s="4"/>
      <c r="E39" s="9">
        <f>(F39-H39)*2/F39*100</f>
        <v>68.86699507389172</v>
      </c>
      <c r="F39" s="6">
        <v>0.012260030062691711</v>
      </c>
      <c r="G39" s="6"/>
      <c r="H39" s="6">
        <f>SUM(H5:H37)</f>
        <v>0.00803847291302594</v>
      </c>
      <c r="I39" s="9">
        <f>(J39-L39)*2/J39*100</f>
        <v>90.93883715076768</v>
      </c>
      <c r="J39" s="6">
        <v>0.014468117121020533</v>
      </c>
      <c r="K39" s="6"/>
      <c r="L39" s="6">
        <f>SUM(L5:L37)</f>
        <v>0.007889548387286933</v>
      </c>
      <c r="M39" s="9">
        <f>(N39-P39)*2/N39*100</f>
        <v>90.72069285493343</v>
      </c>
      <c r="N39" s="6">
        <v>0.0366079945377227</v>
      </c>
      <c r="O39" s="6"/>
      <c r="P39" s="6">
        <f>SUM(P5:P37)</f>
        <v>0.020002481395263588</v>
      </c>
      <c r="Q39" s="4"/>
      <c r="R39" s="4"/>
      <c r="S39" s="4"/>
      <c r="T39" s="4"/>
      <c r="U39" s="4"/>
      <c r="V39" s="4"/>
      <c r="W39" s="4"/>
      <c r="X39"/>
      <c r="Y39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3.140625" style="0" hidden="1" customWidth="1"/>
    <col min="3" max="3" width="12.7109375" style="0" customWidth="1"/>
    <col min="5" max="5" width="4.57421875" style="0" customWidth="1"/>
    <col min="6" max="8" width="9.140625" style="35" customWidth="1"/>
    <col min="9" max="9" width="5.57421875" style="0" bestFit="1" customWidth="1"/>
    <col min="10" max="12" width="9.140625" style="35" customWidth="1"/>
    <col min="13" max="13" width="4.57421875" style="0" bestFit="1" customWidth="1"/>
    <col min="14" max="16" width="9.140625" style="35" customWidth="1"/>
  </cols>
  <sheetData>
    <row r="1" spans="3:16" ht="12.75">
      <c r="C1" s="12" t="s">
        <v>44</v>
      </c>
      <c r="D1" s="18" t="s">
        <v>151</v>
      </c>
      <c r="F1" s="37" t="s">
        <v>17</v>
      </c>
      <c r="G1" s="37"/>
      <c r="H1" s="37"/>
      <c r="J1" s="37" t="s">
        <v>18</v>
      </c>
      <c r="K1" s="37"/>
      <c r="L1" s="37"/>
      <c r="N1" s="37" t="s">
        <v>19</v>
      </c>
      <c r="O1" s="37"/>
      <c r="P1" s="37"/>
    </row>
    <row r="2" spans="4:16" ht="12.75">
      <c r="D2" s="18" t="s">
        <v>152</v>
      </c>
      <c r="F2" s="36" t="s">
        <v>66</v>
      </c>
      <c r="G2" s="20" t="s">
        <v>66</v>
      </c>
      <c r="H2" s="20" t="s">
        <v>154</v>
      </c>
      <c r="J2" s="36" t="s">
        <v>66</v>
      </c>
      <c r="K2" s="20" t="s">
        <v>66</v>
      </c>
      <c r="L2" s="20" t="s">
        <v>154</v>
      </c>
      <c r="N2" s="36" t="s">
        <v>66</v>
      </c>
      <c r="O2" s="20" t="s">
        <v>66</v>
      </c>
      <c r="P2" s="20" t="s">
        <v>154</v>
      </c>
    </row>
    <row r="3" spans="3:16" ht="12.75">
      <c r="C3" t="s">
        <v>156</v>
      </c>
      <c r="D3" s="18"/>
      <c r="F3" s="36" t="s">
        <v>153</v>
      </c>
      <c r="G3" s="20" t="s">
        <v>155</v>
      </c>
      <c r="H3" s="20" t="s">
        <v>155</v>
      </c>
      <c r="J3" s="36" t="s">
        <v>153</v>
      </c>
      <c r="K3" s="20" t="s">
        <v>155</v>
      </c>
      <c r="L3" s="20" t="s">
        <v>155</v>
      </c>
      <c r="N3" s="36" t="s">
        <v>153</v>
      </c>
      <c r="O3" s="20" t="s">
        <v>155</v>
      </c>
      <c r="P3" s="20" t="s">
        <v>155</v>
      </c>
    </row>
    <row r="4" spans="4:16" ht="12.75">
      <c r="D4" s="19"/>
      <c r="G4" s="21"/>
      <c r="H4" s="21"/>
      <c r="K4" s="21"/>
      <c r="L4" s="21"/>
      <c r="O4" s="21"/>
      <c r="P4" s="21"/>
    </row>
    <row r="5" spans="1:24" s="3" customFormat="1" ht="12.75">
      <c r="A5" s="3" t="s">
        <v>44</v>
      </c>
      <c r="B5" s="3">
        <v>1</v>
      </c>
      <c r="C5" s="3" t="s">
        <v>150</v>
      </c>
      <c r="D5" s="18">
        <v>1</v>
      </c>
      <c r="E5" s="4">
        <v>1</v>
      </c>
      <c r="F5" s="6">
        <v>0.0033257065948856</v>
      </c>
      <c r="G5" s="21">
        <f>IF(F5=0,"",IF(E5=1,F5/2,F5))</f>
        <v>0.0016628532974428</v>
      </c>
      <c r="H5" s="21">
        <f>IF(G5="","",G5*$D5)</f>
        <v>0.0016628532974428</v>
      </c>
      <c r="I5" s="4">
        <v>1</v>
      </c>
      <c r="J5" s="6">
        <v>0.0035117539299383</v>
      </c>
      <c r="K5" s="21">
        <f>IF(J5=0,"",IF(I5=1,J5/2,J5))</f>
        <v>0.00175587696496915</v>
      </c>
      <c r="L5" s="21">
        <f>IF(K5="","",K5*$D5)</f>
        <v>0.00175587696496915</v>
      </c>
      <c r="M5" s="4">
        <v>1</v>
      </c>
      <c r="N5" s="6">
        <v>0.002932083098760532</v>
      </c>
      <c r="O5" s="21">
        <f>IF(N5=0,"",IF(M5=1,N5/2,N5))</f>
        <v>0.001466041549380266</v>
      </c>
      <c r="P5" s="21">
        <f>IF(O5="","",O5*$D5)</f>
        <v>0.001466041549380266</v>
      </c>
      <c r="Q5" s="4"/>
      <c r="R5" s="4"/>
      <c r="S5" s="4"/>
      <c r="T5" s="4"/>
      <c r="U5" s="4"/>
      <c r="V5" s="4"/>
      <c r="W5" s="4"/>
      <c r="X5"/>
    </row>
    <row r="6" spans="1:24" s="3" customFormat="1" ht="12.75">
      <c r="A6" s="3" t="s">
        <v>44</v>
      </c>
      <c r="B6" s="3">
        <v>2</v>
      </c>
      <c r="C6" s="3" t="s">
        <v>149</v>
      </c>
      <c r="D6" s="18">
        <v>0</v>
      </c>
      <c r="E6" s="4"/>
      <c r="F6" s="6">
        <v>0.0099771197846568</v>
      </c>
      <c r="G6" s="21">
        <f aca="true" t="shared" si="0" ref="G6:G37">IF(F6=0,"",IF(E6=1,F6/2,F6))</f>
        <v>0.0099771197846568</v>
      </c>
      <c r="H6" s="21">
        <f aca="true" t="shared" si="1" ref="H6:H37">IF(G6="","",G6*$D6)</f>
        <v>0</v>
      </c>
      <c r="I6" s="4"/>
      <c r="J6" s="6">
        <v>0.010535261789815</v>
      </c>
      <c r="K6" s="21">
        <f aca="true" t="shared" si="2" ref="K6:K37">IF(J6=0,"",IF(I6=1,J6/2,J6))</f>
        <v>0.010535261789815</v>
      </c>
      <c r="L6" s="21">
        <f aca="true" t="shared" si="3" ref="L6:L37">IF(K6="","",K6*$D6)</f>
        <v>0</v>
      </c>
      <c r="M6" s="4"/>
      <c r="N6" s="6">
        <v>0.003583657120707316</v>
      </c>
      <c r="O6" s="21">
        <f aca="true" t="shared" si="4" ref="O6:O37">IF(N6=0,"",IF(M6=1,N6/2,N6))</f>
        <v>0.003583657120707316</v>
      </c>
      <c r="P6" s="21">
        <f aca="true" t="shared" si="5" ref="P6:P37">IF(O6="","",O6*$D6)</f>
        <v>0</v>
      </c>
      <c r="Q6" s="4"/>
      <c r="R6" s="4"/>
      <c r="S6" s="4"/>
      <c r="T6" s="4"/>
      <c r="U6" s="4"/>
      <c r="V6" s="4"/>
      <c r="W6" s="4"/>
      <c r="X6"/>
    </row>
    <row r="7" spans="1:24" s="3" customFormat="1" ht="12.75">
      <c r="A7" s="3" t="s">
        <v>44</v>
      </c>
      <c r="B7" s="3">
        <v>3</v>
      </c>
      <c r="C7" s="3" t="s">
        <v>148</v>
      </c>
      <c r="D7" s="18">
        <v>0</v>
      </c>
      <c r="E7" s="4"/>
      <c r="F7" s="6">
        <v>0.013302826379542394</v>
      </c>
      <c r="G7" s="21">
        <f t="shared" si="0"/>
        <v>0.013302826379542394</v>
      </c>
      <c r="H7" s="21">
        <f t="shared" si="1"/>
        <v>0</v>
      </c>
      <c r="I7" s="4"/>
      <c r="J7" s="6">
        <v>0.014047015719753224</v>
      </c>
      <c r="K7" s="21">
        <f t="shared" si="2"/>
        <v>0.014047015719753224</v>
      </c>
      <c r="L7" s="21">
        <f t="shared" si="3"/>
        <v>0</v>
      </c>
      <c r="M7" s="4"/>
      <c r="N7" s="6">
        <v>0.006515740219467848</v>
      </c>
      <c r="O7" s="21">
        <f t="shared" si="4"/>
        <v>0.006515740219467848</v>
      </c>
      <c r="P7" s="21">
        <f t="shared" si="5"/>
        <v>0</v>
      </c>
      <c r="Q7" s="4"/>
      <c r="R7" s="4"/>
      <c r="S7" s="4"/>
      <c r="T7" s="4"/>
      <c r="U7" s="4"/>
      <c r="V7" s="4"/>
      <c r="W7" s="4"/>
      <c r="X7"/>
    </row>
    <row r="8" spans="1:24" s="3" customFormat="1" ht="12.75">
      <c r="A8" s="3" t="s">
        <v>44</v>
      </c>
      <c r="B8" s="3">
        <v>4</v>
      </c>
      <c r="C8" s="3" t="s">
        <v>147</v>
      </c>
      <c r="D8" s="18">
        <v>0.5</v>
      </c>
      <c r="E8" s="4">
        <v>1</v>
      </c>
      <c r="F8" s="6">
        <v>0.0066514131897712</v>
      </c>
      <c r="G8" s="21">
        <f t="shared" si="0"/>
        <v>0.0033257065948856</v>
      </c>
      <c r="H8" s="21">
        <f t="shared" si="1"/>
        <v>0.0016628532974428</v>
      </c>
      <c r="I8" s="4">
        <v>1</v>
      </c>
      <c r="J8" s="6">
        <v>0.010535261789815</v>
      </c>
      <c r="K8" s="21">
        <f t="shared" si="2"/>
        <v>0.0052676308949075</v>
      </c>
      <c r="L8" s="21">
        <f t="shared" si="3"/>
        <v>0.00263381544745375</v>
      </c>
      <c r="M8" s="4">
        <v>1</v>
      </c>
      <c r="N8" s="6">
        <v>0.003257870109733924</v>
      </c>
      <c r="O8" s="21">
        <f t="shared" si="4"/>
        <v>0.001628935054866962</v>
      </c>
      <c r="P8" s="21">
        <f t="shared" si="5"/>
        <v>0.000814467527433481</v>
      </c>
      <c r="Q8" s="4"/>
      <c r="R8" s="4"/>
      <c r="S8" s="4"/>
      <c r="T8" s="4"/>
      <c r="U8" s="4"/>
      <c r="V8" s="4"/>
      <c r="W8" s="4"/>
      <c r="X8"/>
    </row>
    <row r="9" spans="1:24" s="3" customFormat="1" ht="12.75">
      <c r="A9" s="3" t="s">
        <v>44</v>
      </c>
      <c r="B9" s="3">
        <v>5</v>
      </c>
      <c r="C9" s="3" t="s">
        <v>146</v>
      </c>
      <c r="D9" s="18">
        <v>0</v>
      </c>
      <c r="E9" s="4"/>
      <c r="F9" s="6">
        <v>0</v>
      </c>
      <c r="G9" s="21">
        <f t="shared" si="0"/>
      </c>
      <c r="H9" s="21">
        <f t="shared" si="1"/>
      </c>
      <c r="I9" s="4"/>
      <c r="J9" s="6">
        <v>0.01755876964969153</v>
      </c>
      <c r="K9" s="21">
        <f t="shared" si="2"/>
        <v>0.01755876964969153</v>
      </c>
      <c r="L9" s="21">
        <f t="shared" si="3"/>
        <v>0</v>
      </c>
      <c r="M9" s="4"/>
      <c r="N9" s="6">
        <v>0.016289350548669625</v>
      </c>
      <c r="O9" s="21">
        <f t="shared" si="4"/>
        <v>0.016289350548669625</v>
      </c>
      <c r="P9" s="21">
        <f t="shared" si="5"/>
        <v>0</v>
      </c>
      <c r="Q9" s="4"/>
      <c r="R9" s="4"/>
      <c r="S9" s="4"/>
      <c r="T9" s="4"/>
      <c r="U9" s="4"/>
      <c r="V9" s="4"/>
      <c r="W9" s="4"/>
      <c r="X9"/>
    </row>
    <row r="10" spans="1:24" s="3" customFormat="1" ht="12.75">
      <c r="A10" s="3" t="s">
        <v>44</v>
      </c>
      <c r="B10" s="3">
        <v>6</v>
      </c>
      <c r="C10" s="3" t="s">
        <v>145</v>
      </c>
      <c r="D10" s="18">
        <v>0</v>
      </c>
      <c r="E10" s="4"/>
      <c r="F10" s="6">
        <v>0.0066514131897712</v>
      </c>
      <c r="G10" s="21">
        <f t="shared" si="0"/>
        <v>0.0066514131897712</v>
      </c>
      <c r="H10" s="21">
        <f t="shared" si="1"/>
        <v>0</v>
      </c>
      <c r="I10" s="4">
        <v>1</v>
      </c>
      <c r="J10" s="6">
        <v>0.028094031439506447</v>
      </c>
      <c r="K10" s="21">
        <f t="shared" si="2"/>
        <v>0.014047015719753224</v>
      </c>
      <c r="L10" s="21">
        <f t="shared" si="3"/>
        <v>0</v>
      </c>
      <c r="M10" s="4"/>
      <c r="N10" s="6">
        <v>0.019547220658403548</v>
      </c>
      <c r="O10" s="21">
        <f t="shared" si="4"/>
        <v>0.019547220658403548</v>
      </c>
      <c r="P10" s="21">
        <f t="shared" si="5"/>
        <v>0</v>
      </c>
      <c r="Q10" s="4"/>
      <c r="R10" s="4"/>
      <c r="S10" s="4"/>
      <c r="T10" s="4"/>
      <c r="U10" s="4"/>
      <c r="V10" s="4"/>
      <c r="W10" s="4"/>
      <c r="X10"/>
    </row>
    <row r="11" spans="1:24" s="3" customFormat="1" ht="12.75">
      <c r="A11" s="3" t="s">
        <v>44</v>
      </c>
      <c r="B11" s="3">
        <v>7</v>
      </c>
      <c r="C11" s="3" t="s">
        <v>144</v>
      </c>
      <c r="D11" s="18">
        <v>0.1</v>
      </c>
      <c r="E11" s="4">
        <v>1</v>
      </c>
      <c r="F11" s="6">
        <v>0.013302826379542394</v>
      </c>
      <c r="G11" s="21">
        <f t="shared" si="0"/>
        <v>0.006651413189771197</v>
      </c>
      <c r="H11" s="21">
        <f t="shared" si="1"/>
        <v>0.0006651413189771197</v>
      </c>
      <c r="I11" s="4">
        <v>1</v>
      </c>
      <c r="J11" s="6">
        <v>0.014047015719753224</v>
      </c>
      <c r="K11" s="21">
        <f t="shared" si="2"/>
        <v>0.007023507859876612</v>
      </c>
      <c r="L11" s="21">
        <f t="shared" si="3"/>
        <v>0.0007023507859876613</v>
      </c>
      <c r="M11" s="4">
        <v>1</v>
      </c>
      <c r="N11" s="6">
        <v>0.006515740219467848</v>
      </c>
      <c r="O11" s="21">
        <f t="shared" si="4"/>
        <v>0.003257870109733924</v>
      </c>
      <c r="P11" s="21">
        <f t="shared" si="5"/>
        <v>0.00032578701097339246</v>
      </c>
      <c r="Q11" s="4"/>
      <c r="R11" s="4"/>
      <c r="S11" s="4"/>
      <c r="T11" s="4"/>
      <c r="U11" s="4"/>
      <c r="V11" s="4"/>
      <c r="W11" s="4"/>
      <c r="X11"/>
    </row>
    <row r="12" spans="1:24" s="3" customFormat="1" ht="12.75">
      <c r="A12" s="3" t="s">
        <v>44</v>
      </c>
      <c r="B12" s="3">
        <v>8</v>
      </c>
      <c r="C12" s="3" t="s">
        <v>143</v>
      </c>
      <c r="D12" s="18">
        <v>0.1</v>
      </c>
      <c r="E12" s="4">
        <v>1</v>
      </c>
      <c r="F12" s="6">
        <v>0.0099771197846568</v>
      </c>
      <c r="G12" s="21">
        <f t="shared" si="0"/>
        <v>0.0049885598923284</v>
      </c>
      <c r="H12" s="21">
        <f t="shared" si="1"/>
        <v>0.0004988559892328399</v>
      </c>
      <c r="I12" s="4">
        <v>1</v>
      </c>
      <c r="J12" s="6">
        <v>0.014047015719753224</v>
      </c>
      <c r="K12" s="21">
        <f t="shared" si="2"/>
        <v>0.007023507859876612</v>
      </c>
      <c r="L12" s="21">
        <f t="shared" si="3"/>
        <v>0.0007023507859876613</v>
      </c>
      <c r="M12" s="4">
        <v>1</v>
      </c>
      <c r="N12" s="6">
        <v>0.003257870109733924</v>
      </c>
      <c r="O12" s="21">
        <f t="shared" si="4"/>
        <v>0.001628935054866962</v>
      </c>
      <c r="P12" s="21">
        <f t="shared" si="5"/>
        <v>0.00016289350548669623</v>
      </c>
      <c r="Q12" s="4"/>
      <c r="R12" s="4"/>
      <c r="S12" s="4"/>
      <c r="T12" s="4"/>
      <c r="U12" s="4"/>
      <c r="V12" s="4"/>
      <c r="W12" s="4"/>
      <c r="X12"/>
    </row>
    <row r="13" spans="1:24" s="3" customFormat="1" ht="12.75">
      <c r="A13" s="3" t="s">
        <v>44</v>
      </c>
      <c r="B13" s="3">
        <v>9</v>
      </c>
      <c r="C13" s="3" t="s">
        <v>142</v>
      </c>
      <c r="D13" s="18">
        <v>0.1</v>
      </c>
      <c r="E13" s="4">
        <v>1</v>
      </c>
      <c r="F13" s="6">
        <v>0.013302826379542394</v>
      </c>
      <c r="G13" s="21">
        <f t="shared" si="0"/>
        <v>0.006651413189771197</v>
      </c>
      <c r="H13" s="21">
        <f t="shared" si="1"/>
        <v>0.0006651413189771197</v>
      </c>
      <c r="I13" s="4">
        <v>1</v>
      </c>
      <c r="J13" s="6">
        <v>0.014047015719753224</v>
      </c>
      <c r="K13" s="21">
        <f t="shared" si="2"/>
        <v>0.007023507859876612</v>
      </c>
      <c r="L13" s="21">
        <f t="shared" si="3"/>
        <v>0.0007023507859876613</v>
      </c>
      <c r="M13" s="4">
        <v>1</v>
      </c>
      <c r="N13" s="6">
        <v>0.003257870109733924</v>
      </c>
      <c r="O13" s="21">
        <f t="shared" si="4"/>
        <v>0.001628935054866962</v>
      </c>
      <c r="P13" s="21">
        <f t="shared" si="5"/>
        <v>0.00016289350548669623</v>
      </c>
      <c r="Q13" s="4"/>
      <c r="R13" s="4"/>
      <c r="S13" s="4"/>
      <c r="T13" s="4"/>
      <c r="U13" s="4"/>
      <c r="V13" s="4"/>
      <c r="W13" s="4"/>
      <c r="X13"/>
    </row>
    <row r="14" spans="1:24" s="3" customFormat="1" ht="12.75">
      <c r="A14" s="3" t="s">
        <v>44</v>
      </c>
      <c r="B14" s="3">
        <v>10</v>
      </c>
      <c r="C14" s="3" t="s">
        <v>141</v>
      </c>
      <c r="D14" s="18">
        <v>0</v>
      </c>
      <c r="E14" s="4"/>
      <c r="F14" s="6">
        <v>0.013302826379542387</v>
      </c>
      <c r="G14" s="21">
        <f t="shared" si="0"/>
        <v>0.013302826379542387</v>
      </c>
      <c r="H14" s="21">
        <f t="shared" si="1"/>
        <v>0</v>
      </c>
      <c r="I14" s="4"/>
      <c r="J14" s="6">
        <v>0.024582277509568123</v>
      </c>
      <c r="K14" s="21">
        <f t="shared" si="2"/>
        <v>0.024582277509568123</v>
      </c>
      <c r="L14" s="21">
        <f t="shared" si="3"/>
        <v>0</v>
      </c>
      <c r="M14" s="4"/>
      <c r="N14" s="6">
        <v>0.048868051646008874</v>
      </c>
      <c r="O14" s="21">
        <f t="shared" si="4"/>
        <v>0.048868051646008874</v>
      </c>
      <c r="P14" s="21">
        <f t="shared" si="5"/>
        <v>0</v>
      </c>
      <c r="Q14" s="4"/>
      <c r="R14" s="4"/>
      <c r="S14" s="4"/>
      <c r="T14" s="4"/>
      <c r="U14" s="4"/>
      <c r="V14" s="4"/>
      <c r="W14" s="4"/>
      <c r="X14"/>
    </row>
    <row r="15" spans="1:24" s="3" customFormat="1" ht="12.75">
      <c r="A15" s="3" t="s">
        <v>44</v>
      </c>
      <c r="B15" s="3">
        <v>11</v>
      </c>
      <c r="C15" s="3" t="s">
        <v>140</v>
      </c>
      <c r="D15" s="18">
        <v>0</v>
      </c>
      <c r="E15" s="4">
        <v>1</v>
      </c>
      <c r="F15" s="6">
        <v>0.049885598923284</v>
      </c>
      <c r="G15" s="21">
        <f t="shared" si="0"/>
        <v>0.024942799461642</v>
      </c>
      <c r="H15" s="21">
        <f t="shared" si="1"/>
        <v>0</v>
      </c>
      <c r="I15" s="4"/>
      <c r="J15" s="6">
        <v>0.0667233246688278</v>
      </c>
      <c r="K15" s="21">
        <f t="shared" si="2"/>
        <v>0.0667233246688278</v>
      </c>
      <c r="L15" s="21">
        <f t="shared" si="3"/>
        <v>0</v>
      </c>
      <c r="M15" s="4"/>
      <c r="N15" s="6">
        <v>0.06189953208494457</v>
      </c>
      <c r="O15" s="21">
        <f t="shared" si="4"/>
        <v>0.06189953208494457</v>
      </c>
      <c r="P15" s="21">
        <f t="shared" si="5"/>
        <v>0</v>
      </c>
      <c r="Q15" s="4"/>
      <c r="R15" s="4"/>
      <c r="S15" s="4"/>
      <c r="T15" s="4"/>
      <c r="U15" s="4"/>
      <c r="V15" s="4"/>
      <c r="W15" s="4"/>
      <c r="X15"/>
    </row>
    <row r="16" spans="1:24" s="3" customFormat="1" ht="12.75">
      <c r="A16" s="3" t="s">
        <v>44</v>
      </c>
      <c r="B16" s="3">
        <v>12</v>
      </c>
      <c r="C16" s="3" t="s">
        <v>139</v>
      </c>
      <c r="D16" s="18">
        <v>0.01</v>
      </c>
      <c r="E16" s="4">
        <v>1</v>
      </c>
      <c r="F16" s="6">
        <v>0.01995423956931359</v>
      </c>
      <c r="G16" s="21">
        <f t="shared" si="0"/>
        <v>0.009977119784656796</v>
      </c>
      <c r="H16" s="21">
        <f t="shared" si="1"/>
        <v>9.977119784656796E-05</v>
      </c>
      <c r="I16" s="4">
        <v>1</v>
      </c>
      <c r="J16" s="6">
        <v>0.028094031439506447</v>
      </c>
      <c r="K16" s="21">
        <f t="shared" si="2"/>
        <v>0.014047015719753224</v>
      </c>
      <c r="L16" s="21">
        <f t="shared" si="3"/>
        <v>0.00014047015719753224</v>
      </c>
      <c r="M16" s="4"/>
      <c r="N16" s="6">
        <v>0.009773610329201774</v>
      </c>
      <c r="O16" s="21">
        <f t="shared" si="4"/>
        <v>0.009773610329201774</v>
      </c>
      <c r="P16" s="21">
        <f t="shared" si="5"/>
        <v>9.773610329201773E-05</v>
      </c>
      <c r="Q16" s="4"/>
      <c r="R16" s="4"/>
      <c r="S16" s="4"/>
      <c r="T16" s="4"/>
      <c r="U16" s="4"/>
      <c r="V16" s="4"/>
      <c r="W16" s="4"/>
      <c r="X16"/>
    </row>
    <row r="17" spans="1:24" s="3" customFormat="1" ht="12.75">
      <c r="A17" s="3" t="s">
        <v>44</v>
      </c>
      <c r="B17" s="3">
        <v>13</v>
      </c>
      <c r="C17" s="3" t="s">
        <v>138</v>
      </c>
      <c r="D17" s="18">
        <v>0</v>
      </c>
      <c r="E17" s="4"/>
      <c r="F17" s="6">
        <v>0</v>
      </c>
      <c r="G17" s="21">
        <f t="shared" si="0"/>
      </c>
      <c r="H17" s="21">
        <f t="shared" si="1"/>
      </c>
      <c r="I17" s="4"/>
      <c r="J17" s="6">
        <v>0</v>
      </c>
      <c r="K17" s="21">
        <f t="shared" si="2"/>
      </c>
      <c r="L17" s="21">
        <f t="shared" si="3"/>
      </c>
      <c r="M17" s="4"/>
      <c r="N17" s="6">
        <v>0.0130314804389357</v>
      </c>
      <c r="O17" s="21">
        <f t="shared" si="4"/>
        <v>0.0130314804389357</v>
      </c>
      <c r="P17" s="21">
        <f t="shared" si="5"/>
        <v>0</v>
      </c>
      <c r="Q17" s="4"/>
      <c r="R17" s="4"/>
      <c r="S17" s="4"/>
      <c r="T17" s="4"/>
      <c r="U17" s="4"/>
      <c r="V17" s="4"/>
      <c r="W17" s="4"/>
      <c r="X17"/>
    </row>
    <row r="18" spans="1:24" s="3" customFormat="1" ht="12.75">
      <c r="A18" s="3" t="s">
        <v>44</v>
      </c>
      <c r="B18" s="3">
        <v>14</v>
      </c>
      <c r="C18" s="3" t="s">
        <v>137</v>
      </c>
      <c r="D18" s="18">
        <v>0</v>
      </c>
      <c r="E18" s="4">
        <v>1</v>
      </c>
      <c r="F18" s="6">
        <v>0.01995423956931359</v>
      </c>
      <c r="G18" s="21">
        <f t="shared" si="0"/>
        <v>0.009977119784656796</v>
      </c>
      <c r="H18" s="21">
        <f t="shared" si="1"/>
        <v>0</v>
      </c>
      <c r="I18" s="4">
        <v>1</v>
      </c>
      <c r="J18" s="6">
        <v>0.028094031439506447</v>
      </c>
      <c r="K18" s="21">
        <f t="shared" si="2"/>
        <v>0.014047015719753224</v>
      </c>
      <c r="L18" s="21">
        <f t="shared" si="3"/>
        <v>0</v>
      </c>
      <c r="M18" s="4"/>
      <c r="N18" s="6">
        <v>0.022805090768137474</v>
      </c>
      <c r="O18" s="21">
        <f t="shared" si="4"/>
        <v>0.022805090768137474</v>
      </c>
      <c r="P18" s="21">
        <f t="shared" si="5"/>
        <v>0</v>
      </c>
      <c r="Q18" s="4"/>
      <c r="R18" s="4"/>
      <c r="S18" s="4"/>
      <c r="T18" s="4"/>
      <c r="U18" s="4"/>
      <c r="V18" s="4"/>
      <c r="W18" s="4"/>
      <c r="X18"/>
    </row>
    <row r="19" spans="1:24" s="3" customFormat="1" ht="12.75">
      <c r="A19" s="3" t="s">
        <v>44</v>
      </c>
      <c r="B19" s="3">
        <v>15</v>
      </c>
      <c r="C19" s="3" t="s">
        <v>136</v>
      </c>
      <c r="D19" s="18">
        <v>0.001</v>
      </c>
      <c r="E19" s="4">
        <v>1</v>
      </c>
      <c r="F19" s="6">
        <v>0.033257065948856</v>
      </c>
      <c r="G19" s="21">
        <f t="shared" si="0"/>
        <v>0.016628532974428</v>
      </c>
      <c r="H19" s="21">
        <f t="shared" si="1"/>
        <v>1.6628532974428003E-05</v>
      </c>
      <c r="I19" s="4">
        <v>1</v>
      </c>
      <c r="J19" s="6">
        <v>0.07023507859876611</v>
      </c>
      <c r="K19" s="21">
        <f t="shared" si="2"/>
        <v>0.035117539299383056</v>
      </c>
      <c r="L19" s="21">
        <f t="shared" si="3"/>
        <v>3.5117539299383054E-05</v>
      </c>
      <c r="M19" s="4">
        <v>1</v>
      </c>
      <c r="N19" s="6">
        <v>0.019547220658403548</v>
      </c>
      <c r="O19" s="21">
        <f t="shared" si="4"/>
        <v>0.009773610329201774</v>
      </c>
      <c r="P19" s="21">
        <f t="shared" si="5"/>
        <v>9.773610329201774E-06</v>
      </c>
      <c r="Q19" s="4"/>
      <c r="R19" s="4"/>
      <c r="S19" s="4"/>
      <c r="T19" s="4"/>
      <c r="U19" s="4"/>
      <c r="V19" s="4"/>
      <c r="W19" s="4"/>
      <c r="X19"/>
    </row>
    <row r="20" spans="1:24" s="3" customFormat="1" ht="12.75">
      <c r="A20" s="3" t="s">
        <v>44</v>
      </c>
      <c r="B20" s="3">
        <v>17</v>
      </c>
      <c r="C20" s="3" t="s">
        <v>135</v>
      </c>
      <c r="D20" s="18">
        <v>0.1</v>
      </c>
      <c r="E20" s="4"/>
      <c r="F20" s="6">
        <v>0.016628532974428</v>
      </c>
      <c r="G20" s="21">
        <f t="shared" si="0"/>
        <v>0.016628532974428</v>
      </c>
      <c r="H20" s="21">
        <f t="shared" si="1"/>
        <v>0.0016628532974428002</v>
      </c>
      <c r="I20" s="4">
        <v>1</v>
      </c>
      <c r="J20" s="6">
        <v>0.014047015719753224</v>
      </c>
      <c r="K20" s="21">
        <f t="shared" si="2"/>
        <v>0.007023507859876612</v>
      </c>
      <c r="L20" s="21">
        <f t="shared" si="3"/>
        <v>0.0007023507859876613</v>
      </c>
      <c r="M20" s="4"/>
      <c r="N20" s="6">
        <v>0.013031480438935697</v>
      </c>
      <c r="O20" s="21">
        <f t="shared" si="4"/>
        <v>0.013031480438935697</v>
      </c>
      <c r="P20" s="21">
        <f t="shared" si="5"/>
        <v>0.0013031480438935698</v>
      </c>
      <c r="Q20" s="4"/>
      <c r="R20" s="4"/>
      <c r="S20" s="4"/>
      <c r="T20" s="4"/>
      <c r="U20" s="4"/>
      <c r="V20" s="4"/>
      <c r="W20" s="4"/>
      <c r="X20"/>
    </row>
    <row r="21" spans="1:24" s="3" customFormat="1" ht="12.75">
      <c r="A21" s="3" t="s">
        <v>44</v>
      </c>
      <c r="B21" s="3">
        <v>18</v>
      </c>
      <c r="C21" s="3" t="s">
        <v>134</v>
      </c>
      <c r="D21" s="18">
        <v>0</v>
      </c>
      <c r="E21" s="4"/>
      <c r="F21" s="6">
        <v>0.10974831763122476</v>
      </c>
      <c r="G21" s="21">
        <f t="shared" si="0"/>
        <v>0.10974831763122476</v>
      </c>
      <c r="H21" s="21">
        <f t="shared" si="1"/>
        <v>0</v>
      </c>
      <c r="I21" s="4"/>
      <c r="J21" s="6">
        <v>0.09832911003827256</v>
      </c>
      <c r="K21" s="21">
        <f t="shared" si="2"/>
        <v>0.09832911003827256</v>
      </c>
      <c r="L21" s="21">
        <f t="shared" si="3"/>
        <v>0</v>
      </c>
      <c r="M21" s="4"/>
      <c r="N21" s="6">
        <v>0.11076758373095345</v>
      </c>
      <c r="O21" s="21">
        <f t="shared" si="4"/>
        <v>0.11076758373095345</v>
      </c>
      <c r="P21" s="21">
        <f t="shared" si="5"/>
        <v>0</v>
      </c>
      <c r="Q21" s="4"/>
      <c r="R21" s="4"/>
      <c r="S21" s="4"/>
      <c r="T21" s="4"/>
      <c r="U21" s="4"/>
      <c r="V21" s="4"/>
      <c r="W21" s="4"/>
      <c r="X21"/>
    </row>
    <row r="22" spans="1:24" s="3" customFormat="1" ht="12.75">
      <c r="A22" s="3" t="s">
        <v>44</v>
      </c>
      <c r="B22" s="3">
        <v>19</v>
      </c>
      <c r="C22" s="3" t="s">
        <v>133</v>
      </c>
      <c r="D22" s="18">
        <v>0</v>
      </c>
      <c r="E22" s="4"/>
      <c r="F22" s="6">
        <v>0.12637685060565276</v>
      </c>
      <c r="G22" s="21">
        <f t="shared" si="0"/>
        <v>0.12637685060565276</v>
      </c>
      <c r="H22" s="21">
        <f t="shared" si="1"/>
        <v>0</v>
      </c>
      <c r="I22" s="4"/>
      <c r="J22" s="6">
        <v>0.11237612575802579</v>
      </c>
      <c r="K22" s="21">
        <f t="shared" si="2"/>
        <v>0.11237612575802579</v>
      </c>
      <c r="L22" s="21">
        <f t="shared" si="3"/>
        <v>0</v>
      </c>
      <c r="M22" s="4"/>
      <c r="N22" s="6">
        <v>0.12379906416989</v>
      </c>
      <c r="O22" s="21">
        <f t="shared" si="4"/>
        <v>0.12379906416989</v>
      </c>
      <c r="P22" s="21">
        <f t="shared" si="5"/>
        <v>0</v>
      </c>
      <c r="Q22" s="4"/>
      <c r="R22" s="4"/>
      <c r="S22" s="4"/>
      <c r="T22" s="4"/>
      <c r="U22" s="4"/>
      <c r="V22" s="4"/>
      <c r="W22" s="4"/>
      <c r="X22"/>
    </row>
    <row r="23" spans="1:24" s="3" customFormat="1" ht="12.75">
      <c r="A23" s="3" t="s">
        <v>44</v>
      </c>
      <c r="B23" s="3">
        <v>20</v>
      </c>
      <c r="C23" s="3" t="s">
        <v>132</v>
      </c>
      <c r="D23" s="18">
        <v>0.05</v>
      </c>
      <c r="E23" s="4">
        <v>1</v>
      </c>
      <c r="F23" s="6">
        <v>0.0033257065948856</v>
      </c>
      <c r="G23" s="21">
        <f t="shared" si="0"/>
        <v>0.0016628532974428</v>
      </c>
      <c r="H23" s="21">
        <f t="shared" si="1"/>
        <v>8.314266487214001E-05</v>
      </c>
      <c r="I23" s="4">
        <v>1</v>
      </c>
      <c r="J23" s="6">
        <v>0.007023507859876612</v>
      </c>
      <c r="K23" s="21">
        <f t="shared" si="2"/>
        <v>0.003511753929938306</v>
      </c>
      <c r="L23" s="21">
        <f t="shared" si="3"/>
        <v>0.00017558769649691532</v>
      </c>
      <c r="M23" s="4">
        <v>1</v>
      </c>
      <c r="N23" s="6">
        <v>0.002932083098760532</v>
      </c>
      <c r="O23" s="21">
        <f t="shared" si="4"/>
        <v>0.001466041549380266</v>
      </c>
      <c r="P23" s="21">
        <f t="shared" si="5"/>
        <v>7.330207746901331E-05</v>
      </c>
      <c r="Q23" s="4"/>
      <c r="R23" s="4"/>
      <c r="S23" s="4"/>
      <c r="T23" s="4"/>
      <c r="U23" s="4"/>
      <c r="V23" s="4"/>
      <c r="W23" s="4"/>
      <c r="X23"/>
    </row>
    <row r="24" spans="1:24" s="3" customFormat="1" ht="12.75">
      <c r="A24" s="3" t="s">
        <v>44</v>
      </c>
      <c r="B24" s="3">
        <v>21</v>
      </c>
      <c r="C24" s="3" t="s">
        <v>131</v>
      </c>
      <c r="D24" s="18">
        <v>0.5</v>
      </c>
      <c r="E24" s="4">
        <v>1</v>
      </c>
      <c r="F24" s="6">
        <v>0.0033257065948856</v>
      </c>
      <c r="G24" s="21">
        <f t="shared" si="0"/>
        <v>0.0016628532974428</v>
      </c>
      <c r="H24" s="21">
        <f t="shared" si="1"/>
        <v>0.0008314266487214</v>
      </c>
      <c r="I24" s="4">
        <v>1</v>
      </c>
      <c r="J24" s="6">
        <v>0.007023507859876612</v>
      </c>
      <c r="K24" s="21">
        <f t="shared" si="2"/>
        <v>0.003511753929938306</v>
      </c>
      <c r="L24" s="21">
        <f t="shared" si="3"/>
        <v>0.001755876964969153</v>
      </c>
      <c r="M24" s="4">
        <v>1</v>
      </c>
      <c r="N24" s="6">
        <v>0.002932083098760532</v>
      </c>
      <c r="O24" s="21">
        <f t="shared" si="4"/>
        <v>0.001466041549380266</v>
      </c>
      <c r="P24" s="21">
        <f t="shared" si="5"/>
        <v>0.000733020774690133</v>
      </c>
      <c r="Q24" s="4"/>
      <c r="R24" s="4"/>
      <c r="S24" s="4"/>
      <c r="T24" s="4"/>
      <c r="U24" s="4"/>
      <c r="V24" s="4"/>
      <c r="W24" s="4"/>
      <c r="X24"/>
    </row>
    <row r="25" spans="1:24" s="3" customFormat="1" ht="12.75">
      <c r="A25" s="3" t="s">
        <v>44</v>
      </c>
      <c r="B25" s="3">
        <v>22</v>
      </c>
      <c r="C25" s="3" t="s">
        <v>130</v>
      </c>
      <c r="D25" s="18">
        <v>0</v>
      </c>
      <c r="E25" s="4"/>
      <c r="F25" s="6">
        <v>-0.0033257065948856</v>
      </c>
      <c r="G25" s="21">
        <f t="shared" si="0"/>
        <v>-0.0033257065948856</v>
      </c>
      <c r="H25" s="21">
        <f t="shared" si="1"/>
        <v>0</v>
      </c>
      <c r="I25" s="4"/>
      <c r="J25" s="6">
        <v>-0.007023507859876612</v>
      </c>
      <c r="K25" s="21">
        <f t="shared" si="2"/>
        <v>-0.007023507859876612</v>
      </c>
      <c r="L25" s="21">
        <f t="shared" si="3"/>
        <v>0</v>
      </c>
      <c r="M25" s="4"/>
      <c r="N25" s="6">
        <v>0.000651574021946784</v>
      </c>
      <c r="O25" s="21">
        <f t="shared" si="4"/>
        <v>0.000651574021946784</v>
      </c>
      <c r="P25" s="21">
        <f t="shared" si="5"/>
        <v>0</v>
      </c>
      <c r="Q25" s="4"/>
      <c r="R25" s="4"/>
      <c r="S25" s="4"/>
      <c r="T25" s="4"/>
      <c r="U25" s="4"/>
      <c r="V25" s="4"/>
      <c r="W25" s="4"/>
      <c r="X25"/>
    </row>
    <row r="26" spans="1:24" s="3" customFormat="1" ht="12.75">
      <c r="A26" s="3" t="s">
        <v>44</v>
      </c>
      <c r="B26" s="3">
        <v>23</v>
      </c>
      <c r="C26" s="3" t="s">
        <v>129</v>
      </c>
      <c r="D26" s="18">
        <v>0</v>
      </c>
      <c r="E26" s="4">
        <v>1</v>
      </c>
      <c r="F26" s="6">
        <v>0.0033257065948856</v>
      </c>
      <c r="G26" s="21">
        <f t="shared" si="0"/>
        <v>0.0016628532974428</v>
      </c>
      <c r="H26" s="21">
        <f t="shared" si="1"/>
        <v>0</v>
      </c>
      <c r="I26" s="4">
        <v>1</v>
      </c>
      <c r="J26" s="6">
        <v>0.007023507859876612</v>
      </c>
      <c r="K26" s="21">
        <f t="shared" si="2"/>
        <v>0.003511753929938306</v>
      </c>
      <c r="L26" s="21">
        <f t="shared" si="3"/>
        <v>0</v>
      </c>
      <c r="M26" s="4"/>
      <c r="N26" s="6">
        <v>0.006515740219467848</v>
      </c>
      <c r="O26" s="21">
        <f t="shared" si="4"/>
        <v>0.006515740219467848</v>
      </c>
      <c r="P26" s="21">
        <f t="shared" si="5"/>
        <v>0</v>
      </c>
      <c r="Q26" s="4"/>
      <c r="R26" s="4"/>
      <c r="S26" s="4"/>
      <c r="T26" s="4"/>
      <c r="U26" s="4"/>
      <c r="V26" s="4"/>
      <c r="W26" s="4"/>
      <c r="X26"/>
    </row>
    <row r="27" spans="1:24" s="3" customFormat="1" ht="12.75">
      <c r="A27" s="3" t="s">
        <v>44</v>
      </c>
      <c r="B27" s="3">
        <v>24</v>
      </c>
      <c r="C27" s="3" t="s">
        <v>128</v>
      </c>
      <c r="D27" s="18">
        <v>0.1</v>
      </c>
      <c r="E27" s="4">
        <v>1</v>
      </c>
      <c r="F27" s="6">
        <v>0.0033257065948856</v>
      </c>
      <c r="G27" s="21">
        <f t="shared" si="0"/>
        <v>0.0016628532974428</v>
      </c>
      <c r="H27" s="21">
        <f t="shared" si="1"/>
        <v>0.00016628532974428002</v>
      </c>
      <c r="I27" s="4">
        <v>1</v>
      </c>
      <c r="J27" s="6">
        <v>0.007023507859876612</v>
      </c>
      <c r="K27" s="21">
        <f t="shared" si="2"/>
        <v>0.003511753929938306</v>
      </c>
      <c r="L27" s="21">
        <f t="shared" si="3"/>
        <v>0.00035117539299383063</v>
      </c>
      <c r="M27" s="4">
        <v>1</v>
      </c>
      <c r="N27" s="6">
        <v>0.006515740219467848</v>
      </c>
      <c r="O27" s="21">
        <f t="shared" si="4"/>
        <v>0.003257870109733924</v>
      </c>
      <c r="P27" s="21">
        <f t="shared" si="5"/>
        <v>0.00032578701097339246</v>
      </c>
      <c r="Q27" s="4"/>
      <c r="R27" s="4"/>
      <c r="S27" s="4"/>
      <c r="T27" s="4"/>
      <c r="U27" s="4"/>
      <c r="V27" s="4"/>
      <c r="W27" s="4"/>
      <c r="X27"/>
    </row>
    <row r="28" spans="1:24" s="3" customFormat="1" ht="12.75">
      <c r="A28" s="3" t="s">
        <v>44</v>
      </c>
      <c r="B28" s="3">
        <v>25</v>
      </c>
      <c r="C28" s="3" t="s">
        <v>127</v>
      </c>
      <c r="D28" s="18">
        <v>0.1</v>
      </c>
      <c r="E28" s="4">
        <v>1</v>
      </c>
      <c r="F28" s="6">
        <v>0.0066514131897712</v>
      </c>
      <c r="G28" s="21">
        <f t="shared" si="0"/>
        <v>0.0033257065948856</v>
      </c>
      <c r="H28" s="21">
        <f t="shared" si="1"/>
        <v>0.00033257065948856003</v>
      </c>
      <c r="I28" s="4">
        <v>1</v>
      </c>
      <c r="J28" s="6">
        <v>0.007023507859876612</v>
      </c>
      <c r="K28" s="21">
        <f t="shared" si="2"/>
        <v>0.003511753929938306</v>
      </c>
      <c r="L28" s="21">
        <f t="shared" si="3"/>
        <v>0.00035117539299383063</v>
      </c>
      <c r="M28" s="4">
        <v>1</v>
      </c>
      <c r="N28" s="6">
        <v>0.001628935054866962</v>
      </c>
      <c r="O28" s="21">
        <f t="shared" si="4"/>
        <v>0.000814467527433481</v>
      </c>
      <c r="P28" s="21">
        <f t="shared" si="5"/>
        <v>8.144675274334811E-05</v>
      </c>
      <c r="Q28" s="4"/>
      <c r="R28" s="4"/>
      <c r="S28" s="4"/>
      <c r="T28" s="4"/>
      <c r="U28" s="4"/>
      <c r="V28" s="4"/>
      <c r="W28" s="4"/>
      <c r="X28"/>
    </row>
    <row r="29" spans="1:24" s="3" customFormat="1" ht="12.75">
      <c r="A29" s="3" t="s">
        <v>44</v>
      </c>
      <c r="B29" s="3">
        <v>26</v>
      </c>
      <c r="C29" s="3" t="s">
        <v>126</v>
      </c>
      <c r="D29" s="18">
        <v>0.1</v>
      </c>
      <c r="E29" s="4">
        <v>1</v>
      </c>
      <c r="F29" s="6">
        <v>0.0099771197846568</v>
      </c>
      <c r="G29" s="21">
        <f t="shared" si="0"/>
        <v>0.0049885598923284</v>
      </c>
      <c r="H29" s="21">
        <f t="shared" si="1"/>
        <v>0.0004988559892328399</v>
      </c>
      <c r="I29" s="4">
        <v>1</v>
      </c>
      <c r="J29" s="6">
        <v>0.010535261789815</v>
      </c>
      <c r="K29" s="21">
        <f t="shared" si="2"/>
        <v>0.0052676308949075</v>
      </c>
      <c r="L29" s="21">
        <f t="shared" si="3"/>
        <v>0.0005267630894907501</v>
      </c>
      <c r="M29" s="4">
        <v>1</v>
      </c>
      <c r="N29" s="6">
        <v>0.003257870109733924</v>
      </c>
      <c r="O29" s="21">
        <f t="shared" si="4"/>
        <v>0.001628935054866962</v>
      </c>
      <c r="P29" s="21">
        <f t="shared" si="5"/>
        <v>0.00016289350548669623</v>
      </c>
      <c r="Q29" s="4"/>
      <c r="R29" s="4"/>
      <c r="S29" s="4"/>
      <c r="T29" s="4"/>
      <c r="U29" s="4"/>
      <c r="V29" s="4"/>
      <c r="W29" s="4"/>
      <c r="X29"/>
    </row>
    <row r="30" spans="1:24" s="3" customFormat="1" ht="12.75">
      <c r="A30" s="3" t="s">
        <v>44</v>
      </c>
      <c r="B30" s="3">
        <v>27</v>
      </c>
      <c r="C30" s="3" t="s">
        <v>125</v>
      </c>
      <c r="D30" s="18">
        <v>0.1</v>
      </c>
      <c r="E30" s="4">
        <v>1</v>
      </c>
      <c r="F30" s="6">
        <v>0.0066514131897712</v>
      </c>
      <c r="G30" s="21">
        <f t="shared" si="0"/>
        <v>0.0033257065948856</v>
      </c>
      <c r="H30" s="21">
        <f t="shared" si="1"/>
        <v>0.00033257065948856003</v>
      </c>
      <c r="I30" s="4">
        <v>1</v>
      </c>
      <c r="J30" s="6">
        <v>0.007023507859876612</v>
      </c>
      <c r="K30" s="21">
        <f t="shared" si="2"/>
        <v>0.003511753929938306</v>
      </c>
      <c r="L30" s="21">
        <f t="shared" si="3"/>
        <v>0.00035117539299383063</v>
      </c>
      <c r="M30" s="4">
        <v>1</v>
      </c>
      <c r="N30" s="6">
        <v>0.00260629608778714</v>
      </c>
      <c r="O30" s="21">
        <f t="shared" si="4"/>
        <v>0.00130314804389357</v>
      </c>
      <c r="P30" s="21">
        <f t="shared" si="5"/>
        <v>0.00013031480438935702</v>
      </c>
      <c r="Q30" s="4"/>
      <c r="R30" s="4"/>
      <c r="S30" s="4"/>
      <c r="T30" s="4"/>
      <c r="U30" s="4"/>
      <c r="V30" s="4"/>
      <c r="W30" s="4"/>
      <c r="X30"/>
    </row>
    <row r="31" spans="1:24" s="3" customFormat="1" ht="12.75">
      <c r="A31" s="3" t="s">
        <v>44</v>
      </c>
      <c r="B31" s="3">
        <v>28</v>
      </c>
      <c r="C31" s="3" t="s">
        <v>124</v>
      </c>
      <c r="D31" s="18">
        <v>0</v>
      </c>
      <c r="E31" s="4"/>
      <c r="F31" s="6">
        <v>-0.016628532974428</v>
      </c>
      <c r="G31" s="21">
        <f t="shared" si="0"/>
        <v>-0.016628532974428</v>
      </c>
      <c r="H31" s="21">
        <f t="shared" si="1"/>
        <v>0</v>
      </c>
      <c r="I31" s="4"/>
      <c r="J31" s="6">
        <v>-0.02458227750956814</v>
      </c>
      <c r="K31" s="21">
        <f t="shared" si="2"/>
        <v>-0.02458227750956814</v>
      </c>
      <c r="L31" s="21">
        <f t="shared" si="3"/>
        <v>0</v>
      </c>
      <c r="M31" s="4"/>
      <c r="N31" s="6">
        <v>-0.0074931012523880266</v>
      </c>
      <c r="O31" s="21">
        <f t="shared" si="4"/>
        <v>-0.0074931012523880266</v>
      </c>
      <c r="P31" s="21">
        <f t="shared" si="5"/>
        <v>0</v>
      </c>
      <c r="Q31" s="4"/>
      <c r="R31" s="4"/>
      <c r="S31" s="4"/>
      <c r="T31" s="4"/>
      <c r="U31" s="4"/>
      <c r="V31" s="4"/>
      <c r="W31" s="4"/>
      <c r="X31"/>
    </row>
    <row r="32" spans="1:24" s="3" customFormat="1" ht="12.75">
      <c r="A32" s="3" t="s">
        <v>44</v>
      </c>
      <c r="B32" s="3">
        <v>29</v>
      </c>
      <c r="C32" s="3" t="s">
        <v>123</v>
      </c>
      <c r="D32" s="18">
        <v>0</v>
      </c>
      <c r="E32" s="4">
        <v>1</v>
      </c>
      <c r="F32" s="6">
        <v>0.0099771197846568</v>
      </c>
      <c r="G32" s="21">
        <f t="shared" si="0"/>
        <v>0.0049885598923284</v>
      </c>
      <c r="H32" s="21">
        <f t="shared" si="1"/>
        <v>0</v>
      </c>
      <c r="I32" s="4">
        <v>1</v>
      </c>
      <c r="J32" s="6">
        <v>0.007023507859876612</v>
      </c>
      <c r="K32" s="21">
        <f t="shared" si="2"/>
        <v>0.003511753929938306</v>
      </c>
      <c r="L32" s="21">
        <f t="shared" si="3"/>
        <v>0</v>
      </c>
      <c r="M32" s="4"/>
      <c r="N32" s="6">
        <v>0.006515740219467848</v>
      </c>
      <c r="O32" s="21">
        <f t="shared" si="4"/>
        <v>0.006515740219467848</v>
      </c>
      <c r="P32" s="21">
        <f t="shared" si="5"/>
        <v>0</v>
      </c>
      <c r="Q32" s="4"/>
      <c r="R32" s="4"/>
      <c r="S32" s="4"/>
      <c r="T32" s="4"/>
      <c r="U32" s="4"/>
      <c r="V32" s="4"/>
      <c r="W32" s="4"/>
      <c r="X32"/>
    </row>
    <row r="33" spans="1:24" s="3" customFormat="1" ht="12.75">
      <c r="A33" s="3" t="s">
        <v>44</v>
      </c>
      <c r="B33" s="3">
        <v>30</v>
      </c>
      <c r="C33" s="3" t="s">
        <v>122</v>
      </c>
      <c r="D33" s="18">
        <v>0.01</v>
      </c>
      <c r="E33" s="4">
        <v>1</v>
      </c>
      <c r="F33" s="6">
        <v>0.0099771197846568</v>
      </c>
      <c r="G33" s="21">
        <f t="shared" si="0"/>
        <v>0.0049885598923284</v>
      </c>
      <c r="H33" s="21">
        <f t="shared" si="1"/>
        <v>4.9885598923283995E-05</v>
      </c>
      <c r="I33" s="4">
        <v>1</v>
      </c>
      <c r="J33" s="6">
        <v>0.010535261789815</v>
      </c>
      <c r="K33" s="21">
        <f t="shared" si="2"/>
        <v>0.0052676308949075</v>
      </c>
      <c r="L33" s="21">
        <f t="shared" si="3"/>
        <v>5.2676308949075004E-05</v>
      </c>
      <c r="M33" s="4">
        <v>1</v>
      </c>
      <c r="N33" s="6">
        <v>0.006515740219467848</v>
      </c>
      <c r="O33" s="21">
        <f t="shared" si="4"/>
        <v>0.003257870109733924</v>
      </c>
      <c r="P33" s="21">
        <f t="shared" si="5"/>
        <v>3.257870109733924E-05</v>
      </c>
      <c r="Q33" s="4"/>
      <c r="R33" s="4"/>
      <c r="S33" s="4"/>
      <c r="T33" s="4"/>
      <c r="U33" s="4"/>
      <c r="V33" s="4"/>
      <c r="W33" s="4"/>
      <c r="X33"/>
    </row>
    <row r="34" spans="1:24" s="3" customFormat="1" ht="12.75">
      <c r="A34" s="3" t="s">
        <v>44</v>
      </c>
      <c r="B34" s="3">
        <v>31</v>
      </c>
      <c r="C34" s="3" t="s">
        <v>121</v>
      </c>
      <c r="D34" s="18">
        <v>0.01</v>
      </c>
      <c r="E34" s="4">
        <v>1</v>
      </c>
      <c r="F34" s="6">
        <v>0.016628532974428</v>
      </c>
      <c r="G34" s="21">
        <f t="shared" si="0"/>
        <v>0.008314266487214</v>
      </c>
      <c r="H34" s="21">
        <f t="shared" si="1"/>
        <v>8.314266487214001E-05</v>
      </c>
      <c r="I34" s="4">
        <v>1</v>
      </c>
      <c r="J34" s="6">
        <v>0.017558769649691528</v>
      </c>
      <c r="K34" s="21">
        <f t="shared" si="2"/>
        <v>0.008779384824845764</v>
      </c>
      <c r="L34" s="21">
        <f t="shared" si="3"/>
        <v>8.779384824845764E-05</v>
      </c>
      <c r="M34" s="4">
        <v>1</v>
      </c>
      <c r="N34" s="6">
        <v>0.003257870109733924</v>
      </c>
      <c r="O34" s="21">
        <f t="shared" si="4"/>
        <v>0.001628935054866962</v>
      </c>
      <c r="P34" s="21">
        <f t="shared" si="5"/>
        <v>1.628935054866962E-05</v>
      </c>
      <c r="Q34" s="4"/>
      <c r="R34" s="4"/>
      <c r="S34" s="4"/>
      <c r="T34" s="4"/>
      <c r="U34" s="4"/>
      <c r="V34" s="4"/>
      <c r="W34" s="4"/>
      <c r="X34"/>
    </row>
    <row r="35" spans="1:24" s="3" customFormat="1" ht="12.75">
      <c r="A35" s="3" t="s">
        <v>44</v>
      </c>
      <c r="B35" s="3">
        <v>32</v>
      </c>
      <c r="C35" s="3" t="s">
        <v>120</v>
      </c>
      <c r="D35" s="18">
        <v>0</v>
      </c>
      <c r="E35" s="4"/>
      <c r="F35" s="6">
        <v>-0.0133028263795424</v>
      </c>
      <c r="G35" s="21">
        <f t="shared" si="0"/>
        <v>-0.0133028263795424</v>
      </c>
      <c r="H35" s="21">
        <f t="shared" si="1"/>
        <v>0</v>
      </c>
      <c r="I35" s="4"/>
      <c r="J35" s="6">
        <v>-0.014047015719753222</v>
      </c>
      <c r="K35" s="21">
        <f t="shared" si="2"/>
        <v>-0.014047015719753222</v>
      </c>
      <c r="L35" s="21">
        <f t="shared" si="3"/>
        <v>0</v>
      </c>
      <c r="M35" s="4"/>
      <c r="N35" s="6">
        <v>-0.003257870109733924</v>
      </c>
      <c r="O35" s="21">
        <f t="shared" si="4"/>
        <v>-0.003257870109733924</v>
      </c>
      <c r="P35" s="21">
        <f t="shared" si="5"/>
        <v>0</v>
      </c>
      <c r="Q35" s="4"/>
      <c r="R35" s="4"/>
      <c r="S35" s="4"/>
      <c r="T35" s="4"/>
      <c r="U35" s="4"/>
      <c r="V35" s="4"/>
      <c r="W35" s="4"/>
      <c r="X35"/>
    </row>
    <row r="36" spans="1:24" s="3" customFormat="1" ht="12.75">
      <c r="A36" s="3" t="s">
        <v>44</v>
      </c>
      <c r="B36" s="3">
        <v>33</v>
      </c>
      <c r="C36" s="3" t="s">
        <v>119</v>
      </c>
      <c r="D36" s="18">
        <v>0</v>
      </c>
      <c r="E36" s="4">
        <v>1</v>
      </c>
      <c r="F36" s="6">
        <v>0.013302826379542394</v>
      </c>
      <c r="G36" s="21">
        <f t="shared" si="0"/>
        <v>0.006651413189771197</v>
      </c>
      <c r="H36" s="21">
        <f t="shared" si="1"/>
        <v>0</v>
      </c>
      <c r="I36" s="4">
        <v>1</v>
      </c>
      <c r="J36" s="6">
        <v>0.014047015719753224</v>
      </c>
      <c r="K36" s="21">
        <f t="shared" si="2"/>
        <v>0.007023507859876612</v>
      </c>
      <c r="L36" s="21">
        <f t="shared" si="3"/>
        <v>0</v>
      </c>
      <c r="M36" s="4">
        <v>1</v>
      </c>
      <c r="N36" s="6">
        <v>0.006515740219467848</v>
      </c>
      <c r="O36" s="21">
        <f t="shared" si="4"/>
        <v>0.003257870109733924</v>
      </c>
      <c r="P36" s="21">
        <f t="shared" si="5"/>
        <v>0</v>
      </c>
      <c r="Q36" s="4"/>
      <c r="R36" s="4"/>
      <c r="S36" s="4"/>
      <c r="T36" s="4"/>
      <c r="U36" s="4"/>
      <c r="V36" s="4"/>
      <c r="W36" s="4"/>
      <c r="X36"/>
    </row>
    <row r="37" spans="1:24" s="3" customFormat="1" ht="12.75">
      <c r="A37" s="3" t="s">
        <v>44</v>
      </c>
      <c r="B37" s="3">
        <v>34</v>
      </c>
      <c r="C37" s="3" t="s">
        <v>118</v>
      </c>
      <c r="D37" s="18">
        <v>0.001</v>
      </c>
      <c r="E37" s="4">
        <v>1</v>
      </c>
      <c r="F37" s="6">
        <v>0.033257065948856</v>
      </c>
      <c r="G37" s="21">
        <f t="shared" si="0"/>
        <v>0.016628532974428</v>
      </c>
      <c r="H37" s="21">
        <f t="shared" si="1"/>
        <v>1.6628532974428003E-05</v>
      </c>
      <c r="I37" s="4">
        <v>1</v>
      </c>
      <c r="J37" s="6">
        <v>0.07023507859876611</v>
      </c>
      <c r="K37" s="21">
        <f t="shared" si="2"/>
        <v>0.035117539299383056</v>
      </c>
      <c r="L37" s="21">
        <f t="shared" si="3"/>
        <v>3.5117539299383054E-05</v>
      </c>
      <c r="M37" s="4">
        <v>1</v>
      </c>
      <c r="N37" s="6">
        <v>0.006515740219467848</v>
      </c>
      <c r="O37" s="21">
        <f t="shared" si="4"/>
        <v>0.003257870109733924</v>
      </c>
      <c r="P37" s="21">
        <f t="shared" si="5"/>
        <v>3.257870109733924E-06</v>
      </c>
      <c r="Q37" s="4"/>
      <c r="R37" s="4"/>
      <c r="S37" s="4"/>
      <c r="T37" s="4"/>
      <c r="U37" s="4"/>
      <c r="V37" s="4"/>
      <c r="W37" s="4"/>
      <c r="X37"/>
    </row>
    <row r="38" spans="1:24" s="3" customFormat="1" ht="12.75">
      <c r="A38" s="3" t="s">
        <v>44</v>
      </c>
      <c r="B38" s="3">
        <v>36</v>
      </c>
      <c r="C38" s="3" t="s">
        <v>116</v>
      </c>
      <c r="D38" s="4"/>
      <c r="E38" s="4"/>
      <c r="F38" s="6">
        <v>0.30929071332436</v>
      </c>
      <c r="G38" s="6">
        <f>G37+G36+G32+G26+G22+G19+G18+G15+G10+G7</f>
        <v>0.22781090174966354</v>
      </c>
      <c r="H38" s="6"/>
      <c r="I38" s="4"/>
      <c r="J38" s="6">
        <v>0.4178987176626583</v>
      </c>
      <c r="K38" s="6">
        <f>K37+K36+K32+K26+K22+K19+K18+K15+K10+K7</f>
        <v>0.30552259190463255</v>
      </c>
      <c r="L38" s="6"/>
      <c r="M38" s="4"/>
      <c r="N38" s="6">
        <v>0.2801768294371175</v>
      </c>
      <c r="O38" s="6">
        <f>O37+O36+O32+O26+O22+O19+O18+O15+O10+O7</f>
        <v>0.2638874788884487</v>
      </c>
      <c r="P38" s="6"/>
      <c r="Q38" s="4"/>
      <c r="R38" s="4"/>
      <c r="S38" s="4"/>
      <c r="T38" s="4"/>
      <c r="U38" s="4"/>
      <c r="V38" s="4"/>
      <c r="W38" s="4"/>
      <c r="X38"/>
    </row>
    <row r="39" spans="1:24" s="3" customFormat="1" ht="12.75">
      <c r="A39" s="3" t="s">
        <v>44</v>
      </c>
      <c r="B39" s="3">
        <v>35</v>
      </c>
      <c r="C39" s="3" t="s">
        <v>117</v>
      </c>
      <c r="D39" s="4"/>
      <c r="E39" s="9">
        <f>(F39-H39)*2/F39*100</f>
        <v>90.2152641878669</v>
      </c>
      <c r="F39" s="6">
        <v>0.01699436069986541</v>
      </c>
      <c r="G39" s="6"/>
      <c r="H39" s="6">
        <f>SUM(H5:H37)</f>
        <v>0.009328606998654107</v>
      </c>
      <c r="I39" s="9">
        <f>(J39-L39)*2/J39*100</f>
        <v>99.9999999999998</v>
      </c>
      <c r="J39" s="6">
        <v>0.022124049758611323</v>
      </c>
      <c r="K39" s="6"/>
      <c r="L39" s="6">
        <f>SUM(L5:L37)</f>
        <v>0.011062024879305684</v>
      </c>
      <c r="M39" s="9">
        <f>(N39-P39)*2/N39*100</f>
        <v>86.5330410272471</v>
      </c>
      <c r="N39" s="6">
        <v>0.010402379260380422</v>
      </c>
      <c r="O39" s="6"/>
      <c r="P39" s="6">
        <f>SUM(P5:P37)</f>
        <v>0.005901631703783005</v>
      </c>
      <c r="Q39" s="4"/>
      <c r="R39" s="4"/>
      <c r="S39" s="4"/>
      <c r="T39" s="4"/>
      <c r="U39" s="4"/>
      <c r="V39" s="4"/>
      <c r="W39" s="4"/>
      <c r="X39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C22">
      <selection activeCell="C1" sqref="C1"/>
    </sheetView>
  </sheetViews>
  <sheetFormatPr defaultColWidth="9.140625" defaultRowHeight="12.75"/>
  <cols>
    <col min="1" max="1" width="7.57421875" style="0" hidden="1" customWidth="1"/>
    <col min="2" max="2" width="4.28125" style="0" hidden="1" customWidth="1"/>
    <col min="3" max="3" width="14.421875" style="0" customWidth="1"/>
    <col min="5" max="5" width="3.57421875" style="0" bestFit="1" customWidth="1"/>
    <col min="6" max="8" width="9.140625" style="35" customWidth="1"/>
    <col min="9" max="9" width="3.57421875" style="0" bestFit="1" customWidth="1"/>
    <col min="10" max="12" width="9.140625" style="35" customWidth="1"/>
    <col min="13" max="13" width="3.57421875" style="0" bestFit="1" customWidth="1"/>
    <col min="14" max="16" width="9.140625" style="35" customWidth="1"/>
    <col min="17" max="17" width="3.57421875" style="0" bestFit="1" customWidth="1"/>
    <col min="18" max="20" width="9.140625" style="35" customWidth="1"/>
  </cols>
  <sheetData>
    <row r="1" spans="3:20" ht="12.75">
      <c r="C1" s="12" t="s">
        <v>28</v>
      </c>
      <c r="D1" s="18" t="s">
        <v>151</v>
      </c>
      <c r="F1" s="38" t="s">
        <v>17</v>
      </c>
      <c r="G1" s="38"/>
      <c r="H1" s="38"/>
      <c r="J1" s="38" t="s">
        <v>18</v>
      </c>
      <c r="K1" s="38"/>
      <c r="L1" s="38"/>
      <c r="N1" s="38" t="s">
        <v>19</v>
      </c>
      <c r="O1" s="38"/>
      <c r="P1" s="38"/>
      <c r="R1" s="38" t="s">
        <v>20</v>
      </c>
      <c r="S1" s="38"/>
      <c r="T1" s="38"/>
    </row>
    <row r="2" spans="4:20" ht="12.75">
      <c r="D2" s="18" t="s">
        <v>152</v>
      </c>
      <c r="F2" s="36" t="s">
        <v>66</v>
      </c>
      <c r="G2" s="20" t="s">
        <v>66</v>
      </c>
      <c r="H2" s="20" t="s">
        <v>154</v>
      </c>
      <c r="J2" s="35" t="s">
        <v>66</v>
      </c>
      <c r="K2" s="20" t="s">
        <v>66</v>
      </c>
      <c r="L2" s="20" t="s">
        <v>154</v>
      </c>
      <c r="N2" s="35" t="s">
        <v>66</v>
      </c>
      <c r="O2" s="20" t="s">
        <v>66</v>
      </c>
      <c r="P2" s="20" t="s">
        <v>154</v>
      </c>
      <c r="R2" s="35" t="s">
        <v>66</v>
      </c>
      <c r="S2" s="20" t="s">
        <v>66</v>
      </c>
      <c r="T2" s="20" t="s">
        <v>154</v>
      </c>
    </row>
    <row r="3" spans="3:22" ht="12.75">
      <c r="C3" t="s">
        <v>156</v>
      </c>
      <c r="D3" s="18"/>
      <c r="F3" s="36" t="s">
        <v>153</v>
      </c>
      <c r="G3" s="20" t="s">
        <v>155</v>
      </c>
      <c r="H3" s="20" t="s">
        <v>155</v>
      </c>
      <c r="J3" s="35" t="s">
        <v>153</v>
      </c>
      <c r="K3" s="20" t="s">
        <v>155</v>
      </c>
      <c r="L3" s="20" t="s">
        <v>155</v>
      </c>
      <c r="N3" s="35" t="s">
        <v>153</v>
      </c>
      <c r="O3" s="20" t="s">
        <v>155</v>
      </c>
      <c r="P3" s="20" t="s">
        <v>155</v>
      </c>
      <c r="R3" s="35" t="s">
        <v>153</v>
      </c>
      <c r="S3" s="20" t="s">
        <v>155</v>
      </c>
      <c r="T3" s="20" t="s">
        <v>155</v>
      </c>
      <c r="U3" s="33"/>
      <c r="V3" s="33"/>
    </row>
    <row r="4" spans="4:22" ht="12.75">
      <c r="D4" s="19"/>
      <c r="G4" s="21"/>
      <c r="H4" s="21"/>
      <c r="K4" s="21"/>
      <c r="L4" s="21"/>
      <c r="O4" s="21"/>
      <c r="P4" s="21"/>
      <c r="S4" s="21"/>
      <c r="T4" s="21"/>
      <c r="U4" s="33"/>
      <c r="V4" s="33"/>
    </row>
    <row r="5" spans="1:21" s="3" customFormat="1" ht="12.75">
      <c r="A5" s="3" t="s">
        <v>28</v>
      </c>
      <c r="B5" s="3">
        <v>1</v>
      </c>
      <c r="C5" s="3" t="s">
        <v>150</v>
      </c>
      <c r="D5" s="18">
        <v>1</v>
      </c>
      <c r="E5" s="4"/>
      <c r="F5" s="6">
        <v>0.0678870202891803</v>
      </c>
      <c r="G5" s="21">
        <f>IF(F5=0,"",IF(E5=1,F5/2,F5))</f>
        <v>0.0678870202891803</v>
      </c>
      <c r="H5" s="21">
        <f>IF(G5="","",G5*$D5)</f>
        <v>0.0678870202891803</v>
      </c>
      <c r="I5" s="4"/>
      <c r="J5" s="6">
        <v>0.0721369588789724</v>
      </c>
      <c r="K5" s="21">
        <f>IF(J5=0,"",IF(I5=1,J5/2,J5))</f>
        <v>0.0721369588789724</v>
      </c>
      <c r="L5" s="21">
        <f>IF(K5="","",K5*$D5)</f>
        <v>0.0721369588789724</v>
      </c>
      <c r="M5" s="4"/>
      <c r="N5" s="6">
        <v>0.06730860901897225</v>
      </c>
      <c r="O5" s="21">
        <f>IF(N5=0,"",IF(M5=1,N5/2,N5))</f>
        <v>0.06730860901897225</v>
      </c>
      <c r="P5" s="21">
        <f>IF(O5="","",O5*$D5)</f>
        <v>0.06730860901897225</v>
      </c>
      <c r="Q5" s="4"/>
      <c r="R5" s="6">
        <v>0.2073325881871249</v>
      </c>
      <c r="S5" s="21">
        <f>IF(R5=0,"",IF(Q5=1,R5/2,R5))</f>
        <v>0.2073325881871249</v>
      </c>
      <c r="T5" s="21">
        <f>IF(S5="","",S5*$D5)</f>
        <v>0.2073325881871249</v>
      </c>
      <c r="U5" s="22"/>
    </row>
    <row r="6" spans="1:21" s="3" customFormat="1" ht="12.75">
      <c r="A6" s="3" t="s">
        <v>28</v>
      </c>
      <c r="B6" s="3">
        <v>2</v>
      </c>
      <c r="C6" s="3" t="s">
        <v>149</v>
      </c>
      <c r="D6" s="18">
        <v>0</v>
      </c>
      <c r="E6" s="4"/>
      <c r="F6" s="6">
        <v>0.20723406193539246</v>
      </c>
      <c r="G6" s="21">
        <f aca="true" t="shared" si="0" ref="G6:G37">IF(F6=0,"",IF(E6=1,F6/2,F6))</f>
        <v>0.20723406193539246</v>
      </c>
      <c r="H6" s="21">
        <f aca="true" t="shared" si="1" ref="H6:H37">IF(G6="","",G6*$D6)</f>
        <v>0</v>
      </c>
      <c r="I6" s="4"/>
      <c r="J6" s="6">
        <v>0.2541969027163789</v>
      </c>
      <c r="K6" s="21">
        <f aca="true" t="shared" si="2" ref="K6:K37">IF(J6=0,"",IF(I6=1,J6/2,J6))</f>
        <v>0.2541969027163789</v>
      </c>
      <c r="L6" s="21">
        <f aca="true" t="shared" si="3" ref="L6:L37">IF(K6="","",K6*$D6)</f>
        <v>0</v>
      </c>
      <c r="M6" s="4"/>
      <c r="N6" s="6">
        <v>0.1379826484888931</v>
      </c>
      <c r="O6" s="21">
        <f aca="true" t="shared" si="4" ref="O6:O37">IF(N6=0,"",IF(M6=1,N6/2,N6))</f>
        <v>0.1379826484888931</v>
      </c>
      <c r="P6" s="21">
        <f aca="true" t="shared" si="5" ref="P6:P37">IF(O6="","",O6*$D6)</f>
        <v>0</v>
      </c>
      <c r="Q6" s="4"/>
      <c r="R6" s="6">
        <v>0.5994136131406644</v>
      </c>
      <c r="S6" s="21">
        <f aca="true" t="shared" si="6" ref="S6:S37">IF(R6=0,"",IF(Q6=1,R6/2,R6))</f>
        <v>0.5994136131406644</v>
      </c>
      <c r="T6" s="21">
        <f aca="true" t="shared" si="7" ref="T6:T37">IF(S6="","",S6*$D6)</f>
        <v>0</v>
      </c>
      <c r="U6" s="22"/>
    </row>
    <row r="7" spans="1:21" s="3" customFormat="1" ht="12.75">
      <c r="A7" s="3" t="s">
        <v>28</v>
      </c>
      <c r="B7" s="3">
        <v>3</v>
      </c>
      <c r="C7" s="3" t="s">
        <v>148</v>
      </c>
      <c r="D7" s="18">
        <v>0</v>
      </c>
      <c r="E7" s="4"/>
      <c r="F7" s="6">
        <v>0.27512108222457277</v>
      </c>
      <c r="G7" s="21">
        <f t="shared" si="0"/>
        <v>0.27512108222457277</v>
      </c>
      <c r="H7" s="21">
        <f t="shared" si="1"/>
        <v>0</v>
      </c>
      <c r="I7" s="4"/>
      <c r="J7" s="6">
        <v>0.32633386159535127</v>
      </c>
      <c r="K7" s="21">
        <f t="shared" si="2"/>
        <v>0.32633386159535127</v>
      </c>
      <c r="L7" s="21">
        <f t="shared" si="3"/>
        <v>0</v>
      </c>
      <c r="M7" s="4"/>
      <c r="N7" s="6">
        <v>0.20529125750786537</v>
      </c>
      <c r="O7" s="21">
        <f t="shared" si="4"/>
        <v>0.20529125750786537</v>
      </c>
      <c r="P7" s="21">
        <f t="shared" si="5"/>
        <v>0</v>
      </c>
      <c r="Q7" s="4"/>
      <c r="R7" s="6">
        <v>0.8067462013277894</v>
      </c>
      <c r="S7" s="21">
        <f t="shared" si="6"/>
        <v>0.8067462013277894</v>
      </c>
      <c r="T7" s="21">
        <f t="shared" si="7"/>
        <v>0</v>
      </c>
      <c r="U7" s="22"/>
    </row>
    <row r="8" spans="1:21" s="3" customFormat="1" ht="12.75">
      <c r="A8" s="3" t="s">
        <v>28</v>
      </c>
      <c r="B8" s="3">
        <v>4</v>
      </c>
      <c r="C8" s="3" t="s">
        <v>147</v>
      </c>
      <c r="D8" s="18">
        <v>0.5</v>
      </c>
      <c r="E8" s="4"/>
      <c r="F8" s="6">
        <v>0.11790903523910261</v>
      </c>
      <c r="G8" s="21">
        <f t="shared" si="0"/>
        <v>0.11790903523910261</v>
      </c>
      <c r="H8" s="21">
        <f t="shared" si="1"/>
        <v>0.058954517619551304</v>
      </c>
      <c r="I8" s="4"/>
      <c r="J8" s="6">
        <v>0.06526677231907026</v>
      </c>
      <c r="K8" s="21">
        <f t="shared" si="2"/>
        <v>0.06526677231907026</v>
      </c>
      <c r="L8" s="21">
        <f t="shared" si="3"/>
        <v>0.03263338615953513</v>
      </c>
      <c r="M8" s="4"/>
      <c r="N8" s="6">
        <v>0.060577748117075</v>
      </c>
      <c r="O8" s="21">
        <f t="shared" si="4"/>
        <v>0.060577748117075</v>
      </c>
      <c r="P8" s="21">
        <f t="shared" si="5"/>
        <v>0.0302888740585375</v>
      </c>
      <c r="Q8" s="4"/>
      <c r="R8" s="6">
        <v>0.24375355567524787</v>
      </c>
      <c r="S8" s="21">
        <f t="shared" si="6"/>
        <v>0.24375355567524787</v>
      </c>
      <c r="T8" s="21">
        <f t="shared" si="7"/>
        <v>0.12187677783762393</v>
      </c>
      <c r="U8" s="22"/>
    </row>
    <row r="9" spans="1:21" s="3" customFormat="1" ht="12.75">
      <c r="A9" s="3" t="s">
        <v>28</v>
      </c>
      <c r="B9" s="3">
        <v>5</v>
      </c>
      <c r="C9" s="3" t="s">
        <v>146</v>
      </c>
      <c r="D9" s="18">
        <v>0</v>
      </c>
      <c r="E9" s="4"/>
      <c r="F9" s="6">
        <v>0.27512108222457277</v>
      </c>
      <c r="G9" s="21">
        <f t="shared" si="0"/>
        <v>0.27512108222457277</v>
      </c>
      <c r="H9" s="21">
        <f t="shared" si="1"/>
        <v>0</v>
      </c>
      <c r="I9" s="4"/>
      <c r="J9" s="6">
        <v>0.2645021825562321</v>
      </c>
      <c r="K9" s="21">
        <f t="shared" si="2"/>
        <v>0.2645021825562321</v>
      </c>
      <c r="L9" s="21">
        <f t="shared" si="3"/>
        <v>0</v>
      </c>
      <c r="M9" s="4"/>
      <c r="N9" s="6">
        <v>0.3432739059967585</v>
      </c>
      <c r="O9" s="21">
        <f t="shared" si="4"/>
        <v>0.3432739059967585</v>
      </c>
      <c r="P9" s="21">
        <f t="shared" si="5"/>
        <v>0</v>
      </c>
      <c r="Q9" s="4"/>
      <c r="R9" s="6">
        <v>0.8828971707775632</v>
      </c>
      <c r="S9" s="21">
        <f t="shared" si="6"/>
        <v>0.8828971707775632</v>
      </c>
      <c r="T9" s="21">
        <f t="shared" si="7"/>
        <v>0</v>
      </c>
      <c r="U9" s="22"/>
    </row>
    <row r="10" spans="1:21" s="3" customFormat="1" ht="12.75">
      <c r="A10" s="3" t="s">
        <v>28</v>
      </c>
      <c r="B10" s="3">
        <v>6</v>
      </c>
      <c r="C10" s="3" t="s">
        <v>145</v>
      </c>
      <c r="D10" s="18">
        <v>0</v>
      </c>
      <c r="E10" s="4"/>
      <c r="F10" s="6">
        <v>0.3930301174636754</v>
      </c>
      <c r="G10" s="21">
        <f t="shared" si="0"/>
        <v>0.3930301174636754</v>
      </c>
      <c r="H10" s="21">
        <f t="shared" si="1"/>
        <v>0</v>
      </c>
      <c r="I10" s="4"/>
      <c r="J10" s="6">
        <v>0.32976895487530233</v>
      </c>
      <c r="K10" s="21">
        <f t="shared" si="2"/>
        <v>0.32976895487530233</v>
      </c>
      <c r="L10" s="21">
        <f t="shared" si="3"/>
        <v>0</v>
      </c>
      <c r="M10" s="4"/>
      <c r="N10" s="6">
        <v>0.4038516541138335</v>
      </c>
      <c r="O10" s="21">
        <f t="shared" si="4"/>
        <v>0.4038516541138335</v>
      </c>
      <c r="P10" s="21">
        <f t="shared" si="5"/>
        <v>0</v>
      </c>
      <c r="Q10" s="4"/>
      <c r="R10" s="6">
        <v>1.1266507264528112</v>
      </c>
      <c r="S10" s="21">
        <f t="shared" si="6"/>
        <v>1.1266507264528112</v>
      </c>
      <c r="T10" s="21">
        <f t="shared" si="7"/>
        <v>0</v>
      </c>
      <c r="U10" s="22"/>
    </row>
    <row r="11" spans="1:21" s="3" customFormat="1" ht="12.75">
      <c r="A11" s="3" t="s">
        <v>28</v>
      </c>
      <c r="B11" s="3">
        <v>7</v>
      </c>
      <c r="C11" s="3" t="s">
        <v>144</v>
      </c>
      <c r="D11" s="18">
        <v>0.1</v>
      </c>
      <c r="E11" s="4"/>
      <c r="F11" s="6">
        <v>0.17150405125687648</v>
      </c>
      <c r="G11" s="21">
        <f t="shared" si="0"/>
        <v>0.17150405125687648</v>
      </c>
      <c r="H11" s="21">
        <f t="shared" si="1"/>
        <v>0.01715040512568765</v>
      </c>
      <c r="I11" s="4"/>
      <c r="J11" s="6">
        <v>0.030915839519559597</v>
      </c>
      <c r="K11" s="21">
        <f t="shared" si="2"/>
        <v>0.030915839519559597</v>
      </c>
      <c r="L11" s="21">
        <f t="shared" si="3"/>
        <v>0.00309158395195596</v>
      </c>
      <c r="M11" s="4"/>
      <c r="N11" s="6">
        <v>0.040385165411383345</v>
      </c>
      <c r="O11" s="21">
        <f t="shared" si="4"/>
        <v>0.040385165411383345</v>
      </c>
      <c r="P11" s="21">
        <f t="shared" si="5"/>
        <v>0.0040385165411383345</v>
      </c>
      <c r="Q11" s="4"/>
      <c r="R11" s="6">
        <v>0.24280505618781942</v>
      </c>
      <c r="S11" s="21">
        <f t="shared" si="6"/>
        <v>0.24280505618781942</v>
      </c>
      <c r="T11" s="21">
        <f t="shared" si="7"/>
        <v>0.024280505618781943</v>
      </c>
      <c r="U11" s="22"/>
    </row>
    <row r="12" spans="1:20" s="3" customFormat="1" ht="12.75">
      <c r="A12" s="3" t="s">
        <v>28</v>
      </c>
      <c r="B12" s="3">
        <v>8</v>
      </c>
      <c r="C12" s="3" t="s">
        <v>143</v>
      </c>
      <c r="D12" s="18">
        <v>0.1</v>
      </c>
      <c r="E12" s="4"/>
      <c r="F12" s="6">
        <v>0.1679310501890249</v>
      </c>
      <c r="G12" s="21">
        <f t="shared" si="0"/>
        <v>0.1679310501890249</v>
      </c>
      <c r="H12" s="21">
        <f t="shared" si="1"/>
        <v>0.01679310501890249</v>
      </c>
      <c r="I12" s="4"/>
      <c r="J12" s="6">
        <v>0.048091305919315</v>
      </c>
      <c r="K12" s="21">
        <f t="shared" si="2"/>
        <v>0.048091305919315</v>
      </c>
      <c r="L12" s="21">
        <f t="shared" si="3"/>
        <v>0.0048091305919315</v>
      </c>
      <c r="M12" s="4"/>
      <c r="N12" s="6">
        <v>0.037019734960434744</v>
      </c>
      <c r="O12" s="21">
        <f t="shared" si="4"/>
        <v>0.037019734960434744</v>
      </c>
      <c r="P12" s="21">
        <f t="shared" si="5"/>
        <v>0.0037019734960434744</v>
      </c>
      <c r="Q12" s="4"/>
      <c r="R12" s="6">
        <v>0.2530420910687747</v>
      </c>
      <c r="S12" s="21">
        <f t="shared" si="6"/>
        <v>0.2530420910687747</v>
      </c>
      <c r="T12" s="21">
        <f t="shared" si="7"/>
        <v>0.02530420910687747</v>
      </c>
    </row>
    <row r="13" spans="1:20" s="3" customFormat="1" ht="12.75">
      <c r="A13" s="3" t="s">
        <v>28</v>
      </c>
      <c r="B13" s="3">
        <v>9</v>
      </c>
      <c r="C13" s="3" t="s">
        <v>142</v>
      </c>
      <c r="D13" s="18">
        <v>0.1</v>
      </c>
      <c r="E13" s="4"/>
      <c r="F13" s="6">
        <v>0.07146002135703189</v>
      </c>
      <c r="G13" s="21">
        <f t="shared" si="0"/>
        <v>0.07146002135703189</v>
      </c>
      <c r="H13" s="21">
        <f t="shared" si="1"/>
        <v>0.007146002135703189</v>
      </c>
      <c r="I13" s="4"/>
      <c r="J13" s="6">
        <v>0.06870186559902133</v>
      </c>
      <c r="K13" s="21">
        <f t="shared" si="2"/>
        <v>0.06870186559902133</v>
      </c>
      <c r="L13" s="21">
        <f t="shared" si="3"/>
        <v>0.006870186559902134</v>
      </c>
      <c r="M13" s="4"/>
      <c r="N13" s="6">
        <v>0.020192582705691672</v>
      </c>
      <c r="O13" s="21">
        <f t="shared" si="4"/>
        <v>0.020192582705691672</v>
      </c>
      <c r="P13" s="21">
        <f t="shared" si="5"/>
        <v>0.0020192582705691672</v>
      </c>
      <c r="Q13" s="4"/>
      <c r="R13" s="6">
        <v>0.16035446966174488</v>
      </c>
      <c r="S13" s="21">
        <f t="shared" si="6"/>
        <v>0.16035446966174488</v>
      </c>
      <c r="T13" s="21">
        <f t="shared" si="7"/>
        <v>0.01603544696617449</v>
      </c>
    </row>
    <row r="14" spans="1:20" s="3" customFormat="1" ht="12.75">
      <c r="A14" s="3" t="s">
        <v>28</v>
      </c>
      <c r="B14" s="3">
        <v>10</v>
      </c>
      <c r="C14" s="3" t="s">
        <v>141</v>
      </c>
      <c r="D14" s="18">
        <v>0</v>
      </c>
      <c r="E14" s="4"/>
      <c r="F14" s="6">
        <v>0.9111152723021565</v>
      </c>
      <c r="G14" s="21">
        <f t="shared" si="0"/>
        <v>0.9111152723021565</v>
      </c>
      <c r="H14" s="21">
        <f t="shared" si="1"/>
        <v>0</v>
      </c>
      <c r="I14" s="4"/>
      <c r="J14" s="6">
        <v>0.71106430894987</v>
      </c>
      <c r="K14" s="21">
        <f t="shared" si="2"/>
        <v>0.71106430894987</v>
      </c>
      <c r="L14" s="21">
        <f t="shared" si="3"/>
        <v>0</v>
      </c>
      <c r="M14" s="4"/>
      <c r="N14" s="6">
        <v>0.8110687386786157</v>
      </c>
      <c r="O14" s="21">
        <f t="shared" si="4"/>
        <v>0.8110687386786157</v>
      </c>
      <c r="P14" s="21">
        <f t="shared" si="5"/>
        <v>0</v>
      </c>
      <c r="Q14" s="4"/>
      <c r="R14" s="6">
        <v>2.4332483199306423</v>
      </c>
      <c r="S14" s="21">
        <f t="shared" si="6"/>
        <v>2.4332483199306423</v>
      </c>
      <c r="T14" s="21">
        <f t="shared" si="7"/>
        <v>0</v>
      </c>
    </row>
    <row r="15" spans="1:20" s="3" customFormat="1" ht="12.75">
      <c r="A15" s="3" t="s">
        <v>28</v>
      </c>
      <c r="B15" s="3">
        <v>11</v>
      </c>
      <c r="C15" s="3" t="s">
        <v>140</v>
      </c>
      <c r="D15" s="18">
        <v>0</v>
      </c>
      <c r="E15" s="4"/>
      <c r="F15" s="6">
        <v>1.3220103951051</v>
      </c>
      <c r="G15" s="21">
        <f t="shared" si="0"/>
        <v>1.3220103951051</v>
      </c>
      <c r="H15" s="21">
        <f t="shared" si="1"/>
        <v>0</v>
      </c>
      <c r="I15" s="4"/>
      <c r="J15" s="6">
        <v>0.8587733199877665</v>
      </c>
      <c r="K15" s="21">
        <f t="shared" si="2"/>
        <v>0.8587733199877665</v>
      </c>
      <c r="L15" s="21">
        <f t="shared" si="3"/>
        <v>0</v>
      </c>
      <c r="M15" s="4"/>
      <c r="N15" s="6">
        <v>0.9086662217561255</v>
      </c>
      <c r="O15" s="21">
        <f t="shared" si="4"/>
        <v>0.9086662217561255</v>
      </c>
      <c r="P15" s="21">
        <f t="shared" si="5"/>
        <v>0</v>
      </c>
      <c r="Q15" s="4"/>
      <c r="R15" s="6">
        <v>3.0894499368489923</v>
      </c>
      <c r="S15" s="21">
        <f t="shared" si="6"/>
        <v>3.0894499368489923</v>
      </c>
      <c r="T15" s="21">
        <f t="shared" si="7"/>
        <v>0</v>
      </c>
    </row>
    <row r="16" spans="1:20" s="3" customFormat="1" ht="12.75">
      <c r="A16" s="3" t="s">
        <v>28</v>
      </c>
      <c r="B16" s="3">
        <v>12</v>
      </c>
      <c r="C16" s="3" t="s">
        <v>139</v>
      </c>
      <c r="D16" s="18">
        <v>0.01</v>
      </c>
      <c r="E16" s="4"/>
      <c r="F16" s="6">
        <v>0.3930301174636754</v>
      </c>
      <c r="G16" s="21">
        <f t="shared" si="0"/>
        <v>0.3930301174636754</v>
      </c>
      <c r="H16" s="21">
        <f t="shared" si="1"/>
        <v>0.003930301174636754</v>
      </c>
      <c r="I16" s="4"/>
      <c r="J16" s="6">
        <v>0.13740373119804267</v>
      </c>
      <c r="K16" s="21">
        <f t="shared" si="2"/>
        <v>0.13740373119804267</v>
      </c>
      <c r="L16" s="21">
        <f t="shared" si="3"/>
        <v>0.0013740373119804268</v>
      </c>
      <c r="M16" s="4"/>
      <c r="N16" s="6">
        <v>0.1312517875869959</v>
      </c>
      <c r="O16" s="21">
        <f t="shared" si="4"/>
        <v>0.1312517875869959</v>
      </c>
      <c r="P16" s="21">
        <f t="shared" si="5"/>
        <v>0.001312517875869959</v>
      </c>
      <c r="Q16" s="4"/>
      <c r="R16" s="6">
        <v>0.661685636248714</v>
      </c>
      <c r="S16" s="21">
        <f t="shared" si="6"/>
        <v>0.661685636248714</v>
      </c>
      <c r="T16" s="21">
        <f t="shared" si="7"/>
        <v>0.00661685636248714</v>
      </c>
    </row>
    <row r="17" spans="1:20" s="3" customFormat="1" ht="12.75">
      <c r="A17" s="3" t="s">
        <v>28</v>
      </c>
      <c r="B17" s="3">
        <v>13</v>
      </c>
      <c r="C17" s="3" t="s">
        <v>138</v>
      </c>
      <c r="D17" s="18">
        <v>0</v>
      </c>
      <c r="E17" s="4"/>
      <c r="F17" s="6">
        <v>0.21438006407109567</v>
      </c>
      <c r="G17" s="21">
        <f t="shared" si="0"/>
        <v>0.21438006407109567</v>
      </c>
      <c r="H17" s="21">
        <f t="shared" si="1"/>
        <v>0</v>
      </c>
      <c r="I17" s="4"/>
      <c r="J17" s="6">
        <v>0.17862485055745544</v>
      </c>
      <c r="K17" s="21">
        <f t="shared" si="2"/>
        <v>0.17862485055745544</v>
      </c>
      <c r="L17" s="21">
        <f t="shared" si="3"/>
        <v>0</v>
      </c>
      <c r="M17" s="4"/>
      <c r="N17" s="6">
        <v>0.17163695299838</v>
      </c>
      <c r="O17" s="21">
        <f t="shared" si="4"/>
        <v>0.17163695299838</v>
      </c>
      <c r="P17" s="21">
        <f t="shared" si="5"/>
        <v>0</v>
      </c>
      <c r="Q17" s="4"/>
      <c r="R17" s="6">
        <v>0.5646418676269311</v>
      </c>
      <c r="S17" s="21">
        <f t="shared" si="6"/>
        <v>0.5646418676269311</v>
      </c>
      <c r="T17" s="21">
        <f t="shared" si="7"/>
        <v>0</v>
      </c>
    </row>
    <row r="18" spans="1:20" s="3" customFormat="1" ht="12.75">
      <c r="A18" s="3" t="s">
        <v>28</v>
      </c>
      <c r="B18" s="3">
        <v>14</v>
      </c>
      <c r="C18" s="3" t="s">
        <v>137</v>
      </c>
      <c r="D18" s="18">
        <v>0</v>
      </c>
      <c r="E18" s="4"/>
      <c r="F18" s="6">
        <v>0.60741018153477</v>
      </c>
      <c r="G18" s="21">
        <f t="shared" si="0"/>
        <v>0.60741018153477</v>
      </c>
      <c r="H18" s="21">
        <f t="shared" si="1"/>
        <v>0</v>
      </c>
      <c r="I18" s="4"/>
      <c r="J18" s="6">
        <v>0.316028581755498</v>
      </c>
      <c r="K18" s="21">
        <f t="shared" si="2"/>
        <v>0.316028581755498</v>
      </c>
      <c r="L18" s="21">
        <f t="shared" si="3"/>
        <v>0</v>
      </c>
      <c r="M18" s="4"/>
      <c r="N18" s="6">
        <v>0.3028887405853752</v>
      </c>
      <c r="O18" s="21">
        <f t="shared" si="4"/>
        <v>0.3028887405853752</v>
      </c>
      <c r="P18" s="21">
        <f t="shared" si="5"/>
        <v>0</v>
      </c>
      <c r="Q18" s="4"/>
      <c r="R18" s="6">
        <v>1.2263275038756432</v>
      </c>
      <c r="S18" s="21">
        <f t="shared" si="6"/>
        <v>1.2263275038756432</v>
      </c>
      <c r="T18" s="21">
        <f t="shared" si="7"/>
        <v>0</v>
      </c>
    </row>
    <row r="19" spans="1:20" s="3" customFormat="1" ht="12.75">
      <c r="A19" s="3" t="s">
        <v>28</v>
      </c>
      <c r="B19" s="3">
        <v>15</v>
      </c>
      <c r="C19" s="3" t="s">
        <v>136</v>
      </c>
      <c r="D19" s="18">
        <v>0.001</v>
      </c>
      <c r="E19" s="4"/>
      <c r="F19" s="6">
        <v>1.036170309676962</v>
      </c>
      <c r="G19" s="21">
        <f t="shared" si="0"/>
        <v>1.036170309676962</v>
      </c>
      <c r="H19" s="21">
        <f t="shared" si="1"/>
        <v>0.0010361703096769621</v>
      </c>
      <c r="I19" s="4"/>
      <c r="J19" s="6">
        <v>0.31602858175549814</v>
      </c>
      <c r="K19" s="21">
        <f t="shared" si="2"/>
        <v>0.31602858175549814</v>
      </c>
      <c r="L19" s="21">
        <f t="shared" si="3"/>
        <v>0.00031602858175549815</v>
      </c>
      <c r="M19" s="4"/>
      <c r="N19" s="6">
        <v>0.3365430450948613</v>
      </c>
      <c r="O19" s="21">
        <f t="shared" si="4"/>
        <v>0.3365430450948613</v>
      </c>
      <c r="P19" s="21">
        <f t="shared" si="5"/>
        <v>0.00033654304509486135</v>
      </c>
      <c r="Q19" s="4"/>
      <c r="R19" s="6">
        <v>1.6887419365273217</v>
      </c>
      <c r="S19" s="21">
        <f t="shared" si="6"/>
        <v>1.6887419365273217</v>
      </c>
      <c r="T19" s="21">
        <f t="shared" si="7"/>
        <v>0.0016887419365273217</v>
      </c>
    </row>
    <row r="20" spans="1:20" s="3" customFormat="1" ht="12.75">
      <c r="A20" s="3" t="s">
        <v>28</v>
      </c>
      <c r="B20" s="3">
        <v>17</v>
      </c>
      <c r="C20" s="3" t="s">
        <v>135</v>
      </c>
      <c r="D20" s="18">
        <v>0.1</v>
      </c>
      <c r="E20" s="4"/>
      <c r="F20" s="6">
        <v>2.0366106086754</v>
      </c>
      <c r="G20" s="21">
        <f t="shared" si="0"/>
        <v>2.0366106086754</v>
      </c>
      <c r="H20" s="21">
        <f t="shared" si="1"/>
        <v>0.20366106086754</v>
      </c>
      <c r="I20" s="4"/>
      <c r="J20" s="6">
        <v>2.438916228765257</v>
      </c>
      <c r="K20" s="21">
        <f t="shared" si="2"/>
        <v>2.438916228765257</v>
      </c>
      <c r="L20" s="21">
        <f t="shared" si="3"/>
        <v>0.2438916228765257</v>
      </c>
      <c r="M20" s="4"/>
      <c r="N20" s="6">
        <v>2.2884927066450564</v>
      </c>
      <c r="O20" s="21">
        <f t="shared" si="4"/>
        <v>2.2884927066450564</v>
      </c>
      <c r="P20" s="21">
        <f t="shared" si="5"/>
        <v>0.22884927066450567</v>
      </c>
      <c r="Q20" s="4"/>
      <c r="R20" s="6">
        <v>6.764019544085713</v>
      </c>
      <c r="S20" s="21">
        <f t="shared" si="6"/>
        <v>6.764019544085713</v>
      </c>
      <c r="T20" s="21">
        <f t="shared" si="7"/>
        <v>0.6764019544085713</v>
      </c>
    </row>
    <row r="21" spans="1:20" s="3" customFormat="1" ht="12.75">
      <c r="A21" s="3" t="s">
        <v>28</v>
      </c>
      <c r="B21" s="3">
        <v>18</v>
      </c>
      <c r="C21" s="3" t="s">
        <v>134</v>
      </c>
      <c r="D21" s="18">
        <v>0</v>
      </c>
      <c r="E21" s="4"/>
      <c r="F21" s="6">
        <v>33.514750016448</v>
      </c>
      <c r="G21" s="21">
        <f t="shared" si="0"/>
        <v>33.514750016448</v>
      </c>
      <c r="H21" s="21">
        <f t="shared" si="1"/>
        <v>0</v>
      </c>
      <c r="I21" s="4"/>
      <c r="J21" s="6">
        <v>36.034128506686685</v>
      </c>
      <c r="K21" s="21">
        <f t="shared" si="2"/>
        <v>36.034128506686685</v>
      </c>
      <c r="L21" s="21">
        <f t="shared" si="3"/>
        <v>0</v>
      </c>
      <c r="M21" s="4"/>
      <c r="N21" s="6">
        <v>42.808275336066345</v>
      </c>
      <c r="O21" s="21">
        <f t="shared" si="4"/>
        <v>42.808275336066345</v>
      </c>
      <c r="P21" s="21">
        <f t="shared" si="5"/>
        <v>0</v>
      </c>
      <c r="Q21" s="4"/>
      <c r="R21" s="6">
        <v>112.35715385920102</v>
      </c>
      <c r="S21" s="21">
        <f t="shared" si="6"/>
        <v>112.35715385920102</v>
      </c>
      <c r="T21" s="21">
        <f t="shared" si="7"/>
        <v>0</v>
      </c>
    </row>
    <row r="22" spans="1:20" s="3" customFormat="1" ht="12.75">
      <c r="A22" s="3" t="s">
        <v>28</v>
      </c>
      <c r="B22" s="3">
        <v>19</v>
      </c>
      <c r="C22" s="3" t="s">
        <v>133</v>
      </c>
      <c r="D22" s="18">
        <v>0</v>
      </c>
      <c r="E22" s="4"/>
      <c r="F22" s="6">
        <v>35.551360625123365</v>
      </c>
      <c r="G22" s="21">
        <f t="shared" si="0"/>
        <v>35.551360625123365</v>
      </c>
      <c r="H22" s="21">
        <f t="shared" si="1"/>
        <v>0</v>
      </c>
      <c r="I22" s="4"/>
      <c r="J22" s="6">
        <v>38.473044735452</v>
      </c>
      <c r="K22" s="21">
        <f t="shared" si="2"/>
        <v>38.473044735452</v>
      </c>
      <c r="L22" s="21">
        <f t="shared" si="3"/>
        <v>0</v>
      </c>
      <c r="M22" s="4"/>
      <c r="N22" s="6">
        <v>45.0967680427114</v>
      </c>
      <c r="O22" s="21">
        <f t="shared" si="4"/>
        <v>45.0967680427114</v>
      </c>
      <c r="P22" s="21">
        <f t="shared" si="5"/>
        <v>0</v>
      </c>
      <c r="Q22" s="4"/>
      <c r="R22" s="6">
        <v>119.12117340328678</v>
      </c>
      <c r="S22" s="21">
        <f t="shared" si="6"/>
        <v>119.12117340328678</v>
      </c>
      <c r="T22" s="21">
        <f t="shared" si="7"/>
        <v>0</v>
      </c>
    </row>
    <row r="23" spans="1:20" s="3" customFormat="1" ht="12.75">
      <c r="A23" s="3" t="s">
        <v>28</v>
      </c>
      <c r="B23" s="3">
        <v>20</v>
      </c>
      <c r="C23" s="3" t="s">
        <v>132</v>
      </c>
      <c r="D23" s="18">
        <v>0.05</v>
      </c>
      <c r="E23" s="4"/>
      <c r="F23" s="6">
        <v>0.53595016017774</v>
      </c>
      <c r="G23" s="21">
        <f t="shared" si="0"/>
        <v>0.53595016017774</v>
      </c>
      <c r="H23" s="21">
        <f t="shared" si="1"/>
        <v>0.026797508008887</v>
      </c>
      <c r="I23" s="4"/>
      <c r="J23" s="6">
        <v>0.44656212639363857</v>
      </c>
      <c r="K23" s="21">
        <f t="shared" si="2"/>
        <v>0.44656212639363857</v>
      </c>
      <c r="L23" s="21">
        <f t="shared" si="3"/>
        <v>0.02232810631968193</v>
      </c>
      <c r="M23" s="4"/>
      <c r="N23" s="6">
        <v>0.538468872151778</v>
      </c>
      <c r="O23" s="21">
        <f t="shared" si="4"/>
        <v>0.538468872151778</v>
      </c>
      <c r="P23" s="21">
        <f t="shared" si="5"/>
        <v>0.0269234436075889</v>
      </c>
      <c r="Q23" s="4"/>
      <c r="R23" s="6">
        <v>1.5209811587231565</v>
      </c>
      <c r="S23" s="21">
        <f t="shared" si="6"/>
        <v>1.5209811587231565</v>
      </c>
      <c r="T23" s="21">
        <f t="shared" si="7"/>
        <v>0.07604905793615784</v>
      </c>
    </row>
    <row r="24" spans="1:20" s="3" customFormat="1" ht="12.75">
      <c r="A24" s="3" t="s">
        <v>28</v>
      </c>
      <c r="B24" s="3">
        <v>21</v>
      </c>
      <c r="C24" s="3" t="s">
        <v>131</v>
      </c>
      <c r="D24" s="18">
        <v>0.5</v>
      </c>
      <c r="E24" s="4"/>
      <c r="F24" s="6">
        <v>0.7146002135703188</v>
      </c>
      <c r="G24" s="21">
        <f t="shared" si="0"/>
        <v>0.7146002135703188</v>
      </c>
      <c r="H24" s="21">
        <f t="shared" si="1"/>
        <v>0.3573001067851594</v>
      </c>
      <c r="I24" s="4"/>
      <c r="J24" s="6">
        <v>0.51526399199266</v>
      </c>
      <c r="K24" s="21">
        <f t="shared" si="2"/>
        <v>0.51526399199266</v>
      </c>
      <c r="L24" s="21">
        <f t="shared" si="3"/>
        <v>0.25763199599633</v>
      </c>
      <c r="M24" s="4"/>
      <c r="N24" s="6">
        <v>0.7067403946992087</v>
      </c>
      <c r="O24" s="21">
        <f t="shared" si="4"/>
        <v>0.7067403946992087</v>
      </c>
      <c r="P24" s="21">
        <f t="shared" si="5"/>
        <v>0.35337019734960434</v>
      </c>
      <c r="Q24" s="4"/>
      <c r="R24" s="6">
        <v>1.9366046002621875</v>
      </c>
      <c r="S24" s="21">
        <f t="shared" si="6"/>
        <v>1.9366046002621875</v>
      </c>
      <c r="T24" s="21">
        <f t="shared" si="7"/>
        <v>0.9683023001310938</v>
      </c>
    </row>
    <row r="25" spans="1:20" s="3" customFormat="1" ht="12.75">
      <c r="A25" s="3" t="s">
        <v>28</v>
      </c>
      <c r="B25" s="3">
        <v>22</v>
      </c>
      <c r="C25" s="3" t="s">
        <v>130</v>
      </c>
      <c r="D25" s="18">
        <v>0</v>
      </c>
      <c r="E25" s="4"/>
      <c r="F25" s="6">
        <v>0.35730010678516</v>
      </c>
      <c r="G25" s="21">
        <f t="shared" si="0"/>
        <v>0.35730010678516</v>
      </c>
      <c r="H25" s="21">
        <f t="shared" si="1"/>
        <v>0</v>
      </c>
      <c r="I25" s="4"/>
      <c r="J25" s="6">
        <v>1.0648789167848307</v>
      </c>
      <c r="K25" s="21">
        <f t="shared" si="2"/>
        <v>1.0648789167848307</v>
      </c>
      <c r="L25" s="21">
        <f t="shared" si="3"/>
        <v>0</v>
      </c>
      <c r="M25" s="4"/>
      <c r="N25" s="6">
        <v>1.110592048813042</v>
      </c>
      <c r="O25" s="21">
        <f t="shared" si="4"/>
        <v>1.110592048813042</v>
      </c>
      <c r="P25" s="21">
        <f t="shared" si="5"/>
        <v>0</v>
      </c>
      <c r="Q25" s="4"/>
      <c r="R25" s="6">
        <v>2.532771072383033</v>
      </c>
      <c r="S25" s="21">
        <f t="shared" si="6"/>
        <v>2.532771072383033</v>
      </c>
      <c r="T25" s="21">
        <f t="shared" si="7"/>
        <v>0</v>
      </c>
    </row>
    <row r="26" spans="1:20" s="3" customFormat="1" ht="12.75">
      <c r="A26" s="3" t="s">
        <v>28</v>
      </c>
      <c r="B26" s="3">
        <v>23</v>
      </c>
      <c r="C26" s="3" t="s">
        <v>129</v>
      </c>
      <c r="D26" s="18">
        <v>0</v>
      </c>
      <c r="E26" s="4"/>
      <c r="F26" s="6">
        <v>1.6078504805332172</v>
      </c>
      <c r="G26" s="21">
        <f t="shared" si="0"/>
        <v>1.6078504805332172</v>
      </c>
      <c r="H26" s="21">
        <f t="shared" si="1"/>
        <v>0</v>
      </c>
      <c r="I26" s="4"/>
      <c r="J26" s="6">
        <v>2.026705035171129</v>
      </c>
      <c r="K26" s="21">
        <f t="shared" si="2"/>
        <v>2.026705035171129</v>
      </c>
      <c r="L26" s="21">
        <f t="shared" si="3"/>
        <v>0</v>
      </c>
      <c r="M26" s="4"/>
      <c r="N26" s="6">
        <v>2.3558013156640287</v>
      </c>
      <c r="O26" s="21">
        <f t="shared" si="4"/>
        <v>2.3558013156640287</v>
      </c>
      <c r="P26" s="21">
        <f t="shared" si="5"/>
        <v>0</v>
      </c>
      <c r="Q26" s="4"/>
      <c r="R26" s="6">
        <v>5.990356831368375</v>
      </c>
      <c r="S26" s="21">
        <f t="shared" si="6"/>
        <v>5.990356831368375</v>
      </c>
      <c r="T26" s="21">
        <f t="shared" si="7"/>
        <v>0</v>
      </c>
    </row>
    <row r="27" spans="1:20" s="3" customFormat="1" ht="12.75">
      <c r="A27" s="3" t="s">
        <v>28</v>
      </c>
      <c r="B27" s="3">
        <v>24</v>
      </c>
      <c r="C27" s="3" t="s">
        <v>128</v>
      </c>
      <c r="D27" s="18">
        <v>0.1</v>
      </c>
      <c r="E27" s="4"/>
      <c r="F27" s="6">
        <v>0.5002201494992231</v>
      </c>
      <c r="G27" s="21">
        <f t="shared" si="0"/>
        <v>0.5002201494992231</v>
      </c>
      <c r="H27" s="21">
        <f t="shared" si="1"/>
        <v>0.05002201494992231</v>
      </c>
      <c r="I27" s="4"/>
      <c r="J27" s="6">
        <v>0.2816776489559874</v>
      </c>
      <c r="K27" s="21">
        <f t="shared" si="2"/>
        <v>0.2816776489559874</v>
      </c>
      <c r="L27" s="21">
        <f t="shared" si="3"/>
        <v>0.028167764895598742</v>
      </c>
      <c r="M27" s="4"/>
      <c r="N27" s="6">
        <v>0.2793307274287348</v>
      </c>
      <c r="O27" s="21">
        <f t="shared" si="4"/>
        <v>0.2793307274287348</v>
      </c>
      <c r="P27" s="21">
        <f t="shared" si="5"/>
        <v>0.027933072742873485</v>
      </c>
      <c r="Q27" s="4"/>
      <c r="R27" s="6">
        <v>1.0612285258839453</v>
      </c>
      <c r="S27" s="21">
        <f t="shared" si="6"/>
        <v>1.0612285258839453</v>
      </c>
      <c r="T27" s="21">
        <f t="shared" si="7"/>
        <v>0.10612285258839455</v>
      </c>
    </row>
    <row r="28" spans="1:20" s="3" customFormat="1" ht="12.75">
      <c r="A28" s="3" t="s">
        <v>28</v>
      </c>
      <c r="B28" s="3">
        <v>25</v>
      </c>
      <c r="C28" s="3" t="s">
        <v>127</v>
      </c>
      <c r="D28" s="18">
        <v>0.1</v>
      </c>
      <c r="E28" s="4"/>
      <c r="F28" s="6">
        <v>0.1965150587318377</v>
      </c>
      <c r="G28" s="21">
        <f t="shared" si="0"/>
        <v>0.1965150587318377</v>
      </c>
      <c r="H28" s="21">
        <f t="shared" si="1"/>
        <v>0.01965150587318377</v>
      </c>
      <c r="I28" s="4"/>
      <c r="J28" s="6">
        <v>0.09618261183862988</v>
      </c>
      <c r="K28" s="21">
        <f t="shared" si="2"/>
        <v>0.09618261183862988</v>
      </c>
      <c r="L28" s="21">
        <f t="shared" si="3"/>
        <v>0.009618261183862989</v>
      </c>
      <c r="M28" s="4"/>
      <c r="N28" s="6">
        <v>0.11442463533225285</v>
      </c>
      <c r="O28" s="21">
        <f t="shared" si="4"/>
        <v>0.11442463533225285</v>
      </c>
      <c r="P28" s="21">
        <f t="shared" si="5"/>
        <v>0.011442463533225285</v>
      </c>
      <c r="Q28" s="4"/>
      <c r="R28" s="6">
        <v>0.4071223059027204</v>
      </c>
      <c r="S28" s="21">
        <f t="shared" si="6"/>
        <v>0.4071223059027204</v>
      </c>
      <c r="T28" s="21">
        <f t="shared" si="7"/>
        <v>0.04071223059027204</v>
      </c>
    </row>
    <row r="29" spans="1:20" s="3" customFormat="1" ht="12.75">
      <c r="A29" s="3" t="s">
        <v>28</v>
      </c>
      <c r="B29" s="3">
        <v>26</v>
      </c>
      <c r="C29" s="3" t="s">
        <v>126</v>
      </c>
      <c r="D29" s="18">
        <v>0.1</v>
      </c>
      <c r="E29" s="4"/>
      <c r="F29" s="6">
        <v>0.15006604484976693</v>
      </c>
      <c r="G29" s="21">
        <f t="shared" si="0"/>
        <v>0.15006604484976693</v>
      </c>
      <c r="H29" s="21">
        <f t="shared" si="1"/>
        <v>0.015006604484976694</v>
      </c>
      <c r="I29" s="4"/>
      <c r="J29" s="6">
        <v>0.013740373119804267</v>
      </c>
      <c r="K29" s="21">
        <f t="shared" si="2"/>
        <v>0.013740373119804267</v>
      </c>
      <c r="L29" s="21">
        <f t="shared" si="3"/>
        <v>0.0013740373119804268</v>
      </c>
      <c r="M29" s="4"/>
      <c r="N29" s="6">
        <v>0.016827152254743</v>
      </c>
      <c r="O29" s="21">
        <f t="shared" si="4"/>
        <v>0.016827152254743</v>
      </c>
      <c r="P29" s="21">
        <f t="shared" si="5"/>
        <v>0.0016827152254743</v>
      </c>
      <c r="Q29" s="4"/>
      <c r="R29" s="6">
        <v>0.1806335702243142</v>
      </c>
      <c r="S29" s="21">
        <f t="shared" si="6"/>
        <v>0.1806335702243142</v>
      </c>
      <c r="T29" s="21">
        <f t="shared" si="7"/>
        <v>0.01806335702243142</v>
      </c>
    </row>
    <row r="30" spans="1:20" s="3" customFormat="1" ht="12.75">
      <c r="A30" s="3" t="s">
        <v>28</v>
      </c>
      <c r="B30" s="3">
        <v>27</v>
      </c>
      <c r="C30" s="3" t="s">
        <v>125</v>
      </c>
      <c r="D30" s="18">
        <v>0.1</v>
      </c>
      <c r="E30" s="4"/>
      <c r="F30" s="6">
        <v>0.2322450694103536</v>
      </c>
      <c r="G30" s="21">
        <f t="shared" si="0"/>
        <v>0.2322450694103536</v>
      </c>
      <c r="H30" s="21">
        <f t="shared" si="1"/>
        <v>0.023224506941035363</v>
      </c>
      <c r="I30" s="4"/>
      <c r="J30" s="6">
        <v>0.0927475185586788</v>
      </c>
      <c r="K30" s="21">
        <f t="shared" si="2"/>
        <v>0.0927475185586788</v>
      </c>
      <c r="L30" s="21">
        <f t="shared" si="3"/>
        <v>0.00927475185586788</v>
      </c>
      <c r="M30" s="4"/>
      <c r="N30" s="6">
        <v>0.08077033082276669</v>
      </c>
      <c r="O30" s="21">
        <f t="shared" si="4"/>
        <v>0.08077033082276669</v>
      </c>
      <c r="P30" s="21">
        <f t="shared" si="5"/>
        <v>0.008077033082276669</v>
      </c>
      <c r="Q30" s="4"/>
      <c r="R30" s="6">
        <v>0.4057629187917991</v>
      </c>
      <c r="S30" s="21">
        <f t="shared" si="6"/>
        <v>0.4057629187917991</v>
      </c>
      <c r="T30" s="21">
        <f t="shared" si="7"/>
        <v>0.04057629187917991</v>
      </c>
    </row>
    <row r="31" spans="1:20" s="3" customFormat="1" ht="12.75">
      <c r="A31" s="3" t="s">
        <v>28</v>
      </c>
      <c r="B31" s="3">
        <v>28</v>
      </c>
      <c r="C31" s="3" t="s">
        <v>124</v>
      </c>
      <c r="D31" s="18">
        <v>0</v>
      </c>
      <c r="E31" s="4"/>
      <c r="F31" s="6">
        <v>0.528804158042036</v>
      </c>
      <c r="G31" s="21">
        <f t="shared" si="0"/>
        <v>0.528804158042036</v>
      </c>
      <c r="H31" s="21">
        <f t="shared" si="1"/>
        <v>0</v>
      </c>
      <c r="I31" s="4"/>
      <c r="J31" s="6">
        <v>0.6492326299107515</v>
      </c>
      <c r="K31" s="21">
        <f t="shared" si="2"/>
        <v>0.6492326299107515</v>
      </c>
      <c r="L31" s="21">
        <f t="shared" si="3"/>
        <v>0</v>
      </c>
      <c r="M31" s="4"/>
      <c r="N31" s="6">
        <v>0.013461721803794449</v>
      </c>
      <c r="O31" s="21">
        <f t="shared" si="4"/>
        <v>0.013461721803794449</v>
      </c>
      <c r="P31" s="21">
        <f t="shared" si="5"/>
        <v>0</v>
      </c>
      <c r="Q31" s="4"/>
      <c r="R31" s="6">
        <v>1.191498509756582</v>
      </c>
      <c r="S31" s="21">
        <f t="shared" si="6"/>
        <v>1.191498509756582</v>
      </c>
      <c r="T31" s="21">
        <f t="shared" si="7"/>
        <v>0</v>
      </c>
    </row>
    <row r="32" spans="1:20" s="3" customFormat="1" ht="12.75">
      <c r="A32" s="3" t="s">
        <v>28</v>
      </c>
      <c r="B32" s="3">
        <v>29</v>
      </c>
      <c r="C32" s="3" t="s">
        <v>123</v>
      </c>
      <c r="D32" s="18">
        <v>0</v>
      </c>
      <c r="E32" s="4"/>
      <c r="F32" s="6">
        <v>1.6078504805332172</v>
      </c>
      <c r="G32" s="21">
        <f t="shared" si="0"/>
        <v>1.6078504805332172</v>
      </c>
      <c r="H32" s="21">
        <f t="shared" si="1"/>
        <v>0</v>
      </c>
      <c r="I32" s="4"/>
      <c r="J32" s="6">
        <v>1.1335807823838517</v>
      </c>
      <c r="K32" s="21">
        <f t="shared" si="2"/>
        <v>1.1335807823838517</v>
      </c>
      <c r="L32" s="21">
        <f t="shared" si="3"/>
        <v>0</v>
      </c>
      <c r="M32" s="4"/>
      <c r="N32" s="6">
        <v>0.504814567642292</v>
      </c>
      <c r="O32" s="21">
        <f t="shared" si="4"/>
        <v>0.504814567642292</v>
      </c>
      <c r="P32" s="21">
        <f t="shared" si="5"/>
        <v>0</v>
      </c>
      <c r="Q32" s="4"/>
      <c r="R32" s="6">
        <v>3.246245830559361</v>
      </c>
      <c r="S32" s="21">
        <f t="shared" si="6"/>
        <v>3.246245830559361</v>
      </c>
      <c r="T32" s="21">
        <f t="shared" si="7"/>
        <v>0</v>
      </c>
    </row>
    <row r="33" spans="1:20" s="3" customFormat="1" ht="12.75">
      <c r="A33" s="3" t="s">
        <v>28</v>
      </c>
      <c r="B33" s="3">
        <v>30</v>
      </c>
      <c r="C33" s="3" t="s">
        <v>122</v>
      </c>
      <c r="D33" s="18">
        <v>0.01</v>
      </c>
      <c r="E33" s="4"/>
      <c r="F33" s="6">
        <v>0.3215700961066435</v>
      </c>
      <c r="G33" s="21">
        <f t="shared" si="0"/>
        <v>0.3215700961066435</v>
      </c>
      <c r="H33" s="21">
        <f t="shared" si="1"/>
        <v>0.003215700961066435</v>
      </c>
      <c r="I33" s="4"/>
      <c r="J33" s="6">
        <v>0.10648789167848305</v>
      </c>
      <c r="K33" s="21">
        <f t="shared" si="2"/>
        <v>0.10648789167848305</v>
      </c>
      <c r="L33" s="21">
        <f t="shared" si="3"/>
        <v>0.0010648789167848306</v>
      </c>
      <c r="M33" s="4"/>
      <c r="N33" s="6">
        <v>0.10769377443035559</v>
      </c>
      <c r="O33" s="21">
        <f t="shared" si="4"/>
        <v>0.10769377443035559</v>
      </c>
      <c r="P33" s="21">
        <f t="shared" si="5"/>
        <v>0.0010769377443035559</v>
      </c>
      <c r="Q33" s="4"/>
      <c r="R33" s="6">
        <v>0.5357517622154822</v>
      </c>
      <c r="S33" s="21">
        <f t="shared" si="6"/>
        <v>0.5357517622154822</v>
      </c>
      <c r="T33" s="21">
        <f t="shared" si="7"/>
        <v>0.005357517622154822</v>
      </c>
    </row>
    <row r="34" spans="1:20" s="3" customFormat="1" ht="12.75">
      <c r="A34" s="3" t="s">
        <v>28</v>
      </c>
      <c r="B34" s="3">
        <v>31</v>
      </c>
      <c r="C34" s="3" t="s">
        <v>121</v>
      </c>
      <c r="D34" s="18">
        <v>0.01</v>
      </c>
      <c r="E34" s="4"/>
      <c r="F34" s="6">
        <v>0.22152606620679882</v>
      </c>
      <c r="G34" s="21">
        <f t="shared" si="0"/>
        <v>0.22152606620679882</v>
      </c>
      <c r="H34" s="21">
        <f t="shared" si="1"/>
        <v>0.0022152606620679883</v>
      </c>
      <c r="I34" s="4"/>
      <c r="J34" s="6">
        <v>0.017175466399755333</v>
      </c>
      <c r="K34" s="21">
        <f t="shared" si="2"/>
        <v>0.017175466399755333</v>
      </c>
      <c r="L34" s="21">
        <f t="shared" si="3"/>
        <v>0.00017175466399755335</v>
      </c>
      <c r="M34" s="4">
        <v>1</v>
      </c>
      <c r="N34" s="6">
        <v>0.013461721803794449</v>
      </c>
      <c r="O34" s="21">
        <f t="shared" si="4"/>
        <v>0.006730860901897224</v>
      </c>
      <c r="P34" s="21">
        <f t="shared" si="5"/>
        <v>6.730860901897224E-05</v>
      </c>
      <c r="Q34" s="4"/>
      <c r="R34" s="6">
        <v>0.2521632544103486</v>
      </c>
      <c r="S34" s="21">
        <f t="shared" si="6"/>
        <v>0.2521632544103486</v>
      </c>
      <c r="T34" s="21">
        <f t="shared" si="7"/>
        <v>0.002521632544103486</v>
      </c>
    </row>
    <row r="35" spans="1:20" s="3" customFormat="1" ht="12.75">
      <c r="A35" s="3" t="s">
        <v>28</v>
      </c>
      <c r="B35" s="3">
        <v>32</v>
      </c>
      <c r="C35" s="3" t="s">
        <v>120</v>
      </c>
      <c r="D35" s="18">
        <v>0</v>
      </c>
      <c r="E35" s="4"/>
      <c r="F35" s="6">
        <v>0.02858400854281275</v>
      </c>
      <c r="G35" s="21">
        <f t="shared" si="0"/>
        <v>0.02858400854281275</v>
      </c>
      <c r="H35" s="21">
        <f t="shared" si="1"/>
        <v>0</v>
      </c>
      <c r="I35" s="4"/>
      <c r="J35" s="6">
        <v>0.017175466399755333</v>
      </c>
      <c r="K35" s="21">
        <f t="shared" si="2"/>
        <v>0.017175466399755333</v>
      </c>
      <c r="L35" s="21">
        <f t="shared" si="3"/>
        <v>0</v>
      </c>
      <c r="M35" s="4"/>
      <c r="N35" s="6">
        <v>0.07403946992086949</v>
      </c>
      <c r="O35" s="21">
        <f t="shared" si="4"/>
        <v>0.07403946992086949</v>
      </c>
      <c r="P35" s="21">
        <f t="shared" si="5"/>
        <v>0</v>
      </c>
      <c r="Q35" s="4"/>
      <c r="R35" s="6">
        <v>0.11979894486343758</v>
      </c>
      <c r="S35" s="21">
        <f t="shared" si="6"/>
        <v>0.11979894486343758</v>
      </c>
      <c r="T35" s="21">
        <f t="shared" si="7"/>
        <v>0</v>
      </c>
    </row>
    <row r="36" spans="1:20" s="3" customFormat="1" ht="12.75">
      <c r="A36" s="3" t="s">
        <v>28</v>
      </c>
      <c r="B36" s="3">
        <v>33</v>
      </c>
      <c r="C36" s="3" t="s">
        <v>119</v>
      </c>
      <c r="D36" s="18">
        <v>0</v>
      </c>
      <c r="E36" s="4"/>
      <c r="F36" s="6">
        <v>0.5716801708562551</v>
      </c>
      <c r="G36" s="21">
        <f t="shared" si="0"/>
        <v>0.5716801708562551</v>
      </c>
      <c r="H36" s="21">
        <f t="shared" si="1"/>
        <v>0</v>
      </c>
      <c r="I36" s="4"/>
      <c r="J36" s="6">
        <v>0.14083882447799373</v>
      </c>
      <c r="K36" s="21">
        <f t="shared" si="2"/>
        <v>0.14083882447799373</v>
      </c>
      <c r="L36" s="21">
        <f t="shared" si="3"/>
        <v>0</v>
      </c>
      <c r="M36" s="4"/>
      <c r="N36" s="6">
        <v>0.19519496615502</v>
      </c>
      <c r="O36" s="21">
        <f t="shared" si="4"/>
        <v>0.19519496615502</v>
      </c>
      <c r="P36" s="21">
        <f t="shared" si="5"/>
        <v>0</v>
      </c>
      <c r="Q36" s="4"/>
      <c r="R36" s="6">
        <v>0.9077139614892688</v>
      </c>
      <c r="S36" s="21">
        <f t="shared" si="6"/>
        <v>0.9077139614892688</v>
      </c>
      <c r="T36" s="21">
        <f t="shared" si="7"/>
        <v>0</v>
      </c>
    </row>
    <row r="37" spans="1:20" s="3" customFormat="1" ht="12.75">
      <c r="A37" s="3" t="s">
        <v>28</v>
      </c>
      <c r="B37" s="3">
        <v>34</v>
      </c>
      <c r="C37" s="3" t="s">
        <v>118</v>
      </c>
      <c r="D37" s="18">
        <v>0.001</v>
      </c>
      <c r="E37" s="4"/>
      <c r="F37" s="6">
        <v>1.1433603417125102</v>
      </c>
      <c r="G37" s="21">
        <f t="shared" si="0"/>
        <v>1.1433603417125102</v>
      </c>
      <c r="H37" s="21">
        <f t="shared" si="1"/>
        <v>0.0011433603417125102</v>
      </c>
      <c r="I37" s="4"/>
      <c r="J37" s="6">
        <v>0.0721369588789724</v>
      </c>
      <c r="K37" s="21">
        <f t="shared" si="2"/>
        <v>0.0721369588789724</v>
      </c>
      <c r="L37" s="21">
        <f t="shared" si="3"/>
        <v>7.21369588789724E-05</v>
      </c>
      <c r="M37" s="4"/>
      <c r="N37" s="6">
        <v>0.07067403946992087</v>
      </c>
      <c r="O37" s="21">
        <f t="shared" si="4"/>
        <v>0.07067403946992087</v>
      </c>
      <c r="P37" s="21">
        <f t="shared" si="5"/>
        <v>7.067403946992087E-05</v>
      </c>
      <c r="Q37" s="4"/>
      <c r="R37" s="6">
        <v>1.2861713400614034</v>
      </c>
      <c r="S37" s="21">
        <f t="shared" si="6"/>
        <v>1.2861713400614034</v>
      </c>
      <c r="T37" s="21">
        <f t="shared" si="7"/>
        <v>0.0012861713400614035</v>
      </c>
    </row>
    <row r="38" spans="1:20" s="3" customFormat="1" ht="12.75">
      <c r="A38" s="3" t="s">
        <v>28</v>
      </c>
      <c r="B38" s="3">
        <v>35</v>
      </c>
      <c r="C38" s="3" t="s">
        <v>117</v>
      </c>
      <c r="D38" s="4"/>
      <c r="E38" s="9">
        <f>(F38-H38)*2/F38*100</f>
        <v>-2.5372607251809908E-14</v>
      </c>
      <c r="F38" s="6">
        <v>0.87513515154889</v>
      </c>
      <c r="G38" s="6"/>
      <c r="H38" s="6">
        <f>SUM(H5:H37)</f>
        <v>0.8751351515488901</v>
      </c>
      <c r="I38" s="9">
        <f>(J38-L38)*2/J38*100</f>
        <v>-3.195683607535928E-14</v>
      </c>
      <c r="J38" s="6">
        <v>0.6948266230155419</v>
      </c>
      <c r="K38" s="6"/>
      <c r="L38" s="6">
        <f>SUM(L5:L37)</f>
        <v>0.694826623015542</v>
      </c>
      <c r="M38" s="9">
        <f>(N38-P38)*2/N38*100</f>
        <v>0.01751535878024949</v>
      </c>
      <c r="N38" s="6">
        <v>0.7685667175135856</v>
      </c>
      <c r="O38" s="6"/>
      <c r="P38" s="6">
        <f>SUM(P5:P37)</f>
        <v>0.7684994089045666</v>
      </c>
      <c r="Q38" s="9">
        <f>(R38-T38)*2/R38*100</f>
        <v>-3.798022657020909E-14</v>
      </c>
      <c r="R38" s="6">
        <v>2.3385284920780176</v>
      </c>
      <c r="S38" s="6"/>
      <c r="T38" s="6">
        <f>SUM(T5:T37)</f>
        <v>2.338528492078018</v>
      </c>
    </row>
    <row r="39" spans="1:20" s="3" customFormat="1" ht="12.75">
      <c r="A39" s="3" t="s">
        <v>28</v>
      </c>
      <c r="B39" s="3">
        <v>36</v>
      </c>
      <c r="C39" s="3" t="s">
        <v>116</v>
      </c>
      <c r="D39" s="4"/>
      <c r="E39" s="4"/>
      <c r="F39" s="6">
        <v>44.11584418476364</v>
      </c>
      <c r="G39" s="6">
        <f>G37+G36+G32+G26+G22+G19+G18+G15+G10+G7</f>
        <v>44.115844184763645</v>
      </c>
      <c r="H39" s="6"/>
      <c r="I39" s="4"/>
      <c r="J39" s="6">
        <v>43.9932396363333</v>
      </c>
      <c r="K39" s="6">
        <f>K37+K36+K32+K26+K22+K19+K18+K15+K10+K7</f>
        <v>43.993239636333364</v>
      </c>
      <c r="L39" s="6"/>
      <c r="M39" s="4"/>
      <c r="N39" s="6">
        <v>50.38049385070072</v>
      </c>
      <c r="O39" s="6">
        <f>O37+O36+O32+O26+O22+O19+O18+O15+O10+O7</f>
        <v>50.38049385070073</v>
      </c>
      <c r="P39" s="6"/>
      <c r="Q39" s="4"/>
      <c r="R39" s="6">
        <v>138.48957767179763</v>
      </c>
      <c r="S39" s="6">
        <f>S37+S36+S32+S26+S22+S19+S18+S15+S10+S7</f>
        <v>138.48957767179775</v>
      </c>
      <c r="T39" s="6"/>
    </row>
  </sheetData>
  <mergeCells count="4">
    <mergeCell ref="F1:H1"/>
    <mergeCell ref="J1:L1"/>
    <mergeCell ref="N1:P1"/>
    <mergeCell ref="R1:T1"/>
  </mergeCells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2004-02-24T23:38:17Z</cp:lastPrinted>
  <dcterms:created xsi:type="dcterms:W3CDTF">2002-06-14T12:08:24Z</dcterms:created>
  <dcterms:modified xsi:type="dcterms:W3CDTF">2004-02-24T23:38:58Z</dcterms:modified>
  <cp:category/>
  <cp:version/>
  <cp:contentType/>
  <cp:contentStatus/>
</cp:coreProperties>
</file>