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01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<sst xmlns="http://schemas.openxmlformats.org/spreadsheetml/2006/main" count="847" uniqueCount="181">
  <si>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</si>
  <si>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</si>
  <si>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</si>
  <si>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</si>
  <si>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</si>
  <si>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</si>
  <si>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</si>
  <si>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</si>
  <si>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</si>
  <si>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</si>
  <si>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</si>
  <si>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</si>
  <si>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</si>
  <si>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</si>
  <si>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</si>
  <si>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</si>
  <si>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</si>
  <si>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</si>
  <si>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</si>
  <si>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</si>
  <si>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</si>
  <si>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</si>
  <si>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</si>
  <si>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</si>
  <si>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</si>
  <si>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</si>
  <si>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</si>
  <si>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</si>
  <si>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</si>
  <si>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</si>
  <si>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</si>
  <si>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</si>
  <si>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</si>
  <si>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</si>
  <si>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</si>
  <si>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</si>
  <si>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</si>
  <si>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</si>
  <si>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</si>
  <si>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</si>
  <si>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</si>
  <si>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</si>
  <si>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</si>
  <si>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</si>
  <si>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</si>
  <si>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</si>
  <si>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</si>
  <si>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</si>
  <si>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Feedstream Description</t>
  </si>
  <si>
    <t>g/hr</t>
  </si>
  <si>
    <t>Ash</t>
  </si>
  <si>
    <t>HCl</t>
  </si>
  <si>
    <t>Cl2</t>
  </si>
  <si>
    <t>DRE</t>
  </si>
  <si>
    <t>Chlorobenzene</t>
  </si>
  <si>
    <t>lb/hr</t>
  </si>
  <si>
    <t>Run 1</t>
  </si>
  <si>
    <t>Run 2</t>
  </si>
  <si>
    <t>Run 3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</si>
  <si>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</si>
  <si>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</si>
  <si>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</si>
  <si>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</si>
  <si>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</si>
  <si>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</si>
  <si>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</si>
  <si>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</si>
  <si>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</si>
  <si>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Stack Gas Emissions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</si>
  <si>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</si>
  <si>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</si>
  <si>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</si>
  <si>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</si>
  <si>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</si>
  <si>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</si>
  <si>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</si>
  <si>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</si>
  <si>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</si>
  <si>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</si>
  <si>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</si>
  <si>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</si>
  <si>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</si>
  <si>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</si>
  <si>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</si>
  <si>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</si>
  <si>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</si>
  <si>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</si>
  <si>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</si>
  <si>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</si>
  <si>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Beryllium</t>
  </si>
  <si>
    <t>Cadmium</t>
  </si>
  <si>
    <t>Comments</t>
  </si>
  <si>
    <t>PM, HCl/Cl2</t>
  </si>
  <si>
    <t>POHC Feedrate</t>
  </si>
  <si>
    <t>Emission Rate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</si>
  <si>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</si>
  <si>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</si>
  <si>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</si>
  <si>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</si>
  <si>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</si>
  <si>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</si>
  <si>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HWC Burn Status (Date if Terminated)</t>
  </si>
  <si>
    <t>PM, HCl/Cl2, metals</t>
  </si>
  <si>
    <t>Detected in sample volume (ng)</t>
  </si>
  <si>
    <t>PCDD/PCDF (ng in sample)</t>
  </si>
  <si>
    <t>Merck Sharp and Dohme</t>
  </si>
  <si>
    <t>Barceloneta</t>
  </si>
  <si>
    <t>PR</t>
  </si>
  <si>
    <t>Rotary kiln incinerator</t>
  </si>
  <si>
    <t>Rotary kiln</t>
  </si>
  <si>
    <t>WS</t>
  </si>
  <si>
    <t>Liq, solid, sludge</t>
  </si>
  <si>
    <t>3021C1</t>
  </si>
  <si>
    <t>Stationary Source Sampling Report, Reference No. 12521, Merck Sharp and Dohme Quimica, Barceloneta, Puerto Rico, April 1996</t>
  </si>
  <si>
    <t>Entropy Inc.</t>
  </si>
  <si>
    <t>April 29-30, 1996</t>
  </si>
  <si>
    <t>April 23-24, 1996</t>
  </si>
  <si>
    <t>Aqueous liquids, solvents, sludges, solids</t>
  </si>
  <si>
    <t>Chloroform</t>
  </si>
  <si>
    <t>Naphthalene</t>
  </si>
  <si>
    <t>PM, HCl/Cl2, DRE, PCDD/F, VOC, SVOC</t>
  </si>
  <si>
    <t>Metals</t>
  </si>
  <si>
    <t>Trial burn, April 1996</t>
  </si>
  <si>
    <t>Other TCDD</t>
  </si>
  <si>
    <t>Other PCDD</t>
  </si>
  <si>
    <t>Other HxCDD</t>
  </si>
  <si>
    <t>Other HpCDD</t>
  </si>
  <si>
    <t>Other TCDF</t>
  </si>
  <si>
    <t>Other PCDF</t>
  </si>
  <si>
    <t>Other HxCDF</t>
  </si>
  <si>
    <t>Other HpCDF</t>
  </si>
  <si>
    <t>3021C2</t>
  </si>
  <si>
    <t>3021C3</t>
  </si>
  <si>
    <t>Chlorine</t>
  </si>
  <si>
    <t>&gt;</t>
  </si>
  <si>
    <t>R1</t>
  </si>
  <si>
    <t>R2</t>
  </si>
  <si>
    <t>R3</t>
  </si>
  <si>
    <t>Cond Avg</t>
  </si>
  <si>
    <t>Trial burn, min temp, solid and liquid waste</t>
  </si>
  <si>
    <t>Trial burn, max temp, liquid waste only</t>
  </si>
  <si>
    <t>Trial burn, min temp, liquid waste only</t>
  </si>
  <si>
    <t>3021C4</t>
  </si>
  <si>
    <t>Collision type scrubber</t>
  </si>
  <si>
    <t>Tier III for Sb, As, Be, Cd, Cr, Pb</t>
  </si>
  <si>
    <t>Combustor Type</t>
  </si>
  <si>
    <t>Combustor Class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</si>
  <si>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</si>
  <si>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</si>
  <si>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</si>
  <si>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</si>
  <si>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</si>
  <si>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</si>
  <si>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</si>
  <si>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Phase I ID No.</t>
  </si>
  <si>
    <t>PRD090028101</t>
  </si>
  <si>
    <t>Feedstream 1</t>
  </si>
  <si>
    <t>E1</t>
  </si>
  <si>
    <t>E2</t>
  </si>
  <si>
    <t>Total Chlorine</t>
  </si>
  <si>
    <t>Thallium</t>
  </si>
  <si>
    <t>Cond Dates</t>
  </si>
  <si>
    <t>Number of Sister Facilities</t>
  </si>
  <si>
    <t>APCS Detailed Acronym</t>
  </si>
  <si>
    <t>APCS General Class</t>
  </si>
  <si>
    <t>HEWS</t>
  </si>
  <si>
    <t>source</t>
  </si>
  <si>
    <t>cond</t>
  </si>
  <si>
    <t>emiss</t>
  </si>
  <si>
    <t>feed</t>
  </si>
  <si>
    <t>process</t>
  </si>
  <si>
    <t>df c1</t>
  </si>
  <si>
    <t>df c2</t>
  </si>
  <si>
    <t>Onsite incinerator</t>
  </si>
  <si>
    <t>Feedstream Number</t>
  </si>
  <si>
    <t>Feed Class</t>
  </si>
  <si>
    <t>F1</t>
  </si>
  <si>
    <t>Feed Class 2</t>
  </si>
  <si>
    <t>Trial burn, max temp, solid and liquid waste</t>
  </si>
  <si>
    <t>Full ND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</si>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</sst>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000E+00"/>
    <numFmt numFmtId="179" formatCode="0.E+00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67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0"/>
  <sheetViews>
    <sheetView workbookViewId="0" topLeftCell="B1">
      <selection activeCell="C24" sqref="C24"/>
    </sheetView>
  </sheetViews>
  <sheetFormatPr defaultColWidth="9.140625" defaultRowHeight="12.75"/>
  <cols>
    <col min="1" max="1" width="1.8515625" style="1" hidden="1" customWidth="1"/>
    <col min="2" max="2" width="27.57421875" style="1" customWidth="1"/>
    <col min="3" max="3" width="58.421875" style="1" customWidth="1"/>
    <col min="4" max="16384" width="8.8515625" style="1" customWidth="1"/>
  </cols>
  <sheetData>
    <row r="1" spans="2:12" ht="12.75">
      <c r="B1" s="11" t="s">
        <v>81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2.75">
      <c r="B3" s="19" t="s">
        <v>154</v>
      </c>
      <c r="C3" s="20">
        <v>3021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2.75">
      <c r="B4" s="19" t="s">
        <v>0</v>
      </c>
      <c r="C4" s="19" t="s">
        <v>155</v>
      </c>
      <c r="D4" s="19"/>
      <c r="E4" s="19"/>
      <c r="F4" s="19"/>
      <c r="G4" s="19"/>
      <c r="H4" s="19"/>
      <c r="I4" s="19"/>
      <c r="J4" s="19"/>
      <c r="K4" s="19"/>
      <c r="L4" s="19"/>
    </row>
    <row r="5" spans="2:12" ht="12.75">
      <c r="B5" s="19" t="s">
        <v>1</v>
      </c>
      <c r="C5" s="19" t="s">
        <v>105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ht="12.7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12.75">
      <c r="B7" s="19" t="s">
        <v>3</v>
      </c>
      <c r="C7" s="19" t="s">
        <v>106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ht="12.75">
      <c r="B8" s="19" t="s">
        <v>4</v>
      </c>
      <c r="C8" s="19" t="s">
        <v>107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ht="12.75">
      <c r="B9" s="19" t="s">
        <v>5</v>
      </c>
      <c r="C9" s="19" t="s">
        <v>108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ht="12.75"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2.75">
      <c r="B11" s="19" t="s">
        <v>162</v>
      </c>
      <c r="C11" s="20">
        <v>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2.75">
      <c r="B12" s="19" t="s">
        <v>146</v>
      </c>
      <c r="C12" s="19" t="s">
        <v>173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2:12" ht="12.75">
      <c r="B13" s="19" t="s">
        <v>145</v>
      </c>
      <c r="C13" s="19" t="s">
        <v>109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2:12" s="53" customFormat="1" ht="12.75">
      <c r="B14" s="52" t="s">
        <v>69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2:12" s="53" customFormat="1" ht="12.75">
      <c r="B15" s="52" t="s">
        <v>77</v>
      </c>
      <c r="C15" s="54"/>
      <c r="D15" s="52"/>
      <c r="E15" s="52"/>
      <c r="F15" s="52"/>
      <c r="G15" s="52"/>
      <c r="H15" s="52"/>
      <c r="I15" s="52"/>
      <c r="J15" s="52"/>
      <c r="K15" s="52"/>
      <c r="L15" s="52"/>
    </row>
    <row r="16" spans="2:12" s="53" customFormat="1" ht="12.75">
      <c r="B16" s="19" t="s">
        <v>82</v>
      </c>
      <c r="C16" s="19"/>
      <c r="F16" s="52"/>
      <c r="G16" s="52"/>
      <c r="H16" s="52"/>
      <c r="I16" s="52"/>
      <c r="J16" s="52"/>
      <c r="K16" s="52"/>
      <c r="L16" s="52"/>
    </row>
    <row r="17" spans="2:12" s="53" customFormat="1" ht="12.75">
      <c r="B17" s="19" t="s">
        <v>163</v>
      </c>
      <c r="C17" s="52" t="s">
        <v>110</v>
      </c>
      <c r="D17" s="52"/>
      <c r="E17" s="52"/>
      <c r="F17" s="52"/>
      <c r="G17" s="52"/>
      <c r="H17" s="52"/>
      <c r="I17" s="52"/>
      <c r="J17" s="52"/>
      <c r="K17" s="52"/>
      <c r="L17" s="52"/>
    </row>
    <row r="18" spans="2:12" s="53" customFormat="1" ht="12.75">
      <c r="B18" s="19" t="s">
        <v>164</v>
      </c>
      <c r="C18" s="52" t="s">
        <v>165</v>
      </c>
      <c r="D18" s="52"/>
      <c r="E18" s="52"/>
      <c r="F18" s="52"/>
      <c r="G18" s="52"/>
      <c r="H18" s="52"/>
      <c r="I18" s="52"/>
      <c r="J18" s="52"/>
      <c r="K18" s="52"/>
      <c r="L18" s="52"/>
    </row>
    <row r="19" spans="2:12" ht="12.75">
      <c r="B19" s="52" t="s">
        <v>7</v>
      </c>
      <c r="C19" s="52" t="s">
        <v>143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2.75">
      <c r="B20" s="19" t="s">
        <v>74</v>
      </c>
      <c r="C20" s="52" t="s">
        <v>111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2.75">
      <c r="B21" s="19" t="s">
        <v>83</v>
      </c>
      <c r="C21" s="52" t="s">
        <v>117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2.75">
      <c r="B22" s="19" t="s">
        <v>75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>
      <c r="B24" s="19" t="s">
        <v>8</v>
      </c>
      <c r="C24" s="20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 t="s">
        <v>9</v>
      </c>
      <c r="C25" s="20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 t="s">
        <v>10</v>
      </c>
      <c r="C26" s="20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 t="s">
        <v>78</v>
      </c>
      <c r="C27" s="21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4.25" customHeight="1">
      <c r="B28" s="19" t="s">
        <v>79</v>
      </c>
      <c r="C28" s="20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2.75">
      <c r="B30" s="19" t="s">
        <v>11</v>
      </c>
      <c r="C30" s="19" t="s">
        <v>144</v>
      </c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2.75">
      <c r="B31" s="19" t="s">
        <v>101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52" spans="2:12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2:12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2:12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2:12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2:12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2:12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2:12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2:12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2:12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12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12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2:12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2:12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2:12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2:12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2:12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2:12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2:1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2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2:12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2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2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2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2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2:12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2:12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2:12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2:12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2:12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2:12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2:12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2:12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2:12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2:12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2:12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2:12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2:12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2:12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2:12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2:12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2:12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2:12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2:12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2:12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2:12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2:12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2:12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2:12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2:12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2:12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2:12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2:12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2:12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2:12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2:12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2:12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2:12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2:12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2:12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2:12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2:12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2:12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2:12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2:12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2:12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2:12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2:12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2:12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2:12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2:12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2:12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2:12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2:12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2:12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2:12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2:12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2:12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2:12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2:12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2:12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2:12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2:12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2:12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2:12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2:12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B8">
      <selection activeCell="C19" sqref="C19"/>
    </sheetView>
  </sheetViews>
  <sheetFormatPr defaultColWidth="9.140625" defaultRowHeight="12.75"/>
  <cols>
    <col min="1" max="1" width="1.28515625" style="0" hidden="1" customWidth="1"/>
    <col min="2" max="2" width="24.57421875" style="0" customWidth="1"/>
    <col min="3" max="3" width="60.00390625" style="0" customWidth="1"/>
  </cols>
  <sheetData>
    <row r="1" ht="12.75">
      <c r="B1" s="11" t="s">
        <v>147</v>
      </c>
    </row>
    <row r="3" spans="2:12" s="1" customFormat="1" ht="12.75">
      <c r="B3" s="11" t="s">
        <v>112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s="1" customFormat="1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s="60" customFormat="1" ht="25.5">
      <c r="B5" s="59" t="s">
        <v>148</v>
      </c>
      <c r="C5" s="52" t="s">
        <v>113</v>
      </c>
      <c r="D5" s="59"/>
      <c r="E5" s="59"/>
      <c r="F5" s="59"/>
      <c r="G5" s="59"/>
      <c r="H5" s="59"/>
      <c r="I5" s="59"/>
      <c r="J5" s="59"/>
      <c r="K5" s="59"/>
      <c r="L5" s="59"/>
    </row>
    <row r="6" spans="2:12" s="1" customFormat="1" ht="12.75">
      <c r="B6" s="19" t="s">
        <v>149</v>
      </c>
      <c r="C6" s="19" t="s">
        <v>114</v>
      </c>
      <c r="D6" s="19"/>
      <c r="E6" s="19"/>
      <c r="F6" s="19"/>
      <c r="G6" s="19"/>
      <c r="H6" s="19"/>
      <c r="I6" s="19"/>
      <c r="J6" s="19"/>
      <c r="K6" s="19"/>
      <c r="L6" s="19"/>
    </row>
    <row r="7" spans="2:12" s="1" customFormat="1" ht="12.75">
      <c r="B7" s="19" t="s">
        <v>150</v>
      </c>
      <c r="C7" s="19" t="s">
        <v>114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s="1" customFormat="1" ht="12.75">
      <c r="B8" s="19" t="s">
        <v>151</v>
      </c>
      <c r="C8" s="22" t="s">
        <v>115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s="1" customFormat="1" ht="12.75">
      <c r="B9" s="19" t="s">
        <v>161</v>
      </c>
      <c r="C9" s="65">
        <v>35156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s="1" customFormat="1" ht="12.75">
      <c r="B10" s="19" t="s">
        <v>152</v>
      </c>
      <c r="C10" s="19" t="s">
        <v>139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s="1" customFormat="1" ht="12.75">
      <c r="B11" s="19" t="s">
        <v>153</v>
      </c>
      <c r="C11" s="22" t="s">
        <v>120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s="1" customFormat="1" ht="12.75">
      <c r="B12" s="19"/>
      <c r="C12" s="22"/>
      <c r="D12" s="19"/>
      <c r="E12" s="19"/>
      <c r="F12" s="19"/>
      <c r="G12" s="19"/>
      <c r="H12" s="19"/>
      <c r="I12" s="19"/>
      <c r="J12" s="19"/>
      <c r="K12" s="19"/>
      <c r="L12" s="19"/>
    </row>
    <row r="13" spans="2:12" s="1" customFormat="1" ht="12.75">
      <c r="B13" s="11" t="s">
        <v>131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s="1" customFormat="1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s="60" customFormat="1" ht="25.5">
      <c r="B15" s="59" t="s">
        <v>148</v>
      </c>
      <c r="C15" s="52" t="s">
        <v>113</v>
      </c>
      <c r="D15" s="59"/>
      <c r="E15" s="59"/>
      <c r="F15" s="59"/>
      <c r="G15" s="59"/>
      <c r="H15" s="59"/>
      <c r="I15" s="59"/>
      <c r="J15" s="59"/>
      <c r="K15" s="59"/>
      <c r="L15" s="59"/>
    </row>
    <row r="16" spans="2:12" s="1" customFormat="1" ht="12.75">
      <c r="B16" s="19" t="s">
        <v>149</v>
      </c>
      <c r="C16" s="19" t="s">
        <v>114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2:12" s="1" customFormat="1" ht="12.75">
      <c r="B17" s="19" t="s">
        <v>150</v>
      </c>
      <c r="C17" s="19" t="s">
        <v>114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2:12" s="1" customFormat="1" ht="12.75">
      <c r="B18" s="19" t="s">
        <v>151</v>
      </c>
      <c r="C18" s="22" t="s">
        <v>116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2:12" s="1" customFormat="1" ht="12.75">
      <c r="B19" s="19" t="s">
        <v>161</v>
      </c>
      <c r="C19" s="65">
        <v>35156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s="1" customFormat="1" ht="12.75">
      <c r="B20" s="19" t="s">
        <v>152</v>
      </c>
      <c r="C20" s="22" t="s">
        <v>141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s="1" customFormat="1" ht="12.75">
      <c r="B21" s="19" t="s">
        <v>153</v>
      </c>
      <c r="C21" s="22" t="s">
        <v>120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s="1" customFormat="1" ht="12.75">
      <c r="B22" s="19"/>
      <c r="C22" s="22"/>
      <c r="D22" s="19"/>
      <c r="E22" s="19"/>
      <c r="F22" s="19"/>
      <c r="G22" s="19"/>
      <c r="H22" s="19"/>
      <c r="I22" s="19"/>
      <c r="J22" s="19"/>
      <c r="K22" s="19"/>
      <c r="L22" s="19"/>
    </row>
    <row r="23" spans="2:12" s="1" customFormat="1" ht="12.75">
      <c r="B23" s="11" t="s">
        <v>132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s="1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s="60" customFormat="1" ht="25.5">
      <c r="B25" s="59" t="s">
        <v>148</v>
      </c>
      <c r="C25" s="52" t="s">
        <v>113</v>
      </c>
      <c r="D25" s="59"/>
      <c r="E25" s="59"/>
      <c r="F25" s="59"/>
      <c r="G25" s="59"/>
      <c r="H25" s="59"/>
      <c r="I25" s="59"/>
      <c r="J25" s="59"/>
      <c r="K25" s="59"/>
      <c r="L25" s="59"/>
    </row>
    <row r="26" spans="2:12" s="1" customFormat="1" ht="12.75">
      <c r="B26" s="19" t="s">
        <v>149</v>
      </c>
      <c r="C26" s="19" t="s">
        <v>114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2:12" s="1" customFormat="1" ht="12.75">
      <c r="B27" s="19" t="s">
        <v>150</v>
      </c>
      <c r="C27" s="19" t="s">
        <v>114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2:12" s="1" customFormat="1" ht="12.75">
      <c r="B28" s="19" t="s">
        <v>151</v>
      </c>
      <c r="C28" s="22">
        <v>35181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s="1" customFormat="1" ht="12.75">
      <c r="B29" s="19" t="s">
        <v>161</v>
      </c>
      <c r="C29" s="65">
        <v>35156</v>
      </c>
      <c r="D29" s="19"/>
      <c r="E29" s="19"/>
      <c r="F29" s="19"/>
      <c r="G29" s="19"/>
      <c r="H29" s="19"/>
      <c r="I29" s="19"/>
      <c r="J29" s="19"/>
      <c r="K29" s="19"/>
      <c r="L29" s="19"/>
    </row>
    <row r="30" spans="2:12" s="1" customFormat="1" ht="12.75">
      <c r="B30" s="19" t="s">
        <v>152</v>
      </c>
      <c r="C30" s="19" t="s">
        <v>178</v>
      </c>
      <c r="D30" s="19"/>
      <c r="E30" s="19"/>
      <c r="F30" s="19"/>
      <c r="G30" s="19"/>
      <c r="H30" s="19"/>
      <c r="I30" s="19"/>
      <c r="J30" s="19"/>
      <c r="K30" s="19"/>
      <c r="L30" s="19"/>
    </row>
    <row r="31" spans="2:12" s="1" customFormat="1" ht="12.75">
      <c r="B31" s="19" t="s">
        <v>153</v>
      </c>
      <c r="C31" s="22" t="s">
        <v>102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2:12" s="1" customFormat="1" ht="12.75">
      <c r="B32" s="19"/>
      <c r="C32" s="22"/>
      <c r="D32" s="19"/>
      <c r="E32" s="19"/>
      <c r="F32" s="19"/>
      <c r="G32" s="19"/>
      <c r="H32" s="19"/>
      <c r="I32" s="19"/>
      <c r="J32" s="19"/>
      <c r="K32" s="19"/>
      <c r="L32" s="19"/>
    </row>
    <row r="33" spans="2:12" s="1" customFormat="1" ht="12.75">
      <c r="B33" s="11" t="s">
        <v>142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s="1" customFormat="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s="60" customFormat="1" ht="25.5">
      <c r="B35" s="59" t="s">
        <v>148</v>
      </c>
      <c r="C35" s="52" t="s">
        <v>113</v>
      </c>
      <c r="D35" s="59"/>
      <c r="E35" s="59"/>
      <c r="F35" s="59"/>
      <c r="G35" s="59"/>
      <c r="H35" s="59"/>
      <c r="I35" s="59"/>
      <c r="J35" s="59"/>
      <c r="K35" s="59"/>
      <c r="L35" s="59"/>
    </row>
    <row r="36" spans="2:12" s="1" customFormat="1" ht="12.75">
      <c r="B36" s="19" t="s">
        <v>149</v>
      </c>
      <c r="C36" s="19" t="s">
        <v>114</v>
      </c>
      <c r="D36" s="19"/>
      <c r="E36" s="19"/>
      <c r="F36" s="19"/>
      <c r="G36" s="19"/>
      <c r="H36" s="19"/>
      <c r="I36" s="19"/>
      <c r="J36" s="19"/>
      <c r="K36" s="19"/>
      <c r="L36" s="19"/>
    </row>
    <row r="37" spans="2:12" s="1" customFormat="1" ht="12.75">
      <c r="B37" s="19" t="s">
        <v>150</v>
      </c>
      <c r="C37" s="19" t="s">
        <v>114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2:12" s="1" customFormat="1" ht="12.75">
      <c r="B38" s="19" t="s">
        <v>151</v>
      </c>
      <c r="C38" s="22">
        <v>35182</v>
      </c>
      <c r="D38" s="19"/>
      <c r="E38" s="19"/>
      <c r="F38" s="19"/>
      <c r="G38" s="19"/>
      <c r="H38" s="19"/>
      <c r="I38" s="19"/>
      <c r="J38" s="19"/>
      <c r="K38" s="19"/>
      <c r="L38" s="19"/>
    </row>
    <row r="39" spans="2:12" s="1" customFormat="1" ht="12.75">
      <c r="B39" s="19" t="s">
        <v>161</v>
      </c>
      <c r="C39" s="65">
        <v>35156</v>
      </c>
      <c r="D39" s="19"/>
      <c r="E39" s="19"/>
      <c r="F39" s="19"/>
      <c r="G39" s="19"/>
      <c r="H39" s="19"/>
      <c r="I39" s="19"/>
      <c r="J39" s="19"/>
      <c r="K39" s="19"/>
      <c r="L39" s="19"/>
    </row>
    <row r="40" spans="2:12" s="1" customFormat="1" ht="12.75">
      <c r="B40" s="19" t="s">
        <v>152</v>
      </c>
      <c r="C40" s="19" t="s">
        <v>140</v>
      </c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" customFormat="1" ht="12.75">
      <c r="B41" s="19" t="s">
        <v>153</v>
      </c>
      <c r="C41" s="22" t="s">
        <v>102</v>
      </c>
      <c r="D41" s="19"/>
      <c r="E41" s="19"/>
      <c r="F41" s="19"/>
      <c r="G41" s="19"/>
      <c r="H41" s="19"/>
      <c r="I41" s="19"/>
      <c r="J41" s="19"/>
      <c r="K41" s="19"/>
      <c r="L41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B1">
      <selection activeCell="M21" sqref="M21"/>
    </sheetView>
  </sheetViews>
  <sheetFormatPr defaultColWidth="9.140625" defaultRowHeight="12.75"/>
  <cols>
    <col min="1" max="1" width="7.28125" style="24" customWidth="1"/>
    <col min="2" max="2" width="19.8515625" style="24" customWidth="1"/>
    <col min="3" max="3" width="16.57421875" style="24" customWidth="1"/>
    <col min="4" max="4" width="8.8515625" style="12" customWidth="1"/>
    <col min="5" max="5" width="6.140625" style="12" customWidth="1"/>
    <col min="6" max="6" width="3.140625" style="12" customWidth="1"/>
    <col min="7" max="7" width="10.00390625" style="24" customWidth="1"/>
    <col min="8" max="8" width="2.7109375" style="24" customWidth="1"/>
    <col min="9" max="9" width="9.7109375" style="25" customWidth="1"/>
    <col min="10" max="10" width="2.8515625" style="24" customWidth="1"/>
    <col min="11" max="11" width="12.28125" style="24" customWidth="1"/>
    <col min="12" max="12" width="2.57421875" style="24" customWidth="1"/>
    <col min="13" max="13" width="11.00390625" style="24" customWidth="1"/>
    <col min="14" max="14" width="2.140625" style="24" customWidth="1"/>
    <col min="15" max="15" width="8.8515625" style="24" customWidth="1"/>
    <col min="16" max="16" width="2.28125" style="24" customWidth="1"/>
    <col min="17" max="17" width="8.8515625" style="24" customWidth="1"/>
    <col min="18" max="18" width="2.28125" style="24" customWidth="1"/>
    <col min="19" max="19" width="8.8515625" style="24" customWidth="1"/>
    <col min="20" max="20" width="2.28125" style="24" customWidth="1"/>
    <col min="21" max="21" width="8.8515625" style="24" customWidth="1"/>
    <col min="22" max="22" width="2.140625" style="24" customWidth="1"/>
    <col min="23" max="23" width="8.8515625" style="24" customWidth="1"/>
    <col min="24" max="24" width="2.140625" style="24" customWidth="1"/>
    <col min="25" max="25" width="10.57421875" style="24" bestFit="1" customWidth="1"/>
    <col min="26" max="26" width="2.57421875" style="24" customWidth="1"/>
    <col min="27" max="27" width="8.8515625" style="24" customWidth="1"/>
    <col min="28" max="28" width="2.140625" style="24" customWidth="1"/>
    <col min="29" max="16384" width="8.8515625" style="24" customWidth="1"/>
  </cols>
  <sheetData>
    <row r="1" spans="2:3" ht="12.75">
      <c r="B1" s="23" t="s">
        <v>68</v>
      </c>
      <c r="C1" s="23"/>
    </row>
    <row r="2" spans="2:12" ht="12.75">
      <c r="B2" s="26"/>
      <c r="C2" s="26"/>
      <c r="G2" s="26"/>
      <c r="H2" s="26"/>
      <c r="I2" s="27"/>
      <c r="J2" s="26"/>
      <c r="K2" s="26"/>
      <c r="L2" s="26"/>
    </row>
    <row r="3" spans="2:5" ht="12.75">
      <c r="B3" s="19"/>
      <c r="C3" s="19" t="s">
        <v>91</v>
      </c>
      <c r="D3" s="12" t="s">
        <v>12</v>
      </c>
      <c r="E3" s="12" t="s">
        <v>70</v>
      </c>
    </row>
    <row r="4" spans="2:13" ht="12.75">
      <c r="B4" s="12"/>
      <c r="C4" s="12"/>
      <c r="G4" s="13"/>
      <c r="H4" s="13"/>
      <c r="I4" s="13"/>
      <c r="J4" s="13"/>
      <c r="K4" s="13"/>
      <c r="L4" s="13"/>
      <c r="M4" s="13"/>
    </row>
    <row r="5" spans="2:13" ht="12.75">
      <c r="B5" s="12"/>
      <c r="C5" s="12"/>
      <c r="G5" s="13"/>
      <c r="H5" s="13"/>
      <c r="I5" s="13"/>
      <c r="J5" s="13"/>
      <c r="K5" s="13"/>
      <c r="L5" s="13"/>
      <c r="M5" s="13"/>
    </row>
    <row r="6" spans="1:13" ht="12.75">
      <c r="A6" s="24">
        <v>1</v>
      </c>
      <c r="B6" s="28" t="s">
        <v>112</v>
      </c>
      <c r="C6" s="28"/>
      <c r="G6" s="26" t="s">
        <v>135</v>
      </c>
      <c r="H6" s="26"/>
      <c r="I6" s="27" t="s">
        <v>136</v>
      </c>
      <c r="J6" s="26"/>
      <c r="K6" s="26" t="s">
        <v>137</v>
      </c>
      <c r="L6" s="26"/>
      <c r="M6" s="26" t="s">
        <v>138</v>
      </c>
    </row>
    <row r="7" spans="2:12" ht="12.75">
      <c r="B7" s="12"/>
      <c r="C7" s="12"/>
      <c r="D7" s="19"/>
      <c r="E7" s="19"/>
      <c r="F7" s="19"/>
      <c r="G7" s="19"/>
      <c r="H7" s="19"/>
      <c r="I7" s="29"/>
      <c r="J7" s="19"/>
      <c r="K7" s="19"/>
      <c r="L7" s="26"/>
    </row>
    <row r="8" spans="2:13" ht="12.75">
      <c r="B8" s="12" t="s">
        <v>13</v>
      </c>
      <c r="C8" s="12" t="s">
        <v>157</v>
      </c>
      <c r="D8" s="12" t="s">
        <v>14</v>
      </c>
      <c r="E8" s="12" t="s">
        <v>15</v>
      </c>
      <c r="F8"/>
      <c r="G8">
        <v>0.0108</v>
      </c>
      <c r="H8"/>
      <c r="I8">
        <v>0.0132</v>
      </c>
      <c r="J8"/>
      <c r="K8">
        <v>0.0118</v>
      </c>
      <c r="L8" s="26"/>
      <c r="M8" s="30">
        <f>AVERAGE(K8,I8,G8)</f>
        <v>0.011933333333333332</v>
      </c>
    </row>
    <row r="9" spans="2:13" ht="12.75">
      <c r="B9" s="12"/>
      <c r="C9" s="12"/>
      <c r="F9"/>
      <c r="G9"/>
      <c r="H9"/>
      <c r="I9"/>
      <c r="J9"/>
      <c r="K9"/>
      <c r="L9" s="26"/>
      <c r="M9" s="34"/>
    </row>
    <row r="10" spans="2:13" ht="12.75">
      <c r="B10" s="12" t="s">
        <v>51</v>
      </c>
      <c r="C10" s="12" t="s">
        <v>157</v>
      </c>
      <c r="D10" s="12" t="s">
        <v>16</v>
      </c>
      <c r="E10" s="12" t="s">
        <v>15</v>
      </c>
      <c r="G10" s="32">
        <v>2.45</v>
      </c>
      <c r="H10" s="32"/>
      <c r="I10" s="33">
        <v>2.91</v>
      </c>
      <c r="J10" s="32"/>
      <c r="K10" s="32">
        <v>2.13</v>
      </c>
      <c r="L10" s="26"/>
      <c r="M10" s="31">
        <f>AVERAGE(G10,I10,K10)</f>
        <v>2.4966666666666666</v>
      </c>
    </row>
    <row r="11" spans="2:13" ht="12.75">
      <c r="B11" s="12" t="s">
        <v>52</v>
      </c>
      <c r="C11" s="12" t="s">
        <v>157</v>
      </c>
      <c r="D11" s="12" t="s">
        <v>16</v>
      </c>
      <c r="E11" s="12" t="s">
        <v>15</v>
      </c>
      <c r="G11" s="32">
        <v>20</v>
      </c>
      <c r="H11" s="32"/>
      <c r="I11" s="33">
        <v>9.47</v>
      </c>
      <c r="J11" s="32"/>
      <c r="K11" s="32">
        <v>8.28</v>
      </c>
      <c r="L11" s="26"/>
      <c r="M11" s="31">
        <f>AVERAGE(G11,I11,K11)</f>
        <v>12.583333333333334</v>
      </c>
    </row>
    <row r="12" spans="2:13" ht="12.75">
      <c r="B12" s="12" t="s">
        <v>159</v>
      </c>
      <c r="C12" s="12" t="s">
        <v>157</v>
      </c>
      <c r="D12" s="12" t="s">
        <v>16</v>
      </c>
      <c r="E12" s="12" t="s">
        <v>15</v>
      </c>
      <c r="G12" s="32">
        <f>G10+2*G11</f>
        <v>42.45</v>
      </c>
      <c r="H12" s="32"/>
      <c r="I12" s="32">
        <f>I10+2*I11</f>
        <v>21.85</v>
      </c>
      <c r="J12" s="32"/>
      <c r="K12" s="32">
        <f>K10+2*K11</f>
        <v>18.689999999999998</v>
      </c>
      <c r="L12" s="26"/>
      <c r="M12" s="31">
        <f>AVERAGE(G12,I12,K12)</f>
        <v>27.663333333333338</v>
      </c>
    </row>
    <row r="13" spans="2:13" ht="12.75">
      <c r="B13" s="12"/>
      <c r="C13" s="12"/>
      <c r="F13"/>
      <c r="G13"/>
      <c r="H13"/>
      <c r="I13"/>
      <c r="J13"/>
      <c r="K13"/>
      <c r="L13" s="26"/>
      <c r="M13" s="56"/>
    </row>
    <row r="14" spans="2:13" ht="12.75">
      <c r="B14" s="12" t="s">
        <v>98</v>
      </c>
      <c r="C14" s="12" t="s">
        <v>92</v>
      </c>
      <c r="D14" s="12" t="s">
        <v>157</v>
      </c>
      <c r="F14"/>
      <c r="G14"/>
      <c r="H14"/>
      <c r="I14"/>
      <c r="J14"/>
      <c r="K14"/>
      <c r="L14" s="26"/>
      <c r="M14" s="35"/>
    </row>
    <row r="15" spans="2:13" ht="12.75">
      <c r="B15" s="12" t="s">
        <v>85</v>
      </c>
      <c r="C15" s="12"/>
      <c r="D15" s="12" t="s">
        <v>17</v>
      </c>
      <c r="F15"/>
      <c r="G15">
        <v>6232</v>
      </c>
      <c r="H15"/>
      <c r="I15">
        <v>6107</v>
      </c>
      <c r="J15"/>
      <c r="K15">
        <v>6036</v>
      </c>
      <c r="L15" s="26"/>
      <c r="M15" s="31">
        <f>AVERAGE(K15,I15,G15)</f>
        <v>6125</v>
      </c>
    </row>
    <row r="16" spans="2:13" ht="12.75">
      <c r="B16" s="12" t="s">
        <v>95</v>
      </c>
      <c r="C16" s="12"/>
      <c r="D16" s="12" t="s">
        <v>18</v>
      </c>
      <c r="F16"/>
      <c r="G16">
        <v>7.5</v>
      </c>
      <c r="H16"/>
      <c r="I16">
        <v>6.9</v>
      </c>
      <c r="J16"/>
      <c r="K16">
        <v>5.8</v>
      </c>
      <c r="M16" s="31">
        <f>AVERAGE(K16,I16,G16)</f>
        <v>6.733333333333333</v>
      </c>
    </row>
    <row r="17" spans="2:13" ht="12.75">
      <c r="B17" s="12" t="s">
        <v>96</v>
      </c>
      <c r="C17" s="12"/>
      <c r="D17" s="12" t="s">
        <v>18</v>
      </c>
      <c r="F17"/>
      <c r="G17">
        <v>23.2</v>
      </c>
      <c r="H17"/>
      <c r="I17">
        <v>24.3</v>
      </c>
      <c r="J17"/>
      <c r="K17">
        <v>23.8</v>
      </c>
      <c r="M17" s="31">
        <f>AVERAGE(K17,I17,G17)</f>
        <v>23.766666666666666</v>
      </c>
    </row>
    <row r="18" spans="2:13" ht="12.75">
      <c r="B18" s="12" t="s">
        <v>84</v>
      </c>
      <c r="C18" s="12"/>
      <c r="D18" s="12" t="s">
        <v>19</v>
      </c>
      <c r="F18"/>
      <c r="G18">
        <v>246</v>
      </c>
      <c r="H18"/>
      <c r="I18">
        <v>260</v>
      </c>
      <c r="J18"/>
      <c r="K18">
        <v>261</v>
      </c>
      <c r="M18" s="31">
        <f>AVERAGE(K18,I18,G18)</f>
        <v>255.66666666666666</v>
      </c>
    </row>
    <row r="19" spans="2:13" ht="13.5" customHeight="1">
      <c r="B19" s="12"/>
      <c r="C19" s="12"/>
      <c r="G19" s="32"/>
      <c r="H19" s="32"/>
      <c r="I19" s="33"/>
      <c r="J19" s="32"/>
      <c r="K19" s="32"/>
      <c r="M19" s="35"/>
    </row>
    <row r="20" spans="2:13" ht="12.75">
      <c r="B20" s="12" t="s">
        <v>98</v>
      </c>
      <c r="C20" s="12" t="s">
        <v>73</v>
      </c>
      <c r="D20" s="12" t="s">
        <v>158</v>
      </c>
      <c r="F20"/>
      <c r="G20"/>
      <c r="H20"/>
      <c r="I20"/>
      <c r="J20"/>
      <c r="K20"/>
      <c r="L20" s="26"/>
      <c r="M20" s="35"/>
    </row>
    <row r="21" spans="2:13" ht="12.75">
      <c r="B21" s="12" t="s">
        <v>85</v>
      </c>
      <c r="C21" s="12"/>
      <c r="D21" s="12" t="s">
        <v>17</v>
      </c>
      <c r="F21"/>
      <c r="G21">
        <v>6385</v>
      </c>
      <c r="H21"/>
      <c r="I21">
        <v>6230</v>
      </c>
      <c r="J21"/>
      <c r="K21">
        <v>6087</v>
      </c>
      <c r="L21" s="26"/>
      <c r="M21" s="31">
        <f>AVERAGE(K21,I21,G21)</f>
        <v>6234</v>
      </c>
    </row>
    <row r="22" spans="2:13" ht="12.75">
      <c r="B22" s="12" t="s">
        <v>95</v>
      </c>
      <c r="C22" s="12"/>
      <c r="D22" s="12" t="s">
        <v>18</v>
      </c>
      <c r="F22"/>
      <c r="G22">
        <v>7.5</v>
      </c>
      <c r="H22"/>
      <c r="I22">
        <v>6.9</v>
      </c>
      <c r="J22"/>
      <c r="K22">
        <v>5.8</v>
      </c>
      <c r="M22" s="31">
        <f>AVERAGE(K22,I22,G22)</f>
        <v>6.733333333333333</v>
      </c>
    </row>
    <row r="23" spans="2:13" ht="12.75">
      <c r="B23" s="12" t="s">
        <v>96</v>
      </c>
      <c r="C23" s="12"/>
      <c r="D23" s="12" t="s">
        <v>18</v>
      </c>
      <c r="F23"/>
      <c r="G23">
        <v>22.3</v>
      </c>
      <c r="H23"/>
      <c r="I23">
        <v>23.2</v>
      </c>
      <c r="J23"/>
      <c r="K23">
        <v>23.3</v>
      </c>
      <c r="M23" s="31">
        <f>AVERAGE(K23,I23,G23)</f>
        <v>22.933333333333334</v>
      </c>
    </row>
    <row r="24" spans="2:13" ht="12.75">
      <c r="B24" s="12" t="s">
        <v>84</v>
      </c>
      <c r="C24" s="12"/>
      <c r="D24" s="12" t="s">
        <v>19</v>
      </c>
      <c r="F24"/>
      <c r="G24">
        <v>247</v>
      </c>
      <c r="H24"/>
      <c r="I24">
        <v>259</v>
      </c>
      <c r="J24"/>
      <c r="K24">
        <v>261</v>
      </c>
      <c r="M24" s="31">
        <f>AVERAGE(K24,I24,G24)</f>
        <v>255.66666666666666</v>
      </c>
    </row>
    <row r="25" spans="2:13" ht="12.75">
      <c r="B25" s="12"/>
      <c r="C25" s="12"/>
      <c r="F25"/>
      <c r="G25"/>
      <c r="H25"/>
      <c r="I25"/>
      <c r="J25"/>
      <c r="K25"/>
      <c r="M25" s="31"/>
    </row>
    <row r="26" spans="2:13" ht="12.75">
      <c r="B26" s="12" t="s">
        <v>76</v>
      </c>
      <c r="C26" s="12" t="s">
        <v>54</v>
      </c>
      <c r="F26"/>
      <c r="G26"/>
      <c r="H26"/>
      <c r="I26"/>
      <c r="J26"/>
      <c r="K26"/>
      <c r="L26"/>
      <c r="M26"/>
    </row>
    <row r="27" spans="2:13" ht="12.75">
      <c r="B27" s="12" t="s">
        <v>93</v>
      </c>
      <c r="C27" s="12"/>
      <c r="D27" s="12" t="s">
        <v>55</v>
      </c>
      <c r="F27"/>
      <c r="G27">
        <v>20.65</v>
      </c>
      <c r="H27"/>
      <c r="I27">
        <v>20.72</v>
      </c>
      <c r="J27"/>
      <c r="K27">
        <v>20.61</v>
      </c>
      <c r="L27"/>
      <c r="M27"/>
    </row>
    <row r="28" spans="2:13" ht="12.75">
      <c r="B28" s="12" t="s">
        <v>94</v>
      </c>
      <c r="C28" s="12" t="s">
        <v>158</v>
      </c>
      <c r="D28" s="12" t="s">
        <v>55</v>
      </c>
      <c r="F28" t="s">
        <v>29</v>
      </c>
      <c r="G28" s="57">
        <v>2.42E-05</v>
      </c>
      <c r="H28" t="s">
        <v>29</v>
      </c>
      <c r="I28" s="57">
        <v>6.35E-05</v>
      </c>
      <c r="J28" t="s">
        <v>29</v>
      </c>
      <c r="K28" s="57">
        <v>2.06E-05</v>
      </c>
      <c r="L28"/>
      <c r="M28"/>
    </row>
    <row r="29" spans="2:13" ht="12.75">
      <c r="B29" s="12" t="s">
        <v>53</v>
      </c>
      <c r="C29" s="12" t="s">
        <v>158</v>
      </c>
      <c r="D29" s="12" t="s">
        <v>18</v>
      </c>
      <c r="F29" t="s">
        <v>134</v>
      </c>
      <c r="G29">
        <f>(G27-G28)/G27*100</f>
        <v>99.9998828087167</v>
      </c>
      <c r="H29" t="s">
        <v>134</v>
      </c>
      <c r="I29">
        <f>(I27-I28)/I27*100</f>
        <v>99.99969353281854</v>
      </c>
      <c r="J29" t="s">
        <v>134</v>
      </c>
      <c r="K29">
        <f>(K27-K28)/K27*100</f>
        <v>99.99990004852015</v>
      </c>
      <c r="L29"/>
      <c r="M29"/>
    </row>
    <row r="30" spans="2:13" ht="12.75">
      <c r="B30" s="12"/>
      <c r="C30" s="12"/>
      <c r="F30"/>
      <c r="G30"/>
      <c r="H30"/>
      <c r="I30"/>
      <c r="J30"/>
      <c r="K30"/>
      <c r="L30"/>
      <c r="M30"/>
    </row>
    <row r="31" spans="2:13" ht="12.75">
      <c r="B31" s="12" t="s">
        <v>76</v>
      </c>
      <c r="C31" s="12" t="s">
        <v>118</v>
      </c>
      <c r="F31"/>
      <c r="G31"/>
      <c r="H31"/>
      <c r="I31"/>
      <c r="J31"/>
      <c r="K31"/>
      <c r="L31"/>
      <c r="M31"/>
    </row>
    <row r="32" spans="2:13" ht="12.75">
      <c r="B32" s="12" t="s">
        <v>93</v>
      </c>
      <c r="C32" s="12"/>
      <c r="D32" s="12" t="s">
        <v>55</v>
      </c>
      <c r="F32" s="24"/>
      <c r="G32">
        <v>17.36</v>
      </c>
      <c r="H32"/>
      <c r="I32">
        <v>17.42</v>
      </c>
      <c r="J32"/>
      <c r="K32">
        <v>17.33</v>
      </c>
      <c r="L32"/>
      <c r="M32"/>
    </row>
    <row r="33" spans="2:13" ht="12.75">
      <c r="B33" s="12" t="s">
        <v>94</v>
      </c>
      <c r="C33" s="12" t="s">
        <v>158</v>
      </c>
      <c r="D33" s="12" t="s">
        <v>55</v>
      </c>
      <c r="F33" s="24"/>
      <c r="G33">
        <v>0.00368</v>
      </c>
      <c r="H33"/>
      <c r="I33">
        <v>0.00311</v>
      </c>
      <c r="J33"/>
      <c r="K33">
        <v>0.00272</v>
      </c>
      <c r="L33"/>
      <c r="M33"/>
    </row>
    <row r="34" spans="2:13" ht="12.75">
      <c r="B34" s="12" t="s">
        <v>53</v>
      </c>
      <c r="C34" s="12" t="s">
        <v>158</v>
      </c>
      <c r="D34" s="12" t="s">
        <v>18</v>
      </c>
      <c r="F34" s="24"/>
      <c r="G34">
        <f>(G32-G33)/G32*100</f>
        <v>99.97880184331798</v>
      </c>
      <c r="H34"/>
      <c r="I34">
        <f>(I32-I33)/I32*100</f>
        <v>99.98214695752009</v>
      </c>
      <c r="J34"/>
      <c r="K34">
        <f>(K32-K33)/K32*100</f>
        <v>99.98430467397577</v>
      </c>
      <c r="L34"/>
      <c r="M34"/>
    </row>
    <row r="35" spans="2:13" ht="12.75">
      <c r="B35" s="12"/>
      <c r="C35" s="12"/>
      <c r="G35" s="32"/>
      <c r="H35" s="32"/>
      <c r="I35" s="33"/>
      <c r="J35" s="32"/>
      <c r="K35" s="32"/>
      <c r="L35" s="26"/>
      <c r="M35" s="34"/>
    </row>
    <row r="36" spans="2:3" ht="12.75">
      <c r="B36" s="12" t="s">
        <v>76</v>
      </c>
      <c r="C36" s="12" t="s">
        <v>119</v>
      </c>
    </row>
    <row r="37" spans="2:11" ht="12.75">
      <c r="B37" s="12" t="s">
        <v>93</v>
      </c>
      <c r="C37" s="12"/>
      <c r="D37" s="12" t="s">
        <v>55</v>
      </c>
      <c r="G37" s="24">
        <v>54.95</v>
      </c>
      <c r="I37" s="25">
        <v>55.13</v>
      </c>
      <c r="K37" s="24">
        <v>54.85</v>
      </c>
    </row>
    <row r="38" spans="2:11" ht="12.75">
      <c r="B38" s="12" t="s">
        <v>94</v>
      </c>
      <c r="C38" s="12" t="s">
        <v>158</v>
      </c>
      <c r="D38" s="12" t="s">
        <v>55</v>
      </c>
      <c r="G38" s="61">
        <v>8.32E-05</v>
      </c>
      <c r="I38" s="61">
        <v>0.00101</v>
      </c>
      <c r="K38" s="61">
        <v>7.36E-05</v>
      </c>
    </row>
    <row r="39" spans="2:11" ht="12.75">
      <c r="B39" s="12" t="s">
        <v>53</v>
      </c>
      <c r="C39" s="12" t="s">
        <v>158</v>
      </c>
      <c r="D39" s="12" t="s">
        <v>18</v>
      </c>
      <c r="G39">
        <f>(G37-G38)/G37*100</f>
        <v>99.99984858962694</v>
      </c>
      <c r="I39">
        <v>99.99987</v>
      </c>
      <c r="K39">
        <f>(K37-K38)/K37*100</f>
        <v>99.99986581586144</v>
      </c>
    </row>
    <row r="41" spans="1:13" ht="12.75">
      <c r="A41" s="24">
        <v>2</v>
      </c>
      <c r="B41" s="28" t="s">
        <v>131</v>
      </c>
      <c r="C41" s="28"/>
      <c r="G41" s="26" t="s">
        <v>135</v>
      </c>
      <c r="H41" s="26"/>
      <c r="I41" s="27" t="s">
        <v>136</v>
      </c>
      <c r="J41" s="26"/>
      <c r="K41" s="26" t="s">
        <v>137</v>
      </c>
      <c r="L41" s="26"/>
      <c r="M41" s="26" t="s">
        <v>138</v>
      </c>
    </row>
    <row r="42" spans="2:12" ht="12.75">
      <c r="B42" s="12"/>
      <c r="C42" s="12"/>
      <c r="D42" s="19"/>
      <c r="E42" s="19"/>
      <c r="F42" s="19"/>
      <c r="G42" s="19"/>
      <c r="H42" s="19"/>
      <c r="I42" s="29"/>
      <c r="J42" s="19"/>
      <c r="K42" s="19"/>
      <c r="L42" s="26"/>
    </row>
    <row r="43" spans="2:13" ht="12.75">
      <c r="B43" s="12" t="s">
        <v>13</v>
      </c>
      <c r="C43" s="12" t="s">
        <v>157</v>
      </c>
      <c r="D43" s="12" t="s">
        <v>14</v>
      </c>
      <c r="E43" s="12" t="s">
        <v>15</v>
      </c>
      <c r="F43"/>
      <c r="G43">
        <v>0.0433</v>
      </c>
      <c r="H43"/>
      <c r="I43">
        <v>0.0346</v>
      </c>
      <c r="J43"/>
      <c r="K43">
        <v>0.0239</v>
      </c>
      <c r="L43" s="26"/>
      <c r="M43" s="30">
        <f>AVERAGE(K43,I43,G43)</f>
        <v>0.033933333333333336</v>
      </c>
    </row>
    <row r="44" spans="2:13" ht="12.75">
      <c r="B44" s="12"/>
      <c r="C44" s="12"/>
      <c r="F44"/>
      <c r="G44"/>
      <c r="H44"/>
      <c r="I44"/>
      <c r="J44"/>
      <c r="K44"/>
      <c r="L44" s="26"/>
      <c r="M44" s="34"/>
    </row>
    <row r="45" spans="2:13" ht="12.75">
      <c r="B45" s="12" t="s">
        <v>51</v>
      </c>
      <c r="C45" s="12" t="s">
        <v>157</v>
      </c>
      <c r="D45" s="12" t="s">
        <v>16</v>
      </c>
      <c r="E45" s="12" t="s">
        <v>15</v>
      </c>
      <c r="G45">
        <v>2.7</v>
      </c>
      <c r="H45"/>
      <c r="I45">
        <v>3.86</v>
      </c>
      <c r="J45"/>
      <c r="K45">
        <v>3.27</v>
      </c>
      <c r="L45" s="26"/>
      <c r="M45" s="31">
        <f>AVERAGE(G45,I45,K45)</f>
        <v>3.276666666666667</v>
      </c>
    </row>
    <row r="46" spans="2:13" ht="12.75">
      <c r="B46" s="12" t="s">
        <v>52</v>
      </c>
      <c r="C46" s="12" t="s">
        <v>157</v>
      </c>
      <c r="D46" s="12" t="s">
        <v>16</v>
      </c>
      <c r="E46" s="12" t="s">
        <v>15</v>
      </c>
      <c r="G46">
        <v>17.7</v>
      </c>
      <c r="H46"/>
      <c r="I46">
        <v>28.8</v>
      </c>
      <c r="J46"/>
      <c r="K46">
        <v>18.6</v>
      </c>
      <c r="L46" s="26"/>
      <c r="M46" s="31">
        <f>AVERAGE(G46,I46,K46)</f>
        <v>21.7</v>
      </c>
    </row>
    <row r="47" spans="2:13" ht="12.75">
      <c r="B47" s="12" t="s">
        <v>159</v>
      </c>
      <c r="C47" s="12" t="s">
        <v>157</v>
      </c>
      <c r="D47" s="12" t="s">
        <v>16</v>
      </c>
      <c r="E47" s="12" t="s">
        <v>15</v>
      </c>
      <c r="G47" s="32">
        <f>G45+2*G46</f>
        <v>38.1</v>
      </c>
      <c r="H47" s="32"/>
      <c r="I47" s="32">
        <f>I45+2*I46</f>
        <v>61.46</v>
      </c>
      <c r="J47" s="32"/>
      <c r="K47" s="32">
        <f>K45+2*K46</f>
        <v>40.470000000000006</v>
      </c>
      <c r="L47" s="26"/>
      <c r="M47" s="31">
        <f>AVERAGE(G47,I47,K47)</f>
        <v>46.67666666666667</v>
      </c>
    </row>
    <row r="48" spans="2:13" ht="12.75">
      <c r="B48" s="12"/>
      <c r="C48" s="12"/>
      <c r="F48"/>
      <c r="G48"/>
      <c r="H48"/>
      <c r="I48"/>
      <c r="J48"/>
      <c r="K48"/>
      <c r="L48" s="26"/>
      <c r="M48" s="56"/>
    </row>
    <row r="49" spans="2:13" ht="12.75">
      <c r="B49" s="12" t="s">
        <v>98</v>
      </c>
      <c r="C49" s="12" t="s">
        <v>92</v>
      </c>
      <c r="D49" s="12" t="s">
        <v>157</v>
      </c>
      <c r="F49"/>
      <c r="G49"/>
      <c r="H49"/>
      <c r="I49"/>
      <c r="J49"/>
      <c r="K49"/>
      <c r="L49" s="26"/>
      <c r="M49" s="35"/>
    </row>
    <row r="50" spans="2:13" ht="12.75">
      <c r="B50" s="12" t="s">
        <v>85</v>
      </c>
      <c r="C50" s="12"/>
      <c r="D50" s="12" t="s">
        <v>17</v>
      </c>
      <c r="F50"/>
      <c r="G50">
        <v>5684</v>
      </c>
      <c r="H50"/>
      <c r="I50">
        <v>6028</v>
      </c>
      <c r="J50"/>
      <c r="K50">
        <v>6254</v>
      </c>
      <c r="L50" s="26"/>
      <c r="M50" s="31">
        <f>AVERAGE(K50,I50,G50)</f>
        <v>5988.666666666667</v>
      </c>
    </row>
    <row r="51" spans="2:13" ht="12.75">
      <c r="B51" s="12" t="s">
        <v>95</v>
      </c>
      <c r="C51" s="12"/>
      <c r="D51" s="12" t="s">
        <v>18</v>
      </c>
      <c r="F51"/>
      <c r="G51">
        <v>10</v>
      </c>
      <c r="H51"/>
      <c r="I51">
        <v>9.4</v>
      </c>
      <c r="J51"/>
      <c r="K51">
        <v>8.4</v>
      </c>
      <c r="M51" s="31">
        <f>AVERAGE(K51,I51,G51)</f>
        <v>9.266666666666667</v>
      </c>
    </row>
    <row r="52" spans="2:13" ht="12.75">
      <c r="B52" s="12" t="s">
        <v>96</v>
      </c>
      <c r="C52" s="12"/>
      <c r="D52" s="12" t="s">
        <v>18</v>
      </c>
      <c r="F52"/>
      <c r="G52">
        <v>18.3</v>
      </c>
      <c r="H52"/>
      <c r="I52">
        <v>19.2</v>
      </c>
      <c r="J52"/>
      <c r="K52">
        <v>18.5</v>
      </c>
      <c r="M52" s="31">
        <f>AVERAGE(K52,I52,G52)</f>
        <v>18.666666666666668</v>
      </c>
    </row>
    <row r="53" spans="2:13" ht="12.75">
      <c r="B53" s="12" t="s">
        <v>84</v>
      </c>
      <c r="C53" s="12"/>
      <c r="D53" s="12" t="s">
        <v>19</v>
      </c>
      <c r="F53"/>
      <c r="G53">
        <v>256</v>
      </c>
      <c r="H53"/>
      <c r="I53">
        <v>251</v>
      </c>
      <c r="J53"/>
      <c r="K53">
        <v>260</v>
      </c>
      <c r="M53" s="31">
        <f>AVERAGE(K53,I53,G53)</f>
        <v>255.66666666666666</v>
      </c>
    </row>
    <row r="54" spans="2:13" ht="13.5" customHeight="1">
      <c r="B54" s="12"/>
      <c r="C54" s="12"/>
      <c r="G54"/>
      <c r="H54"/>
      <c r="I54"/>
      <c r="J54"/>
      <c r="K54"/>
      <c r="M54" s="35"/>
    </row>
    <row r="55" spans="2:13" ht="12.75">
      <c r="B55" s="12" t="s">
        <v>98</v>
      </c>
      <c r="C55" s="12" t="s">
        <v>73</v>
      </c>
      <c r="D55" s="12" t="s">
        <v>158</v>
      </c>
      <c r="F55"/>
      <c r="G55"/>
      <c r="H55"/>
      <c r="I55"/>
      <c r="J55"/>
      <c r="K55"/>
      <c r="L55" s="26"/>
      <c r="M55" s="35"/>
    </row>
    <row r="56" spans="2:13" ht="12.75">
      <c r="B56" s="12" t="s">
        <v>85</v>
      </c>
      <c r="C56" s="12"/>
      <c r="D56" s="12" t="s">
        <v>17</v>
      </c>
      <c r="F56"/>
      <c r="G56">
        <v>5921</v>
      </c>
      <c r="H56"/>
      <c r="I56">
        <v>6000</v>
      </c>
      <c r="J56"/>
      <c r="K56">
        <v>6185</v>
      </c>
      <c r="L56" s="26"/>
      <c r="M56" s="31">
        <f>AVERAGE(K56,I56,G56)</f>
        <v>6035.333333333333</v>
      </c>
    </row>
    <row r="57" spans="2:13" ht="12.75">
      <c r="B57" s="12" t="s">
        <v>95</v>
      </c>
      <c r="C57" s="12"/>
      <c r="D57" s="12" t="s">
        <v>18</v>
      </c>
      <c r="F57"/>
      <c r="G57">
        <v>10</v>
      </c>
      <c r="H57"/>
      <c r="I57">
        <v>9.4</v>
      </c>
      <c r="J57"/>
      <c r="K57">
        <v>8.4</v>
      </c>
      <c r="M57" s="31">
        <f>AVERAGE(K57,I57,G57)</f>
        <v>9.266666666666667</v>
      </c>
    </row>
    <row r="58" spans="2:13" ht="12.75">
      <c r="B58" s="12" t="s">
        <v>96</v>
      </c>
      <c r="C58" s="12"/>
      <c r="D58" s="12" t="s">
        <v>18</v>
      </c>
      <c r="F58"/>
      <c r="G58">
        <v>18.8</v>
      </c>
      <c r="H58"/>
      <c r="I58">
        <v>19.3</v>
      </c>
      <c r="J58"/>
      <c r="K58">
        <v>20.6</v>
      </c>
      <c r="M58" s="31">
        <f>AVERAGE(K58,I58,G58)</f>
        <v>19.566666666666666</v>
      </c>
    </row>
    <row r="59" spans="2:13" ht="12.75">
      <c r="B59" s="12" t="s">
        <v>84</v>
      </c>
      <c r="C59" s="12"/>
      <c r="D59" s="12" t="s">
        <v>19</v>
      </c>
      <c r="F59"/>
      <c r="G59">
        <v>253</v>
      </c>
      <c r="H59"/>
      <c r="I59">
        <v>256</v>
      </c>
      <c r="J59"/>
      <c r="K59">
        <v>254</v>
      </c>
      <c r="M59" s="31">
        <f>AVERAGE(K59,I59,G59)</f>
        <v>254.33333333333334</v>
      </c>
    </row>
    <row r="60" spans="2:13" ht="12.75">
      <c r="B60" s="12"/>
      <c r="C60" s="12"/>
      <c r="F60"/>
      <c r="G60"/>
      <c r="H60"/>
      <c r="I60"/>
      <c r="J60"/>
      <c r="K60"/>
      <c r="M60" s="31"/>
    </row>
    <row r="61" spans="2:13" ht="12.75">
      <c r="B61" s="12" t="s">
        <v>76</v>
      </c>
      <c r="C61" s="12" t="s">
        <v>54</v>
      </c>
      <c r="F61"/>
      <c r="G61"/>
      <c r="H61"/>
      <c r="I61"/>
      <c r="J61"/>
      <c r="K61"/>
      <c r="L61"/>
      <c r="M61"/>
    </row>
    <row r="62" spans="2:13" ht="12.75">
      <c r="B62" s="12" t="s">
        <v>93</v>
      </c>
      <c r="C62" s="12"/>
      <c r="D62" s="12" t="s">
        <v>55</v>
      </c>
      <c r="F62"/>
      <c r="G62" s="24">
        <v>17</v>
      </c>
      <c r="I62" s="25">
        <v>18.54</v>
      </c>
      <c r="K62" s="24">
        <v>18.54</v>
      </c>
      <c r="L62"/>
      <c r="M62"/>
    </row>
    <row r="63" spans="2:13" ht="12.75">
      <c r="B63" s="12" t="s">
        <v>94</v>
      </c>
      <c r="C63" s="12" t="s">
        <v>158</v>
      </c>
      <c r="D63" s="12" t="s">
        <v>55</v>
      </c>
      <c r="F63" t="s">
        <v>29</v>
      </c>
      <c r="G63" s="57">
        <v>0.000334</v>
      </c>
      <c r="H63" t="s">
        <v>29</v>
      </c>
      <c r="I63" s="57">
        <v>3.93E-05</v>
      </c>
      <c r="J63" t="s">
        <v>29</v>
      </c>
      <c r="K63" s="57">
        <v>3.97E-05</v>
      </c>
      <c r="L63"/>
      <c r="M63"/>
    </row>
    <row r="64" spans="2:13" ht="12.75">
      <c r="B64" s="12" t="s">
        <v>53</v>
      </c>
      <c r="C64" s="12" t="s">
        <v>158</v>
      </c>
      <c r="D64" s="12" t="s">
        <v>18</v>
      </c>
      <c r="F64" t="s">
        <v>134</v>
      </c>
      <c r="G64">
        <f>(G62-G63)/G62*100</f>
        <v>99.99803529411766</v>
      </c>
      <c r="H64" t="s">
        <v>134</v>
      </c>
      <c r="I64">
        <v>99.99979</v>
      </c>
      <c r="J64" t="s">
        <v>134</v>
      </c>
      <c r="K64">
        <f>(K62-K63)/K62*100</f>
        <v>99.99978586839268</v>
      </c>
      <c r="L64"/>
      <c r="M64"/>
    </row>
    <row r="65" spans="2:13" ht="12.75">
      <c r="B65" s="12"/>
      <c r="C65" s="12"/>
      <c r="F65"/>
      <c r="G65"/>
      <c r="H65"/>
      <c r="I65"/>
      <c r="J65"/>
      <c r="K65"/>
      <c r="L65"/>
      <c r="M65"/>
    </row>
    <row r="66" spans="2:13" ht="12.75">
      <c r="B66" s="12" t="s">
        <v>76</v>
      </c>
      <c r="C66" s="12" t="s">
        <v>118</v>
      </c>
      <c r="F66"/>
      <c r="G66"/>
      <c r="H66"/>
      <c r="I66"/>
      <c r="J66"/>
      <c r="K66"/>
      <c r="L66"/>
      <c r="M66"/>
    </row>
    <row r="67" spans="2:13" ht="12.75">
      <c r="B67" s="12" t="s">
        <v>93</v>
      </c>
      <c r="C67" s="12"/>
      <c r="D67" s="12" t="s">
        <v>55</v>
      </c>
      <c r="F67" s="24"/>
      <c r="G67">
        <v>14.36</v>
      </c>
      <c r="H67"/>
      <c r="I67">
        <v>15.66</v>
      </c>
      <c r="J67"/>
      <c r="K67">
        <v>15.66</v>
      </c>
      <c r="L67"/>
      <c r="M67"/>
    </row>
    <row r="68" spans="2:13" ht="12.75">
      <c r="B68" s="12" t="s">
        <v>94</v>
      </c>
      <c r="C68" s="12" t="s">
        <v>158</v>
      </c>
      <c r="D68" s="12" t="s">
        <v>55</v>
      </c>
      <c r="F68" s="24" t="s">
        <v>29</v>
      </c>
      <c r="G68">
        <v>0.00426</v>
      </c>
      <c r="H68"/>
      <c r="I68">
        <v>0.00413</v>
      </c>
      <c r="J68"/>
      <c r="K68">
        <v>0.00457</v>
      </c>
      <c r="L68"/>
      <c r="M68"/>
    </row>
    <row r="69" spans="2:13" ht="12.75">
      <c r="B69" s="12" t="s">
        <v>53</v>
      </c>
      <c r="C69" s="12" t="s">
        <v>158</v>
      </c>
      <c r="D69" s="12" t="s">
        <v>18</v>
      </c>
      <c r="F69" s="24" t="s">
        <v>134</v>
      </c>
      <c r="G69">
        <f>(G67-G68)/G67*100</f>
        <v>99.97033426183843</v>
      </c>
      <c r="H69"/>
      <c r="I69">
        <f>(I67-I68)/I67*100</f>
        <v>99.97362707535122</v>
      </c>
      <c r="J69"/>
      <c r="K69">
        <f>(K67-K68)/K67*100</f>
        <v>99.97081736909324</v>
      </c>
      <c r="L69"/>
      <c r="M69"/>
    </row>
    <row r="70" spans="2:13" ht="12.75">
      <c r="B70" s="12"/>
      <c r="C70" s="12"/>
      <c r="G70" s="32"/>
      <c r="H70" s="32"/>
      <c r="I70" s="33"/>
      <c r="J70" s="32"/>
      <c r="K70" s="32"/>
      <c r="L70" s="26"/>
      <c r="M70" s="34"/>
    </row>
    <row r="71" spans="2:3" ht="12.75">
      <c r="B71" s="12" t="s">
        <v>76</v>
      </c>
      <c r="C71" s="12" t="s">
        <v>119</v>
      </c>
    </row>
    <row r="72" spans="2:11" ht="12.75">
      <c r="B72" s="12" t="s">
        <v>93</v>
      </c>
      <c r="C72" s="12"/>
      <c r="D72" s="12" t="s">
        <v>55</v>
      </c>
      <c r="F72" s="62"/>
      <c r="G72" s="24">
        <v>48.68</v>
      </c>
      <c r="I72" s="25">
        <v>53.1</v>
      </c>
      <c r="K72" s="24">
        <v>53.1</v>
      </c>
    </row>
    <row r="73" spans="2:11" ht="12.75">
      <c r="B73" s="12" t="s">
        <v>94</v>
      </c>
      <c r="C73" s="12" t="s">
        <v>158</v>
      </c>
      <c r="D73" s="12" t="s">
        <v>55</v>
      </c>
      <c r="G73" s="61">
        <v>0.000125</v>
      </c>
      <c r="I73" s="61">
        <v>8.87E-05</v>
      </c>
      <c r="K73" s="61">
        <v>0.000103</v>
      </c>
    </row>
    <row r="74" spans="2:11" ht="12.75">
      <c r="B74" s="12" t="s">
        <v>53</v>
      </c>
      <c r="C74" s="12" t="s">
        <v>158</v>
      </c>
      <c r="D74" s="12" t="s">
        <v>18</v>
      </c>
      <c r="G74">
        <f>(G72-G73)/G72*100</f>
        <v>99.99974322103535</v>
      </c>
      <c r="I74">
        <f>(I72-I73)/I72*100</f>
        <v>99.9998329566855</v>
      </c>
      <c r="K74">
        <f>(K72-K73)/K72*100</f>
        <v>99.99980602636535</v>
      </c>
    </row>
    <row r="76" spans="1:13" ht="12.75">
      <c r="A76" s="24">
        <v>3</v>
      </c>
      <c r="B76" s="28" t="s">
        <v>132</v>
      </c>
      <c r="C76" s="28"/>
      <c r="G76" s="26" t="s">
        <v>135</v>
      </c>
      <c r="H76" s="26"/>
      <c r="I76" s="27" t="s">
        <v>136</v>
      </c>
      <c r="J76" s="26"/>
      <c r="K76" s="26" t="s">
        <v>137</v>
      </c>
      <c r="L76" s="26"/>
      <c r="M76" s="26" t="s">
        <v>138</v>
      </c>
    </row>
    <row r="77" spans="2:12" ht="12.75">
      <c r="B77" s="12"/>
      <c r="C77" s="12"/>
      <c r="D77" s="19"/>
      <c r="E77" s="19"/>
      <c r="F77" s="19"/>
      <c r="G77" s="19"/>
      <c r="H77" s="19"/>
      <c r="I77" s="29"/>
      <c r="J77" s="19"/>
      <c r="K77" s="19"/>
      <c r="L77" s="26"/>
    </row>
    <row r="78" spans="2:13" ht="12.75">
      <c r="B78" s="12" t="s">
        <v>13</v>
      </c>
      <c r="C78" s="12" t="s">
        <v>157</v>
      </c>
      <c r="D78" s="12" t="s">
        <v>14</v>
      </c>
      <c r="E78" s="12" t="s">
        <v>15</v>
      </c>
      <c r="F78"/>
      <c r="G78">
        <v>0.0279</v>
      </c>
      <c r="H78"/>
      <c r="I78">
        <v>0.0333</v>
      </c>
      <c r="J78"/>
      <c r="K78">
        <v>0.0365</v>
      </c>
      <c r="L78" s="26"/>
      <c r="M78" s="30">
        <f>AVERAGE(K78,I78,G78)</f>
        <v>0.03256666666666667</v>
      </c>
    </row>
    <row r="79" spans="2:13" ht="12.75">
      <c r="B79" s="12"/>
      <c r="C79" s="12"/>
      <c r="F79"/>
      <c r="G79"/>
      <c r="H79"/>
      <c r="I79"/>
      <c r="J79"/>
      <c r="K79"/>
      <c r="L79" s="26"/>
      <c r="M79" s="34"/>
    </row>
    <row r="80" spans="2:13" ht="12.75">
      <c r="B80" s="12" t="s">
        <v>51</v>
      </c>
      <c r="C80" s="12" t="s">
        <v>157</v>
      </c>
      <c r="D80" s="12" t="s">
        <v>16</v>
      </c>
      <c r="E80" s="12" t="s">
        <v>15</v>
      </c>
      <c r="G80">
        <v>3.61</v>
      </c>
      <c r="H80"/>
      <c r="I80">
        <v>4.26</v>
      </c>
      <c r="J80"/>
      <c r="K80">
        <v>6.54</v>
      </c>
      <c r="L80" s="26"/>
      <c r="M80" s="31">
        <f>AVERAGE(G80,I80,K80)</f>
        <v>4.803333333333334</v>
      </c>
    </row>
    <row r="81" spans="2:13" ht="12.75">
      <c r="B81" s="12" t="s">
        <v>52</v>
      </c>
      <c r="C81" s="12" t="s">
        <v>157</v>
      </c>
      <c r="D81" s="12" t="s">
        <v>16</v>
      </c>
      <c r="E81" s="12" t="s">
        <v>15</v>
      </c>
      <c r="G81">
        <v>5.35</v>
      </c>
      <c r="H81"/>
      <c r="I81">
        <v>2.86</v>
      </c>
      <c r="J81"/>
      <c r="K81">
        <v>5.34</v>
      </c>
      <c r="L81" s="26"/>
      <c r="M81" s="31">
        <f>AVERAGE(G81,I81,K81)</f>
        <v>4.516666666666667</v>
      </c>
    </row>
    <row r="82" spans="2:13" ht="12.75">
      <c r="B82" s="12" t="s">
        <v>159</v>
      </c>
      <c r="C82" s="12" t="s">
        <v>157</v>
      </c>
      <c r="D82" s="12" t="s">
        <v>16</v>
      </c>
      <c r="E82" s="12" t="s">
        <v>15</v>
      </c>
      <c r="G82" s="32">
        <f>G80+2*G81</f>
        <v>14.309999999999999</v>
      </c>
      <c r="H82" s="32"/>
      <c r="I82" s="32">
        <f>I80+2*I81</f>
        <v>9.98</v>
      </c>
      <c r="J82" s="32"/>
      <c r="K82" s="32">
        <f>K80+2*K81</f>
        <v>17.22</v>
      </c>
      <c r="L82" s="26"/>
      <c r="M82" s="31">
        <f>AVERAGE(G82,I82,K82)</f>
        <v>13.836666666666666</v>
      </c>
    </row>
    <row r="83" spans="2:13" ht="12.75">
      <c r="B83" s="12"/>
      <c r="C83" s="12"/>
      <c r="F83"/>
      <c r="G83"/>
      <c r="H83"/>
      <c r="I83"/>
      <c r="J83"/>
      <c r="K83"/>
      <c r="L83" s="26"/>
      <c r="M83" s="56"/>
    </row>
    <row r="84" spans="2:11" ht="12.75">
      <c r="B84" s="24" t="s">
        <v>87</v>
      </c>
      <c r="C84" s="12"/>
      <c r="D84" s="12" t="s">
        <v>14</v>
      </c>
      <c r="E84" s="12" t="s">
        <v>15</v>
      </c>
      <c r="F84"/>
      <c r="G84" s="57">
        <v>7.37E-05</v>
      </c>
      <c r="H84"/>
      <c r="I84" s="57">
        <v>7.91E-05</v>
      </c>
      <c r="J84"/>
      <c r="K84" s="57">
        <v>7.42E-05</v>
      </c>
    </row>
    <row r="85" spans="2:11" ht="12.75">
      <c r="B85" s="24" t="s">
        <v>88</v>
      </c>
      <c r="D85" s="12" t="s">
        <v>14</v>
      </c>
      <c r="E85" s="12" t="s">
        <v>15</v>
      </c>
      <c r="F85"/>
      <c r="G85" s="57">
        <v>0.00022</v>
      </c>
      <c r="H85"/>
      <c r="I85" s="57">
        <v>0.000266</v>
      </c>
      <c r="J85"/>
      <c r="K85" s="57">
        <v>0.000265</v>
      </c>
    </row>
    <row r="86" spans="2:11" ht="12.75">
      <c r="B86" s="24" t="s">
        <v>89</v>
      </c>
      <c r="D86" s="12" t="s">
        <v>14</v>
      </c>
      <c r="E86" s="12" t="s">
        <v>15</v>
      </c>
      <c r="F86"/>
      <c r="G86" s="57">
        <v>6.71E-07</v>
      </c>
      <c r="H86"/>
      <c r="I86" s="57">
        <v>8.83E-07</v>
      </c>
      <c r="J86"/>
      <c r="K86" s="57">
        <v>1.08E-06</v>
      </c>
    </row>
    <row r="87" spans="2:11" ht="12.75">
      <c r="B87" s="24" t="s">
        <v>90</v>
      </c>
      <c r="D87" s="12" t="s">
        <v>14</v>
      </c>
      <c r="E87" s="12" t="s">
        <v>15</v>
      </c>
      <c r="F87"/>
      <c r="G87" s="57">
        <v>5.66E-05</v>
      </c>
      <c r="H87"/>
      <c r="I87" s="57">
        <v>6.47E-05</v>
      </c>
      <c r="J87"/>
      <c r="K87" s="57">
        <v>6.45E-05</v>
      </c>
    </row>
    <row r="88" spans="2:11" ht="12.75">
      <c r="B88" s="24" t="s">
        <v>97</v>
      </c>
      <c r="D88" s="12" t="s">
        <v>14</v>
      </c>
      <c r="E88" s="12" t="s">
        <v>15</v>
      </c>
      <c r="F88"/>
      <c r="G88" s="57">
        <v>4.02E-07</v>
      </c>
      <c r="H88"/>
      <c r="I88" s="57">
        <v>5.39E-07</v>
      </c>
      <c r="J88"/>
      <c r="K88" s="57">
        <v>2.28E-07</v>
      </c>
    </row>
    <row r="89" spans="2:11" ht="12.75">
      <c r="B89" s="24" t="s">
        <v>86</v>
      </c>
      <c r="D89" s="12" t="s">
        <v>14</v>
      </c>
      <c r="E89" s="12" t="s">
        <v>15</v>
      </c>
      <c r="F89"/>
      <c r="G89">
        <v>0.00106</v>
      </c>
      <c r="H89"/>
      <c r="I89">
        <v>0.0011</v>
      </c>
      <c r="J89"/>
      <c r="K89">
        <v>0.00124</v>
      </c>
    </row>
    <row r="90" spans="2:11" ht="12.75">
      <c r="B90" s="24" t="s">
        <v>160</v>
      </c>
      <c r="D90" s="12" t="s">
        <v>14</v>
      </c>
      <c r="E90" s="12" t="s">
        <v>15</v>
      </c>
      <c r="F90"/>
      <c r="G90" s="57">
        <v>1.38E-07</v>
      </c>
      <c r="H90"/>
      <c r="I90" s="57">
        <v>1.36E-07</v>
      </c>
      <c r="J90"/>
      <c r="K90" s="57">
        <v>1.27E-07</v>
      </c>
    </row>
    <row r="92" spans="2:13" ht="12.75">
      <c r="B92" s="12" t="s">
        <v>98</v>
      </c>
      <c r="C92" s="12" t="s">
        <v>92</v>
      </c>
      <c r="D92" s="12" t="s">
        <v>157</v>
      </c>
      <c r="F92"/>
      <c r="G92"/>
      <c r="H92"/>
      <c r="I92"/>
      <c r="J92"/>
      <c r="K92"/>
      <c r="L92" s="26"/>
      <c r="M92" s="35"/>
    </row>
    <row r="93" spans="2:13" ht="12.75">
      <c r="B93" s="12" t="s">
        <v>85</v>
      </c>
      <c r="C93" s="12"/>
      <c r="D93" s="12" t="s">
        <v>17</v>
      </c>
      <c r="F93"/>
      <c r="G93">
        <v>6289</v>
      </c>
      <c r="H93"/>
      <c r="I93">
        <v>6228</v>
      </c>
      <c r="J93"/>
      <c r="K93">
        <v>6279</v>
      </c>
      <c r="L93" s="26"/>
      <c r="M93" s="31">
        <f>AVERAGE(K93,I93,G93)</f>
        <v>6265.333333333333</v>
      </c>
    </row>
    <row r="94" spans="2:13" ht="12.75">
      <c r="B94" s="12" t="s">
        <v>95</v>
      </c>
      <c r="C94" s="12"/>
      <c r="D94" s="12" t="s">
        <v>18</v>
      </c>
      <c r="F94"/>
      <c r="G94">
        <v>6.4</v>
      </c>
      <c r="H94"/>
      <c r="I94">
        <v>8</v>
      </c>
      <c r="J94"/>
      <c r="K94">
        <v>7.5</v>
      </c>
      <c r="M94" s="31">
        <f>AVERAGE(K94,I94,G94)</f>
        <v>7.3</v>
      </c>
    </row>
    <row r="95" spans="2:13" ht="12.75">
      <c r="B95" s="12" t="s">
        <v>96</v>
      </c>
      <c r="C95" s="12"/>
      <c r="D95" s="12" t="s">
        <v>18</v>
      </c>
      <c r="F95"/>
      <c r="G95">
        <v>20</v>
      </c>
      <c r="H95"/>
      <c r="I95">
        <v>21.3</v>
      </c>
      <c r="J95"/>
      <c r="K95">
        <v>21.7</v>
      </c>
      <c r="M95" s="31">
        <f>AVERAGE(K95,I95,G95)</f>
        <v>21</v>
      </c>
    </row>
    <row r="96" spans="2:13" ht="12.75">
      <c r="B96" s="12" t="s">
        <v>84</v>
      </c>
      <c r="C96" s="12"/>
      <c r="D96" s="12" t="s">
        <v>19</v>
      </c>
      <c r="F96"/>
      <c r="G96">
        <v>247</v>
      </c>
      <c r="H96"/>
      <c r="I96">
        <v>246</v>
      </c>
      <c r="J96"/>
      <c r="K96">
        <v>246</v>
      </c>
      <c r="M96" s="31">
        <f>AVERAGE(K96,I96,G96)</f>
        <v>246.33333333333334</v>
      </c>
    </row>
    <row r="97" spans="2:13" ht="13.5" customHeight="1">
      <c r="B97" s="12"/>
      <c r="C97" s="12"/>
      <c r="G97"/>
      <c r="H97"/>
      <c r="I97"/>
      <c r="J97"/>
      <c r="K97"/>
      <c r="M97" s="35"/>
    </row>
    <row r="98" spans="2:13" ht="12.75">
      <c r="B98" s="12" t="s">
        <v>98</v>
      </c>
      <c r="C98" s="12" t="s">
        <v>121</v>
      </c>
      <c r="D98" s="12" t="s">
        <v>158</v>
      </c>
      <c r="F98"/>
      <c r="G98"/>
      <c r="H98"/>
      <c r="I98"/>
      <c r="J98"/>
      <c r="K98"/>
      <c r="L98" s="26"/>
      <c r="M98" s="35"/>
    </row>
    <row r="99" spans="2:13" ht="12.75">
      <c r="B99" s="12" t="s">
        <v>85</v>
      </c>
      <c r="C99" s="12"/>
      <c r="D99" s="12" t="s">
        <v>17</v>
      </c>
      <c r="F99"/>
      <c r="G99">
        <v>6280</v>
      </c>
      <c r="H99"/>
      <c r="I99">
        <v>6449</v>
      </c>
      <c r="J99"/>
      <c r="K99">
        <v>6356</v>
      </c>
      <c r="L99" s="26"/>
      <c r="M99" s="31">
        <f>AVERAGE(K99,I99,G99)</f>
        <v>6361.666666666667</v>
      </c>
    </row>
    <row r="100" spans="2:13" ht="12.75">
      <c r="B100" s="12" t="s">
        <v>95</v>
      </c>
      <c r="C100" s="12"/>
      <c r="D100" s="12" t="s">
        <v>18</v>
      </c>
      <c r="F100"/>
      <c r="G100">
        <v>6.4</v>
      </c>
      <c r="H100"/>
      <c r="I100">
        <v>8</v>
      </c>
      <c r="J100"/>
      <c r="K100">
        <v>7.5</v>
      </c>
      <c r="M100" s="31">
        <f>AVERAGE(K100,I100,G100)</f>
        <v>7.3</v>
      </c>
    </row>
    <row r="101" spans="2:13" ht="12.75">
      <c r="B101" s="12" t="s">
        <v>96</v>
      </c>
      <c r="C101" s="12"/>
      <c r="D101" s="12" t="s">
        <v>18</v>
      </c>
      <c r="F101"/>
      <c r="G101">
        <v>19.5</v>
      </c>
      <c r="H101"/>
      <c r="I101">
        <v>20.4</v>
      </c>
      <c r="J101"/>
      <c r="K101">
        <v>21.1</v>
      </c>
      <c r="M101" s="31">
        <f>AVERAGE(K101,I101,G101)</f>
        <v>20.333333333333332</v>
      </c>
    </row>
    <row r="102" spans="2:13" ht="12.75">
      <c r="B102" s="12" t="s">
        <v>84</v>
      </c>
      <c r="C102" s="12"/>
      <c r="D102" s="12" t="s">
        <v>19</v>
      </c>
      <c r="F102"/>
      <c r="G102">
        <v>245</v>
      </c>
      <c r="H102"/>
      <c r="I102">
        <v>245</v>
      </c>
      <c r="J102"/>
      <c r="K102">
        <v>245</v>
      </c>
      <c r="M102" s="31">
        <f>AVERAGE(K102,I102,G102)</f>
        <v>245</v>
      </c>
    </row>
    <row r="104" spans="2:13" ht="12.75">
      <c r="B104" s="24" t="s">
        <v>87</v>
      </c>
      <c r="C104" s="24" t="s">
        <v>158</v>
      </c>
      <c r="D104" s="12" t="s">
        <v>59</v>
      </c>
      <c r="E104" s="12" t="s">
        <v>15</v>
      </c>
      <c r="G104" s="31">
        <f>G84/7000*454*1000000/0.0283</f>
        <v>168.90358404846037</v>
      </c>
      <c r="I104" s="31">
        <f>I84/7000*454*1000000/0.0283</f>
        <v>181.27915194346292</v>
      </c>
      <c r="K104" s="31">
        <f aca="true" t="shared" si="0" ref="K104:K110">K84/7000*454*1000000/0.0283</f>
        <v>170.04946996466433</v>
      </c>
      <c r="M104" s="31">
        <f aca="true" t="shared" si="1" ref="M104:M110">AVERAGE(K104,I104,G104)</f>
        <v>173.41073531886255</v>
      </c>
    </row>
    <row r="105" spans="2:13" ht="12.75">
      <c r="B105" s="24" t="s">
        <v>88</v>
      </c>
      <c r="C105" s="24" t="s">
        <v>158</v>
      </c>
      <c r="D105" s="12" t="s">
        <v>59</v>
      </c>
      <c r="E105" s="12" t="s">
        <v>15</v>
      </c>
      <c r="G105" s="31">
        <f aca="true" t="shared" si="2" ref="G105:I110">G85/7000*454*1000000/0.0283</f>
        <v>504.18980312973247</v>
      </c>
      <c r="I105" s="31">
        <f t="shared" si="2"/>
        <v>609.6113074204947</v>
      </c>
      <c r="K105" s="31">
        <f t="shared" si="0"/>
        <v>607.3195355880869</v>
      </c>
      <c r="M105" s="31">
        <f t="shared" si="1"/>
        <v>573.7068820461046</v>
      </c>
    </row>
    <row r="106" spans="2:13" ht="12.75">
      <c r="B106" s="24" t="s">
        <v>89</v>
      </c>
      <c r="C106" s="24" t="s">
        <v>158</v>
      </c>
      <c r="D106" s="12" t="s">
        <v>59</v>
      </c>
      <c r="E106" s="12" t="s">
        <v>15</v>
      </c>
      <c r="G106" s="31">
        <f t="shared" si="2"/>
        <v>1.5377788995456843</v>
      </c>
      <c r="I106" s="31">
        <f t="shared" si="2"/>
        <v>2.0236345280161534</v>
      </c>
      <c r="K106" s="31">
        <f t="shared" si="0"/>
        <v>2.4751135790005048</v>
      </c>
      <c r="M106" s="31">
        <f t="shared" si="1"/>
        <v>2.012175668854114</v>
      </c>
    </row>
    <row r="107" spans="2:13" ht="12.75">
      <c r="B107" s="24" t="s">
        <v>90</v>
      </c>
      <c r="C107" s="24" t="s">
        <v>158</v>
      </c>
      <c r="D107" s="12" t="s">
        <v>59</v>
      </c>
      <c r="E107" s="12" t="s">
        <v>15</v>
      </c>
      <c r="G107" s="31">
        <f t="shared" si="2"/>
        <v>129.7142857142857</v>
      </c>
      <c r="I107" s="31">
        <f t="shared" si="2"/>
        <v>148.27763755678953</v>
      </c>
      <c r="K107" s="31">
        <f t="shared" si="0"/>
        <v>147.8192831903079</v>
      </c>
      <c r="M107" s="31">
        <f t="shared" si="1"/>
        <v>141.93706882046104</v>
      </c>
    </row>
    <row r="108" spans="2:13" ht="12.75">
      <c r="B108" s="24" t="s">
        <v>97</v>
      </c>
      <c r="C108" s="24" t="s">
        <v>158</v>
      </c>
      <c r="D108" s="12" t="s">
        <v>59</v>
      </c>
      <c r="E108" s="12" t="s">
        <v>15</v>
      </c>
      <c r="G108" s="31">
        <f t="shared" si="2"/>
        <v>0.9212922766279658</v>
      </c>
      <c r="I108" s="31">
        <f t="shared" si="2"/>
        <v>1.2352650176678446</v>
      </c>
      <c r="K108" s="31">
        <f t="shared" si="0"/>
        <v>0.5225239777889955</v>
      </c>
      <c r="M108" s="31">
        <f t="shared" si="1"/>
        <v>0.8930270906949352</v>
      </c>
    </row>
    <row r="109" spans="2:13" ht="12.75">
      <c r="B109" s="24" t="s">
        <v>86</v>
      </c>
      <c r="C109" s="24" t="s">
        <v>158</v>
      </c>
      <c r="D109" s="12" t="s">
        <v>59</v>
      </c>
      <c r="E109" s="12" t="s">
        <v>15</v>
      </c>
      <c r="G109" s="31">
        <f t="shared" si="2"/>
        <v>2429.2781423523475</v>
      </c>
      <c r="I109" s="31">
        <f t="shared" si="2"/>
        <v>2520.949015648662</v>
      </c>
      <c r="K109" s="31">
        <f t="shared" si="0"/>
        <v>2841.7970721857646</v>
      </c>
      <c r="M109" s="31">
        <f t="shared" si="1"/>
        <v>2597.341410062258</v>
      </c>
    </row>
    <row r="110" spans="2:13" ht="12.75">
      <c r="B110" s="24" t="s">
        <v>160</v>
      </c>
      <c r="C110" s="24" t="s">
        <v>158</v>
      </c>
      <c r="D110" s="12" t="s">
        <v>59</v>
      </c>
      <c r="E110" s="12" t="s">
        <v>15</v>
      </c>
      <c r="G110" s="31">
        <f t="shared" si="2"/>
        <v>0.31626451287228674</v>
      </c>
      <c r="I110" s="31">
        <f t="shared" si="2"/>
        <v>0.311680969207471</v>
      </c>
      <c r="K110" s="31">
        <f t="shared" si="0"/>
        <v>0.2910550227158002</v>
      </c>
      <c r="M110" s="31">
        <f t="shared" si="1"/>
        <v>0.3063335015985193</v>
      </c>
    </row>
    <row r="112" spans="2:13" ht="12.75">
      <c r="B112" s="24" t="s">
        <v>60</v>
      </c>
      <c r="C112" s="24" t="s">
        <v>158</v>
      </c>
      <c r="D112" s="12" t="s">
        <v>59</v>
      </c>
      <c r="E112" s="12" t="s">
        <v>15</v>
      </c>
      <c r="G112" s="31">
        <f>G107+G109</f>
        <v>2558.9924280666332</v>
      </c>
      <c r="I112" s="31">
        <f>I107+I109</f>
        <v>2669.226653205452</v>
      </c>
      <c r="K112" s="31">
        <f>K107+K109</f>
        <v>2989.6163553760725</v>
      </c>
      <c r="M112" s="31">
        <f>M107+M109</f>
        <v>2739.2784788827194</v>
      </c>
    </row>
    <row r="113" spans="2:13" ht="12.75">
      <c r="B113" s="24" t="s">
        <v>61</v>
      </c>
      <c r="C113" s="24" t="s">
        <v>158</v>
      </c>
      <c r="D113" s="12" t="s">
        <v>59</v>
      </c>
      <c r="E113" s="12" t="s">
        <v>15</v>
      </c>
      <c r="G113" s="31">
        <f>G105+G106+G108</f>
        <v>506.64887430590613</v>
      </c>
      <c r="I113" s="31">
        <f>I105+I106+I108</f>
        <v>612.8702069661787</v>
      </c>
      <c r="K113" s="31">
        <f>K105+K106+K108</f>
        <v>610.3171731448764</v>
      </c>
      <c r="M113" s="31">
        <f>M105+M106+M108</f>
        <v>576.6120848056536</v>
      </c>
    </row>
    <row r="115" spans="1:13" ht="12.75">
      <c r="A115" s="24">
        <v>4</v>
      </c>
      <c r="B115" s="28" t="s">
        <v>142</v>
      </c>
      <c r="C115" s="28"/>
      <c r="G115" s="26" t="s">
        <v>135</v>
      </c>
      <c r="H115" s="26"/>
      <c r="I115" s="27" t="s">
        <v>136</v>
      </c>
      <c r="J115" s="26"/>
      <c r="K115" s="26" t="s">
        <v>137</v>
      </c>
      <c r="L115" s="26"/>
      <c r="M115" s="24" t="s">
        <v>138</v>
      </c>
    </row>
    <row r="116" spans="2:12" ht="12.75">
      <c r="B116" s="12"/>
      <c r="C116" s="12"/>
      <c r="D116" s="19"/>
      <c r="E116" s="19"/>
      <c r="F116" s="19"/>
      <c r="G116" s="19"/>
      <c r="H116" s="19"/>
      <c r="I116" s="29"/>
      <c r="J116" s="19"/>
      <c r="K116" s="19"/>
      <c r="L116" s="26"/>
    </row>
    <row r="117" spans="2:13" ht="12.75">
      <c r="B117" s="12" t="s">
        <v>13</v>
      </c>
      <c r="C117" s="12" t="s">
        <v>157</v>
      </c>
      <c r="D117" s="12" t="s">
        <v>14</v>
      </c>
      <c r="E117" s="12" t="s">
        <v>15</v>
      </c>
      <c r="F117"/>
      <c r="G117">
        <v>0.0378</v>
      </c>
      <c r="H117"/>
      <c r="I117">
        <v>0.0423</v>
      </c>
      <c r="J117"/>
      <c r="K117">
        <v>0.0391</v>
      </c>
      <c r="L117" s="26"/>
      <c r="M117" s="30">
        <f>AVERAGE(K117,I117,G117)</f>
        <v>0.039733333333333336</v>
      </c>
    </row>
    <row r="118" spans="2:13" ht="12.75">
      <c r="B118" s="12"/>
      <c r="C118" s="12"/>
      <c r="F118"/>
      <c r="G118"/>
      <c r="H118"/>
      <c r="I118"/>
      <c r="J118"/>
      <c r="K118"/>
      <c r="L118" s="26"/>
      <c r="M118" s="34"/>
    </row>
    <row r="119" spans="2:13" ht="12.75">
      <c r="B119" s="12" t="s">
        <v>51</v>
      </c>
      <c r="C119" s="12" t="s">
        <v>157</v>
      </c>
      <c r="D119" s="12" t="s">
        <v>16</v>
      </c>
      <c r="E119" s="12" t="s">
        <v>15</v>
      </c>
      <c r="G119">
        <v>4.73</v>
      </c>
      <c r="H119"/>
      <c r="I119">
        <v>4.23</v>
      </c>
      <c r="J119"/>
      <c r="K119">
        <v>3.45</v>
      </c>
      <c r="L119" s="26"/>
      <c r="M119" s="31">
        <f>AVERAGE(G119,I119,K119)</f>
        <v>4.136666666666667</v>
      </c>
    </row>
    <row r="120" spans="2:13" ht="12.75">
      <c r="B120" s="12" t="s">
        <v>52</v>
      </c>
      <c r="C120" s="12" t="s">
        <v>157</v>
      </c>
      <c r="D120" s="12" t="s">
        <v>16</v>
      </c>
      <c r="E120" s="12" t="s">
        <v>15</v>
      </c>
      <c r="G120">
        <v>47.1</v>
      </c>
      <c r="H120"/>
      <c r="I120">
        <v>48.6</v>
      </c>
      <c r="J120"/>
      <c r="K120">
        <v>37</v>
      </c>
      <c r="L120" s="26"/>
      <c r="M120" s="31">
        <f>AVERAGE(G120,I120,K120)</f>
        <v>44.23333333333333</v>
      </c>
    </row>
    <row r="121" spans="2:13" ht="12.75">
      <c r="B121" s="12" t="s">
        <v>159</v>
      </c>
      <c r="C121" s="12" t="s">
        <v>157</v>
      </c>
      <c r="D121" s="12" t="s">
        <v>16</v>
      </c>
      <c r="E121" s="12" t="s">
        <v>15</v>
      </c>
      <c r="G121" s="32">
        <f>G119+2*G120</f>
        <v>98.93</v>
      </c>
      <c r="H121" s="32"/>
      <c r="I121" s="32">
        <f>I119+2*I120</f>
        <v>101.43</v>
      </c>
      <c r="J121" s="32"/>
      <c r="K121" s="32">
        <f>K119+2*K120</f>
        <v>77.45</v>
      </c>
      <c r="L121" s="26"/>
      <c r="M121" s="31">
        <f>AVERAGE(G121,I121,K121)</f>
        <v>92.60333333333334</v>
      </c>
    </row>
    <row r="122" spans="2:13" ht="12.75">
      <c r="B122" s="12"/>
      <c r="C122" s="12"/>
      <c r="F122"/>
      <c r="G122"/>
      <c r="H122"/>
      <c r="I122"/>
      <c r="J122"/>
      <c r="K122"/>
      <c r="L122" s="26"/>
      <c r="M122" s="56"/>
    </row>
    <row r="123" spans="2:11" ht="12.75">
      <c r="B123" s="24" t="s">
        <v>87</v>
      </c>
      <c r="C123" s="12"/>
      <c r="D123" s="12" t="s">
        <v>14</v>
      </c>
      <c r="E123" s="12" t="s">
        <v>15</v>
      </c>
      <c r="G123" s="61">
        <v>0.000686</v>
      </c>
      <c r="I123" s="61">
        <v>0.000748</v>
      </c>
      <c r="K123" s="61">
        <v>0.000707</v>
      </c>
    </row>
    <row r="124" spans="2:11" ht="12.75">
      <c r="B124" s="24" t="s">
        <v>88</v>
      </c>
      <c r="D124" s="12" t="s">
        <v>14</v>
      </c>
      <c r="E124" s="12" t="s">
        <v>15</v>
      </c>
      <c r="G124" s="61">
        <v>9.78E-05</v>
      </c>
      <c r="I124" s="61">
        <v>0.000109</v>
      </c>
      <c r="K124" s="61">
        <v>9.92E-05</v>
      </c>
    </row>
    <row r="125" spans="2:11" ht="12.75">
      <c r="B125" s="24" t="s">
        <v>89</v>
      </c>
      <c r="D125" s="12" t="s">
        <v>14</v>
      </c>
      <c r="E125" s="12" t="s">
        <v>15</v>
      </c>
      <c r="G125" s="61">
        <v>2.22E-06</v>
      </c>
      <c r="I125" s="61">
        <v>2.51E-06</v>
      </c>
      <c r="K125" s="61">
        <v>2.14E-06</v>
      </c>
    </row>
    <row r="126" spans="2:11" ht="12.75">
      <c r="B126" s="24" t="s">
        <v>90</v>
      </c>
      <c r="D126" s="12" t="s">
        <v>14</v>
      </c>
      <c r="E126" s="12" t="s">
        <v>15</v>
      </c>
      <c r="G126" s="61">
        <v>5.51E-05</v>
      </c>
      <c r="I126" s="61">
        <v>5.27E-05</v>
      </c>
      <c r="K126" s="61">
        <v>5.12E-05</v>
      </c>
    </row>
    <row r="127" spans="2:11" ht="12.75">
      <c r="B127" s="24" t="s">
        <v>97</v>
      </c>
      <c r="D127" s="12" t="s">
        <v>14</v>
      </c>
      <c r="E127" s="12" t="s">
        <v>15</v>
      </c>
      <c r="G127" s="61">
        <v>2.82E-06</v>
      </c>
      <c r="I127" s="61">
        <v>2.39E-06</v>
      </c>
      <c r="K127" s="61">
        <v>2.06E-06</v>
      </c>
    </row>
    <row r="128" spans="2:11" ht="12.75">
      <c r="B128" s="24" t="s">
        <v>86</v>
      </c>
      <c r="D128" s="12" t="s">
        <v>14</v>
      </c>
      <c r="E128" s="12" t="s">
        <v>15</v>
      </c>
      <c r="G128" s="61">
        <v>0.000993</v>
      </c>
      <c r="I128" s="61">
        <v>0.00116</v>
      </c>
      <c r="K128" s="61">
        <v>0.00104</v>
      </c>
    </row>
    <row r="129" spans="2:11" ht="12.75">
      <c r="B129" s="24" t="s">
        <v>160</v>
      </c>
      <c r="D129" s="12" t="s">
        <v>14</v>
      </c>
      <c r="E129" s="12" t="s">
        <v>15</v>
      </c>
      <c r="F129" s="12" t="s">
        <v>29</v>
      </c>
      <c r="G129" s="61">
        <v>1.72E-07</v>
      </c>
      <c r="H129" s="24" t="s">
        <v>29</v>
      </c>
      <c r="I129" s="61">
        <v>1.96E-07</v>
      </c>
      <c r="J129" s="24" t="s">
        <v>29</v>
      </c>
      <c r="K129" s="61">
        <v>1.6E-07</v>
      </c>
    </row>
    <row r="130" spans="6:11" ht="12.75">
      <c r="F130"/>
      <c r="G130"/>
      <c r="H130"/>
      <c r="I130"/>
      <c r="J130"/>
      <c r="K130"/>
    </row>
    <row r="131" spans="2:13" ht="12.75">
      <c r="B131" s="12" t="s">
        <v>98</v>
      </c>
      <c r="C131" s="12" t="s">
        <v>92</v>
      </c>
      <c r="D131" s="12" t="s">
        <v>157</v>
      </c>
      <c r="F131"/>
      <c r="G131"/>
      <c r="H131"/>
      <c r="I131"/>
      <c r="J131"/>
      <c r="K131"/>
      <c r="L131" s="26"/>
      <c r="M131" s="35"/>
    </row>
    <row r="132" spans="2:13" ht="12.75">
      <c r="B132" s="12" t="s">
        <v>85</v>
      </c>
      <c r="C132" s="12"/>
      <c r="D132" s="12" t="s">
        <v>17</v>
      </c>
      <c r="F132"/>
      <c r="G132">
        <v>5692</v>
      </c>
      <c r="H132"/>
      <c r="I132">
        <v>5663</v>
      </c>
      <c r="J132"/>
      <c r="K132">
        <v>5680</v>
      </c>
      <c r="L132" s="26"/>
      <c r="M132" s="31">
        <f>AVERAGE(K132,I132,G132)</f>
        <v>5678.333333333333</v>
      </c>
    </row>
    <row r="133" spans="2:13" ht="12.75">
      <c r="B133" s="12" t="s">
        <v>95</v>
      </c>
      <c r="C133" s="12"/>
      <c r="D133" s="12" t="s">
        <v>18</v>
      </c>
      <c r="F133"/>
      <c r="G133">
        <v>7.8</v>
      </c>
      <c r="H133"/>
      <c r="I133">
        <v>8.7</v>
      </c>
      <c r="J133"/>
      <c r="K133">
        <v>6.8</v>
      </c>
      <c r="M133" s="31">
        <f>AVERAGE(K133,I133,G133)</f>
        <v>7.766666666666667</v>
      </c>
    </row>
    <row r="134" spans="2:13" ht="12.75">
      <c r="B134" s="12" t="s">
        <v>96</v>
      </c>
      <c r="C134" s="12"/>
      <c r="D134" s="12" t="s">
        <v>18</v>
      </c>
      <c r="F134"/>
      <c r="G134">
        <v>23</v>
      </c>
      <c r="H134"/>
      <c r="I134">
        <v>22.7</v>
      </c>
      <c r="J134"/>
      <c r="K134">
        <v>22.3</v>
      </c>
      <c r="M134" s="31">
        <f>AVERAGE(K134,I134,G134)</f>
        <v>22.666666666666668</v>
      </c>
    </row>
    <row r="135" spans="2:13" ht="12.75">
      <c r="B135" s="12" t="s">
        <v>84</v>
      </c>
      <c r="C135" s="12"/>
      <c r="D135" s="12" t="s">
        <v>19</v>
      </c>
      <c r="F135"/>
      <c r="G135">
        <v>260</v>
      </c>
      <c r="H135"/>
      <c r="I135">
        <v>260</v>
      </c>
      <c r="J135"/>
      <c r="K135">
        <v>260</v>
      </c>
      <c r="M135" s="31">
        <f>AVERAGE(K135,I135,G135)</f>
        <v>260</v>
      </c>
    </row>
    <row r="136" spans="2:13" ht="13.5" customHeight="1">
      <c r="B136" s="12"/>
      <c r="C136" s="12"/>
      <c r="F136"/>
      <c r="G136"/>
      <c r="H136"/>
      <c r="I136"/>
      <c r="J136"/>
      <c r="K136"/>
      <c r="M136" s="35"/>
    </row>
    <row r="137" spans="2:13" ht="12.75">
      <c r="B137" s="12" t="s">
        <v>98</v>
      </c>
      <c r="C137" s="12" t="s">
        <v>121</v>
      </c>
      <c r="D137" s="12" t="s">
        <v>158</v>
      </c>
      <c r="F137"/>
      <c r="G137"/>
      <c r="H137"/>
      <c r="I137"/>
      <c r="J137"/>
      <c r="K137"/>
      <c r="L137" s="26"/>
      <c r="M137" s="35"/>
    </row>
    <row r="138" spans="2:13" ht="12.75">
      <c r="B138" s="12" t="s">
        <v>85</v>
      </c>
      <c r="C138" s="12"/>
      <c r="D138" s="12" t="s">
        <v>17</v>
      </c>
      <c r="F138"/>
      <c r="G138">
        <v>5702</v>
      </c>
      <c r="H138"/>
      <c r="I138">
        <v>5564</v>
      </c>
      <c r="J138"/>
      <c r="K138">
        <v>5831</v>
      </c>
      <c r="L138" s="26"/>
      <c r="M138" s="31">
        <f>AVERAGE(K138,I138,G138)</f>
        <v>5699</v>
      </c>
    </row>
    <row r="139" spans="2:13" ht="12.75">
      <c r="B139" s="12" t="s">
        <v>95</v>
      </c>
      <c r="C139" s="12"/>
      <c r="D139" s="12" t="s">
        <v>18</v>
      </c>
      <c r="F139"/>
      <c r="G139">
        <v>7.8</v>
      </c>
      <c r="H139"/>
      <c r="I139">
        <v>8.7</v>
      </c>
      <c r="J139"/>
      <c r="K139">
        <v>6.8</v>
      </c>
      <c r="M139" s="31">
        <f>AVERAGE(K139,I139,G139)</f>
        <v>7.766666666666667</v>
      </c>
    </row>
    <row r="140" spans="2:13" ht="12.75">
      <c r="B140" s="12" t="s">
        <v>96</v>
      </c>
      <c r="C140" s="12"/>
      <c r="D140" s="12" t="s">
        <v>18</v>
      </c>
      <c r="F140"/>
      <c r="G140">
        <v>22.8</v>
      </c>
      <c r="H140"/>
      <c r="I140">
        <v>22.6</v>
      </c>
      <c r="J140"/>
      <c r="K140">
        <v>22.3</v>
      </c>
      <c r="M140" s="31">
        <f>AVERAGE(K140,I140,G140)</f>
        <v>22.566666666666666</v>
      </c>
    </row>
    <row r="141" spans="2:13" ht="12.75">
      <c r="B141" s="12" t="s">
        <v>84</v>
      </c>
      <c r="C141" s="12"/>
      <c r="D141" s="12" t="s">
        <v>19</v>
      </c>
      <c r="F141"/>
      <c r="G141">
        <v>259</v>
      </c>
      <c r="H141"/>
      <c r="I141">
        <v>259</v>
      </c>
      <c r="J141"/>
      <c r="K141">
        <v>260</v>
      </c>
      <c r="M141" s="31">
        <f>AVERAGE(K141,I141,G141)</f>
        <v>259.3333333333333</v>
      </c>
    </row>
    <row r="143" spans="2:13" ht="12.75">
      <c r="B143" s="24" t="s">
        <v>87</v>
      </c>
      <c r="C143" s="24" t="s">
        <v>158</v>
      </c>
      <c r="D143" s="12" t="s">
        <v>59</v>
      </c>
      <c r="E143" s="12" t="s">
        <v>15</v>
      </c>
      <c r="G143" s="31">
        <f aca="true" t="shared" si="3" ref="G143:G149">G123/7000*454*1000000/0.0283</f>
        <v>1572.1554770318019</v>
      </c>
      <c r="I143" s="31">
        <f aca="true" t="shared" si="4" ref="I143:I149">I123/7000*454*1000000/0.0283</f>
        <v>1714.2453306410905</v>
      </c>
      <c r="K143" s="31">
        <f>K123/7000*454*1000000/0.0283</f>
        <v>1620.2826855123676</v>
      </c>
      <c r="M143" s="31">
        <f aca="true" t="shared" si="5" ref="M143:M149">AVERAGE(K143,I143,G143)</f>
        <v>1635.5611643950867</v>
      </c>
    </row>
    <row r="144" spans="2:13" ht="12.75">
      <c r="B144" s="24" t="s">
        <v>88</v>
      </c>
      <c r="C144" s="24" t="s">
        <v>158</v>
      </c>
      <c r="D144" s="12" t="s">
        <v>59</v>
      </c>
      <c r="E144" s="12" t="s">
        <v>15</v>
      </c>
      <c r="G144" s="31">
        <f t="shared" si="3"/>
        <v>224.1352852094902</v>
      </c>
      <c r="I144" s="31">
        <f t="shared" si="4"/>
        <v>249.80312973245836</v>
      </c>
      <c r="K144" s="31">
        <f aca="true" t="shared" si="6" ref="K144:K149">K124/7000*454*1000000/0.0283</f>
        <v>227.3437657748612</v>
      </c>
      <c r="M144" s="31">
        <f t="shared" si="5"/>
        <v>233.76072690560326</v>
      </c>
    </row>
    <row r="145" spans="2:13" ht="12.75">
      <c r="B145" s="24" t="s">
        <v>89</v>
      </c>
      <c r="C145" s="24" t="s">
        <v>158</v>
      </c>
      <c r="D145" s="12" t="s">
        <v>59</v>
      </c>
      <c r="E145" s="12" t="s">
        <v>15</v>
      </c>
      <c r="G145" s="31">
        <f t="shared" si="3"/>
        <v>5.087733467945482</v>
      </c>
      <c r="I145" s="31">
        <f t="shared" si="4"/>
        <v>5.752347299343767</v>
      </c>
      <c r="K145" s="31">
        <f t="shared" si="6"/>
        <v>4.904391721352852</v>
      </c>
      <c r="M145" s="31">
        <f t="shared" si="5"/>
        <v>5.248157496214034</v>
      </c>
    </row>
    <row r="146" spans="2:13" ht="12.75">
      <c r="B146" s="24" t="s">
        <v>90</v>
      </c>
      <c r="C146" s="24" t="s">
        <v>158</v>
      </c>
      <c r="D146" s="12" t="s">
        <v>59</v>
      </c>
      <c r="E146" s="12" t="s">
        <v>15</v>
      </c>
      <c r="G146" s="31">
        <f t="shared" si="3"/>
        <v>126.2766279656739</v>
      </c>
      <c r="I146" s="31">
        <f t="shared" si="4"/>
        <v>120.77637556789502</v>
      </c>
      <c r="K146" s="31">
        <f t="shared" si="6"/>
        <v>117.33871781928319</v>
      </c>
      <c r="M146" s="31">
        <f t="shared" si="5"/>
        <v>121.46390711761735</v>
      </c>
    </row>
    <row r="147" spans="2:13" ht="12.75">
      <c r="B147" s="24" t="s">
        <v>97</v>
      </c>
      <c r="C147" s="24" t="s">
        <v>158</v>
      </c>
      <c r="D147" s="12" t="s">
        <v>59</v>
      </c>
      <c r="E147" s="12" t="s">
        <v>15</v>
      </c>
      <c r="G147" s="31">
        <f t="shared" si="3"/>
        <v>6.462796567390207</v>
      </c>
      <c r="I147" s="31">
        <f t="shared" si="4"/>
        <v>5.47733467945482</v>
      </c>
      <c r="K147" s="31">
        <f t="shared" si="6"/>
        <v>4.721049974760223</v>
      </c>
      <c r="M147" s="31">
        <f t="shared" si="5"/>
        <v>5.553727073868417</v>
      </c>
    </row>
    <row r="148" spans="2:13" ht="12.75">
      <c r="B148" s="24" t="s">
        <v>86</v>
      </c>
      <c r="C148" s="24" t="s">
        <v>158</v>
      </c>
      <c r="D148" s="12" t="s">
        <v>59</v>
      </c>
      <c r="E148" s="12" t="s">
        <v>15</v>
      </c>
      <c r="G148" s="31">
        <f t="shared" si="3"/>
        <v>2275.7294295810198</v>
      </c>
      <c r="I148" s="31">
        <f t="shared" si="4"/>
        <v>2658.4553255931346</v>
      </c>
      <c r="K148" s="31">
        <f t="shared" si="6"/>
        <v>2383.44270570419</v>
      </c>
      <c r="M148" s="31">
        <f t="shared" si="5"/>
        <v>2439.2091536261146</v>
      </c>
    </row>
    <row r="149" spans="2:13" ht="12.75">
      <c r="B149" s="24" t="s">
        <v>160</v>
      </c>
      <c r="C149" s="24" t="s">
        <v>158</v>
      </c>
      <c r="D149" s="12" t="s">
        <v>59</v>
      </c>
      <c r="E149" s="12" t="s">
        <v>15</v>
      </c>
      <c r="G149" s="31">
        <f t="shared" si="3"/>
        <v>0.39418475517415447</v>
      </c>
      <c r="I149" s="31">
        <f t="shared" si="4"/>
        <v>0.44918727915194345</v>
      </c>
      <c r="K149" s="31">
        <f t="shared" si="6"/>
        <v>0.36668349318526</v>
      </c>
      <c r="M149" s="31">
        <f t="shared" si="5"/>
        <v>0.4033518425037859</v>
      </c>
    </row>
    <row r="151" spans="2:13" ht="12.75">
      <c r="B151" s="24" t="s">
        <v>60</v>
      </c>
      <c r="C151" s="24" t="s">
        <v>158</v>
      </c>
      <c r="D151" s="12" t="s">
        <v>59</v>
      </c>
      <c r="E151" s="12" t="s">
        <v>15</v>
      </c>
      <c r="G151" s="31">
        <f>G146+G148</f>
        <v>2402.0060575466937</v>
      </c>
      <c r="I151" s="31">
        <f>I146+I148</f>
        <v>2779.23170116103</v>
      </c>
      <c r="K151" s="31">
        <f>K146+K148</f>
        <v>2500.781423523473</v>
      </c>
      <c r="M151" s="31">
        <f>M146+M148</f>
        <v>2560.673060743732</v>
      </c>
    </row>
    <row r="152" spans="2:13" ht="12.75">
      <c r="B152" s="24" t="s">
        <v>61</v>
      </c>
      <c r="C152" s="24" t="s">
        <v>158</v>
      </c>
      <c r="D152" s="12" t="s">
        <v>59</v>
      </c>
      <c r="E152" s="12" t="s">
        <v>15</v>
      </c>
      <c r="G152" s="31">
        <f>G144+G145+G147</f>
        <v>235.68581524482587</v>
      </c>
      <c r="I152" s="31">
        <f>I144+I145+I147</f>
        <v>261.03281171125695</v>
      </c>
      <c r="K152" s="31">
        <f>K144+K145+K147</f>
        <v>236.96920747097428</v>
      </c>
      <c r="M152" s="31">
        <f>M144+M145+M147</f>
        <v>244.5626114756857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B1">
      <selection activeCell="M23" sqref="M23"/>
    </sheetView>
  </sheetViews>
  <sheetFormatPr defaultColWidth="9.140625" defaultRowHeight="12.75"/>
  <cols>
    <col min="1" max="1" width="2.57421875" style="3" hidden="1" customWidth="1"/>
    <col min="2" max="2" width="24.7109375" style="2" customWidth="1"/>
    <col min="3" max="3" width="7.57421875" style="2" customWidth="1"/>
    <col min="4" max="4" width="9.28125" style="2" customWidth="1"/>
    <col min="5" max="5" width="1.7109375" style="2" customWidth="1"/>
    <col min="6" max="6" width="11.28125" style="5" customWidth="1"/>
    <col min="7" max="7" width="1.421875" style="5" customWidth="1"/>
    <col min="8" max="8" width="11.28125" style="4" customWidth="1"/>
    <col min="9" max="9" width="2.57421875" style="4" customWidth="1"/>
    <col min="10" max="10" width="11.28125" style="3" customWidth="1"/>
    <col min="11" max="11" width="1.7109375" style="3" customWidth="1"/>
    <col min="12" max="12" width="11.28125" style="3" customWidth="1"/>
    <col min="13" max="13" width="9.00390625" style="3" customWidth="1"/>
    <col min="14" max="14" width="2.8515625" style="3" customWidth="1"/>
    <col min="15" max="15" width="8.7109375" style="3" customWidth="1"/>
    <col min="16" max="16" width="3.00390625" style="3" customWidth="1"/>
    <col min="17" max="17" width="9.00390625" style="3" customWidth="1"/>
    <col min="18" max="18" width="1.57421875" style="3" customWidth="1"/>
    <col min="19" max="19" width="9.00390625" style="3" customWidth="1"/>
    <col min="20" max="20" width="3.140625" style="3" customWidth="1"/>
    <col min="21" max="21" width="8.8515625" style="3" customWidth="1"/>
    <col min="22" max="22" width="2.421875" style="3" customWidth="1"/>
    <col min="23" max="23" width="8.8515625" style="3" customWidth="1"/>
    <col min="24" max="24" width="2.28125" style="3" customWidth="1"/>
    <col min="25" max="16384" width="8.8515625" style="3" customWidth="1"/>
  </cols>
  <sheetData>
    <row r="1" spans="2:19" ht="12.75">
      <c r="B1" s="36" t="s">
        <v>156</v>
      </c>
      <c r="C1" s="36"/>
      <c r="D1" s="14"/>
      <c r="E1" s="14"/>
      <c r="F1" s="38"/>
      <c r="G1" s="38"/>
      <c r="H1" s="39"/>
      <c r="I1" s="39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2.75">
      <c r="B2" s="36"/>
      <c r="C2" s="36"/>
      <c r="D2" s="14"/>
      <c r="E2" s="14"/>
      <c r="F2" s="38"/>
      <c r="G2" s="38"/>
      <c r="H2" s="39"/>
      <c r="I2" s="39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2.75">
      <c r="A3" s="3" t="s">
        <v>100</v>
      </c>
      <c r="B3" s="36" t="s">
        <v>112</v>
      </c>
      <c r="C3" s="36"/>
      <c r="D3" s="14"/>
      <c r="E3" s="14"/>
      <c r="F3" s="39" t="s">
        <v>135</v>
      </c>
      <c r="G3" s="39"/>
      <c r="H3" s="39" t="s">
        <v>136</v>
      </c>
      <c r="I3" s="39"/>
      <c r="J3" s="39" t="s">
        <v>137</v>
      </c>
      <c r="K3" s="39"/>
      <c r="L3" s="39" t="s">
        <v>138</v>
      </c>
      <c r="M3" s="37"/>
      <c r="N3" s="37"/>
      <c r="O3" s="37"/>
      <c r="P3" s="37"/>
      <c r="Q3" s="37"/>
      <c r="R3" s="37"/>
      <c r="S3" s="37"/>
    </row>
    <row r="4" spans="2:19" ht="12.75">
      <c r="B4" s="36"/>
      <c r="C4" s="36"/>
      <c r="D4" s="14"/>
      <c r="E4" s="14"/>
      <c r="F4" s="38"/>
      <c r="G4" s="38"/>
      <c r="H4" s="39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2.75">
      <c r="B5" s="14" t="s">
        <v>174</v>
      </c>
      <c r="C5" s="36"/>
      <c r="D5" s="14"/>
      <c r="E5" s="14"/>
      <c r="F5" s="38" t="s">
        <v>176</v>
      </c>
      <c r="G5" s="38"/>
      <c r="H5" s="39" t="s">
        <v>176</v>
      </c>
      <c r="I5" s="39"/>
      <c r="J5" s="37" t="s">
        <v>176</v>
      </c>
      <c r="K5" s="37"/>
      <c r="L5" s="37" t="s">
        <v>176</v>
      </c>
      <c r="M5" s="37"/>
      <c r="N5" s="37"/>
      <c r="O5" s="37"/>
      <c r="P5" s="37"/>
      <c r="Q5" s="37"/>
      <c r="R5" s="37"/>
      <c r="S5" s="37"/>
    </row>
    <row r="6" spans="2:19" ht="12.75">
      <c r="B6" s="14" t="s">
        <v>175</v>
      </c>
      <c r="C6" s="14"/>
      <c r="D6" s="14"/>
      <c r="E6" s="14"/>
      <c r="F6" s="38" t="s">
        <v>25</v>
      </c>
      <c r="G6" s="38"/>
      <c r="H6" s="38" t="s">
        <v>25</v>
      </c>
      <c r="I6" s="38"/>
      <c r="J6" s="38" t="s">
        <v>25</v>
      </c>
      <c r="K6" s="38"/>
      <c r="L6" s="38" t="s">
        <v>25</v>
      </c>
      <c r="M6" s="37"/>
      <c r="N6" s="37"/>
      <c r="O6" s="37"/>
      <c r="P6" s="37"/>
      <c r="Q6" s="37"/>
      <c r="R6" s="37"/>
      <c r="S6" s="37"/>
    </row>
    <row r="7" spans="2:19" ht="12.75">
      <c r="B7" s="14" t="s">
        <v>177</v>
      </c>
      <c r="C7" s="14"/>
      <c r="D7" s="14"/>
      <c r="E7" s="14"/>
      <c r="F7" s="38" t="s">
        <v>25</v>
      </c>
      <c r="G7" s="38"/>
      <c r="H7" s="38" t="s">
        <v>25</v>
      </c>
      <c r="I7" s="38"/>
      <c r="J7" s="38" t="s">
        <v>25</v>
      </c>
      <c r="K7" s="38"/>
      <c r="L7" s="38" t="s">
        <v>25</v>
      </c>
      <c r="M7" s="37"/>
      <c r="N7" s="37"/>
      <c r="O7" s="37"/>
      <c r="P7" s="37"/>
      <c r="Q7" s="37"/>
      <c r="R7" s="37"/>
      <c r="S7" s="37"/>
    </row>
    <row r="8" spans="2:19" ht="12.75">
      <c r="B8" s="14" t="s">
        <v>48</v>
      </c>
      <c r="C8" s="14"/>
      <c r="D8" s="14"/>
      <c r="E8" s="14"/>
      <c r="F8" s="38" t="s">
        <v>25</v>
      </c>
      <c r="G8" s="38"/>
      <c r="H8" s="38" t="s">
        <v>25</v>
      </c>
      <c r="I8" s="38"/>
      <c r="J8" s="38" t="s">
        <v>25</v>
      </c>
      <c r="K8" s="38"/>
      <c r="L8" s="38" t="s">
        <v>25</v>
      </c>
      <c r="M8" s="38"/>
      <c r="N8" s="38"/>
      <c r="O8" s="38"/>
      <c r="P8" s="38"/>
      <c r="Q8" s="38"/>
      <c r="R8" s="38"/>
      <c r="S8" s="38"/>
    </row>
    <row r="9" spans="2:19" ht="12.75">
      <c r="B9" s="14" t="s">
        <v>50</v>
      </c>
      <c r="C9" s="14"/>
      <c r="D9" s="14" t="s">
        <v>55</v>
      </c>
      <c r="E9" s="14"/>
      <c r="F9" s="38">
        <v>3187</v>
      </c>
      <c r="G9" s="38"/>
      <c r="H9" s="38">
        <v>3369</v>
      </c>
      <c r="I9" s="38"/>
      <c r="J9" s="37">
        <v>3239</v>
      </c>
      <c r="K9" s="37"/>
      <c r="L9" s="37">
        <v>3265</v>
      </c>
      <c r="M9" s="37"/>
      <c r="N9" s="37"/>
      <c r="O9" s="37"/>
      <c r="P9" s="37"/>
      <c r="Q9" s="37"/>
      <c r="R9" s="37"/>
      <c r="S9" s="37"/>
    </row>
    <row r="10" spans="2:19" ht="12.75">
      <c r="B10" s="14" t="s">
        <v>133</v>
      </c>
      <c r="C10" s="14"/>
      <c r="D10" s="14" t="s">
        <v>55</v>
      </c>
      <c r="E10" s="14"/>
      <c r="F10" s="38">
        <v>416</v>
      </c>
      <c r="G10" s="38"/>
      <c r="H10" s="38">
        <v>450</v>
      </c>
      <c r="I10" s="38"/>
      <c r="J10" s="37">
        <v>457</v>
      </c>
      <c r="K10" s="37"/>
      <c r="L10" s="37">
        <v>441</v>
      </c>
      <c r="M10" s="37"/>
      <c r="N10" s="37"/>
      <c r="O10" s="37"/>
      <c r="P10" s="37"/>
      <c r="Q10" s="37"/>
      <c r="R10" s="37"/>
      <c r="S10" s="37"/>
    </row>
    <row r="11" spans="2:19" ht="12.75">
      <c r="B11" s="14"/>
      <c r="C11" s="14"/>
      <c r="D11" s="14"/>
      <c r="E11" s="14"/>
      <c r="F11" s="38"/>
      <c r="G11" s="38"/>
      <c r="H11" s="39"/>
      <c r="I11" s="39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 ht="12.75">
      <c r="B12" s="14" t="s">
        <v>65</v>
      </c>
      <c r="C12" s="14"/>
      <c r="D12" s="14" t="s">
        <v>17</v>
      </c>
      <c r="E12" s="14"/>
      <c r="F12" s="15">
        <f>emiss!G15</f>
        <v>6232</v>
      </c>
      <c r="G12" s="15"/>
      <c r="H12" s="15">
        <f>emiss!I15</f>
        <v>6107</v>
      </c>
      <c r="I12" s="15"/>
      <c r="J12" s="40">
        <f>emiss!K15</f>
        <v>6036</v>
      </c>
      <c r="K12" s="40"/>
      <c r="L12" s="40">
        <f>emiss!M15</f>
        <v>6125</v>
      </c>
      <c r="M12" s="37"/>
      <c r="N12" s="37"/>
      <c r="O12" s="37"/>
      <c r="P12" s="37"/>
      <c r="Q12" s="37"/>
      <c r="R12" s="37"/>
      <c r="S12" s="37"/>
    </row>
    <row r="13" spans="2:19" ht="12.75">
      <c r="B13" s="14" t="s">
        <v>66</v>
      </c>
      <c r="C13" s="14"/>
      <c r="D13" s="14" t="s">
        <v>18</v>
      </c>
      <c r="E13" s="14"/>
      <c r="F13" s="38">
        <f>emiss!G16</f>
        <v>7.5</v>
      </c>
      <c r="G13" s="38"/>
      <c r="H13" s="15">
        <f>emiss!I16</f>
        <v>6.9</v>
      </c>
      <c r="I13" s="15"/>
      <c r="J13" s="40">
        <f>emiss!K16</f>
        <v>5.8</v>
      </c>
      <c r="K13" s="40"/>
      <c r="L13" s="40">
        <f>emiss!M16</f>
        <v>6.733333333333333</v>
      </c>
      <c r="M13" s="37"/>
      <c r="N13" s="37"/>
      <c r="O13" s="37"/>
      <c r="P13" s="37"/>
      <c r="Q13" s="37"/>
      <c r="R13" s="37"/>
      <c r="S13" s="37"/>
    </row>
    <row r="14" spans="2:19" ht="12.75">
      <c r="B14" s="14"/>
      <c r="C14" s="14"/>
      <c r="D14" s="14"/>
      <c r="E14" s="14"/>
      <c r="F14" s="38"/>
      <c r="G14" s="38"/>
      <c r="H14" s="39"/>
      <c r="I14" s="39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19" ht="12.75">
      <c r="B15" s="55" t="s">
        <v>80</v>
      </c>
      <c r="C15" s="14"/>
      <c r="D15" s="14"/>
      <c r="E15" s="14"/>
      <c r="F15" s="38"/>
      <c r="G15" s="38"/>
      <c r="H15" s="39"/>
      <c r="I15" s="39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2:19" ht="12.75">
      <c r="B16" s="14" t="s">
        <v>50</v>
      </c>
      <c r="C16" s="14"/>
      <c r="D16" s="14" t="s">
        <v>67</v>
      </c>
      <c r="E16" s="14"/>
      <c r="F16" s="16">
        <f>F9*454*1000/F12/60/0.0283*(21-7)/(21-F13)</f>
        <v>141797.00338527985</v>
      </c>
      <c r="G16" s="16"/>
      <c r="H16" s="16">
        <f>H9*454*1000/H12/60/0.0283*(21-7)/(21-H13)</f>
        <v>146453.6436177856</v>
      </c>
      <c r="I16" s="16"/>
      <c r="J16" s="16">
        <f>J9*454*1000/J12/60/0.0283*(21-7)/(21-J13)</f>
        <v>132149.13708294323</v>
      </c>
      <c r="K16" s="16"/>
      <c r="L16" s="16">
        <f>L9*454*1000/L12/60/0.0283*(21-7)/(21-L13)</f>
        <v>139862.33706190114</v>
      </c>
      <c r="M16" s="37"/>
      <c r="N16" s="37"/>
      <c r="O16" s="37"/>
      <c r="P16" s="37"/>
      <c r="Q16" s="37"/>
      <c r="R16" s="37"/>
      <c r="S16" s="37"/>
    </row>
    <row r="17" spans="2:19" ht="12.75">
      <c r="B17" s="14" t="s">
        <v>133</v>
      </c>
      <c r="C17" s="14"/>
      <c r="D17" s="14" t="s">
        <v>59</v>
      </c>
      <c r="E17" s="14"/>
      <c r="F17" s="16">
        <f>F10*454*1000000/F12/60/0.0283*(21-7)/(21-F13)</f>
        <v>18508802.45003967</v>
      </c>
      <c r="G17" s="16"/>
      <c r="H17" s="16">
        <f>H10*454*1000000/H12/60/0.0283*(21-7)/(21-H13)</f>
        <v>19561929.24547448</v>
      </c>
      <c r="I17" s="16"/>
      <c r="J17" s="16">
        <f>J10*454*1000000/J12/60/0.0283*(21-7)/(21-J13)</f>
        <v>18645308.93698829</v>
      </c>
      <c r="K17" s="16"/>
      <c r="L17" s="16">
        <f>L10*454*1000000/L12/60/0.0283*(21-7)/(21-L13)</f>
        <v>18891053.796109773</v>
      </c>
      <c r="M17" s="37"/>
      <c r="N17" s="37"/>
      <c r="O17" s="37"/>
      <c r="P17" s="37"/>
      <c r="Q17" s="37"/>
      <c r="R17" s="37"/>
      <c r="S17" s="37"/>
    </row>
    <row r="18" spans="2:19" ht="12.75">
      <c r="B18" s="14"/>
      <c r="C18" s="14"/>
      <c r="D18" s="14"/>
      <c r="E18" s="14"/>
      <c r="F18" s="38"/>
      <c r="G18" s="38"/>
      <c r="H18" s="39"/>
      <c r="I18" s="39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3" t="s">
        <v>100</v>
      </c>
      <c r="B19" s="36" t="s">
        <v>131</v>
      </c>
      <c r="C19" s="36"/>
      <c r="D19" s="14"/>
      <c r="E19" s="14"/>
      <c r="F19" s="39" t="s">
        <v>135</v>
      </c>
      <c r="G19" s="39"/>
      <c r="H19" s="39" t="s">
        <v>136</v>
      </c>
      <c r="I19" s="39"/>
      <c r="J19" s="39" t="s">
        <v>137</v>
      </c>
      <c r="K19" s="39"/>
      <c r="L19" s="39" t="s">
        <v>138</v>
      </c>
      <c r="M19" s="37"/>
      <c r="N19" s="37"/>
      <c r="O19" s="37"/>
      <c r="P19" s="37"/>
      <c r="Q19" s="37"/>
      <c r="R19" s="37"/>
      <c r="S19" s="37"/>
    </row>
    <row r="20" spans="2:19" ht="12.75">
      <c r="B20" s="36"/>
      <c r="C20" s="36"/>
      <c r="D20" s="14"/>
      <c r="E20" s="14"/>
      <c r="F20" s="38"/>
      <c r="G20" s="38"/>
      <c r="H20" s="39"/>
      <c r="I20" s="39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2:19" ht="12.75">
      <c r="B21" s="14" t="s">
        <v>174</v>
      </c>
      <c r="C21" s="36"/>
      <c r="D21" s="14"/>
      <c r="E21" s="14"/>
      <c r="F21" s="38" t="s">
        <v>176</v>
      </c>
      <c r="G21" s="38"/>
      <c r="H21" s="39" t="s">
        <v>176</v>
      </c>
      <c r="I21" s="39"/>
      <c r="J21" s="37" t="s">
        <v>176</v>
      </c>
      <c r="K21" s="37"/>
      <c r="L21" s="37" t="s">
        <v>176</v>
      </c>
      <c r="M21" s="37"/>
      <c r="N21" s="37"/>
      <c r="O21" s="37"/>
      <c r="P21" s="37"/>
      <c r="Q21" s="37"/>
      <c r="R21" s="37"/>
      <c r="S21" s="37"/>
    </row>
    <row r="22" spans="2:19" ht="12.75">
      <c r="B22" s="14" t="s">
        <v>175</v>
      </c>
      <c r="C22" s="14"/>
      <c r="D22" s="14"/>
      <c r="E22" s="14"/>
      <c r="F22" s="38" t="s">
        <v>25</v>
      </c>
      <c r="G22" s="38"/>
      <c r="H22" s="38" t="s">
        <v>25</v>
      </c>
      <c r="I22" s="38"/>
      <c r="J22" s="38" t="s">
        <v>25</v>
      </c>
      <c r="K22" s="38"/>
      <c r="L22" s="38" t="s">
        <v>25</v>
      </c>
      <c r="M22" s="37"/>
      <c r="N22" s="37"/>
      <c r="O22" s="37"/>
      <c r="P22" s="37"/>
      <c r="Q22" s="37"/>
      <c r="R22" s="37"/>
      <c r="S22" s="37"/>
    </row>
    <row r="23" spans="2:19" ht="12.75">
      <c r="B23" s="14" t="s">
        <v>177</v>
      </c>
      <c r="C23" s="14"/>
      <c r="D23" s="14"/>
      <c r="E23" s="14"/>
      <c r="F23" s="38" t="s">
        <v>25</v>
      </c>
      <c r="G23" s="38"/>
      <c r="H23" s="38" t="s">
        <v>25</v>
      </c>
      <c r="I23" s="38"/>
      <c r="J23" s="38" t="s">
        <v>25</v>
      </c>
      <c r="K23" s="38"/>
      <c r="L23" s="38" t="s">
        <v>25</v>
      </c>
      <c r="M23" s="37"/>
      <c r="N23" s="37"/>
      <c r="O23" s="37"/>
      <c r="P23" s="37"/>
      <c r="Q23" s="37"/>
      <c r="R23" s="37"/>
      <c r="S23" s="37"/>
    </row>
    <row r="24" spans="2:19" ht="12.75">
      <c r="B24" s="14" t="s">
        <v>48</v>
      </c>
      <c r="C24" s="14"/>
      <c r="D24" s="14"/>
      <c r="E24" s="14"/>
      <c r="F24" s="38" t="s">
        <v>25</v>
      </c>
      <c r="G24" s="38"/>
      <c r="H24" s="38" t="s">
        <v>25</v>
      </c>
      <c r="I24" s="38"/>
      <c r="J24" s="38" t="s">
        <v>25</v>
      </c>
      <c r="K24" s="38"/>
      <c r="L24" s="38" t="s">
        <v>25</v>
      </c>
      <c r="M24" s="38"/>
      <c r="N24" s="38"/>
      <c r="O24" s="38"/>
      <c r="P24" s="38"/>
      <c r="Q24" s="38"/>
      <c r="R24" s="38"/>
      <c r="S24" s="38"/>
    </row>
    <row r="25" spans="2:19" ht="12.75">
      <c r="B25" s="14" t="s">
        <v>50</v>
      </c>
      <c r="C25" s="14"/>
      <c r="D25" s="14" t="s">
        <v>55</v>
      </c>
      <c r="E25" s="14"/>
      <c r="F25" s="38">
        <v>32</v>
      </c>
      <c r="G25" s="38"/>
      <c r="H25" s="38">
        <v>32</v>
      </c>
      <c r="I25" s="38"/>
      <c r="J25" s="37">
        <v>32</v>
      </c>
      <c r="K25" s="37"/>
      <c r="L25" s="37">
        <v>32</v>
      </c>
      <c r="M25" s="37"/>
      <c r="N25" s="37"/>
      <c r="O25" s="37"/>
      <c r="P25" s="37"/>
      <c r="Q25" s="37"/>
      <c r="R25" s="37"/>
      <c r="S25" s="37"/>
    </row>
    <row r="26" spans="2:19" ht="12.75">
      <c r="B26" s="14" t="s">
        <v>133</v>
      </c>
      <c r="C26" s="14"/>
      <c r="D26" s="14" t="s">
        <v>55</v>
      </c>
      <c r="E26" s="14"/>
      <c r="F26" s="38">
        <v>482</v>
      </c>
      <c r="G26" s="38"/>
      <c r="H26" s="38">
        <v>503</v>
      </c>
      <c r="I26" s="38"/>
      <c r="J26" s="37">
        <v>510</v>
      </c>
      <c r="K26" s="37"/>
      <c r="L26" s="37">
        <v>498</v>
      </c>
      <c r="M26" s="37"/>
      <c r="N26" s="37"/>
      <c r="O26" s="37"/>
      <c r="P26" s="37"/>
      <c r="Q26" s="37"/>
      <c r="R26" s="37"/>
      <c r="S26" s="37"/>
    </row>
    <row r="27" spans="2:19" ht="12.75">
      <c r="B27" s="36"/>
      <c r="C27" s="36"/>
      <c r="D27" s="14"/>
      <c r="E27" s="14"/>
      <c r="F27" s="38"/>
      <c r="G27" s="38"/>
      <c r="H27" s="39"/>
      <c r="I27" s="39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12.75">
      <c r="B28" s="14" t="s">
        <v>65</v>
      </c>
      <c r="C28" s="14"/>
      <c r="D28" s="14" t="s">
        <v>17</v>
      </c>
      <c r="E28" s="14"/>
      <c r="F28" s="15">
        <f>emiss!G50</f>
        <v>5684</v>
      </c>
      <c r="G28" s="15"/>
      <c r="H28" s="15">
        <f>emiss!I50</f>
        <v>6028</v>
      </c>
      <c r="I28" s="15"/>
      <c r="J28" s="40">
        <f>emiss!K50</f>
        <v>6254</v>
      </c>
      <c r="K28" s="40"/>
      <c r="L28" s="40">
        <f>emiss!M50</f>
        <v>5988.666666666667</v>
      </c>
      <c r="M28" s="37"/>
      <c r="N28" s="37"/>
      <c r="O28" s="37"/>
      <c r="P28" s="37"/>
      <c r="Q28" s="37"/>
      <c r="R28" s="37"/>
      <c r="S28" s="37"/>
    </row>
    <row r="29" spans="2:19" ht="12.75">
      <c r="B29" s="14" t="s">
        <v>66</v>
      </c>
      <c r="C29" s="14"/>
      <c r="D29" s="14" t="s">
        <v>18</v>
      </c>
      <c r="E29" s="14"/>
      <c r="F29" s="38">
        <f>emiss!G51</f>
        <v>10</v>
      </c>
      <c r="G29" s="38"/>
      <c r="H29" s="15">
        <f>emiss!I51</f>
        <v>9.4</v>
      </c>
      <c r="I29" s="15"/>
      <c r="J29" s="40">
        <f>emiss!K51</f>
        <v>8.4</v>
      </c>
      <c r="K29" s="40"/>
      <c r="L29" s="40">
        <f>emiss!M51</f>
        <v>9.266666666666667</v>
      </c>
      <c r="M29" s="37"/>
      <c r="N29" s="37"/>
      <c r="O29" s="37"/>
      <c r="P29" s="37"/>
      <c r="Q29" s="37"/>
      <c r="R29" s="37"/>
      <c r="S29" s="37"/>
    </row>
    <row r="30" spans="2:19" ht="12.75">
      <c r="B30" s="14"/>
      <c r="C30" s="14"/>
      <c r="D30" s="14"/>
      <c r="E30" s="14"/>
      <c r="F30" s="38"/>
      <c r="G30" s="38"/>
      <c r="H30" s="39"/>
      <c r="I30" s="39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 ht="12.75">
      <c r="B31" s="55" t="s">
        <v>80</v>
      </c>
      <c r="C31" s="14"/>
      <c r="D31" s="14"/>
      <c r="E31" s="14"/>
      <c r="F31" s="38"/>
      <c r="G31" s="38"/>
      <c r="H31" s="39"/>
      <c r="I31" s="39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2.75">
      <c r="B32" s="14" t="s">
        <v>50</v>
      </c>
      <c r="C32" s="14"/>
      <c r="D32" s="14" t="s">
        <v>67</v>
      </c>
      <c r="E32" s="14"/>
      <c r="F32" s="16">
        <f>F25*454*1000/F28/60/0.0283*(21-7)/(21-F29)</f>
        <v>1915.7967251058515</v>
      </c>
      <c r="G32" s="16"/>
      <c r="H32" s="16">
        <f>H25*454*1000/H28/60/0.0283*(21-7)/(21-H29)</f>
        <v>1713.0299184340643</v>
      </c>
      <c r="I32" s="16"/>
      <c r="J32" s="16">
        <f>J25*454*1000/J28/60/0.0283*(21-7)/(21-J29)</f>
        <v>1520.0845990695261</v>
      </c>
      <c r="K32" s="16"/>
      <c r="L32" s="16">
        <f>L25*454*1000/L28/60/0.0283*(21-7)/(21-L29)</f>
        <v>1704.6869306870435</v>
      </c>
      <c r="M32" s="37"/>
      <c r="N32" s="37"/>
      <c r="O32" s="37"/>
      <c r="P32" s="37"/>
      <c r="Q32" s="37"/>
      <c r="R32" s="37"/>
      <c r="S32" s="37"/>
    </row>
    <row r="33" spans="2:19" ht="12.75">
      <c r="B33" s="14" t="s">
        <v>133</v>
      </c>
      <c r="C33" s="14"/>
      <c r="D33" s="14" t="s">
        <v>59</v>
      </c>
      <c r="E33" s="14"/>
      <c r="F33" s="16">
        <f>F26*454*1000000/F28/60/0.0283*(21-7)/(21-F29)</f>
        <v>28856688.17190689</v>
      </c>
      <c r="G33" s="16"/>
      <c r="H33" s="16">
        <f>H26*454*1000000/H28/60/0.0283*(21-7)/(21-H29)</f>
        <v>26926689.030385446</v>
      </c>
      <c r="I33" s="16"/>
      <c r="J33" s="16">
        <f>J26*454*1000000/J28/60/0.0283*(21-7)/(21-J29)</f>
        <v>24226348.29767057</v>
      </c>
      <c r="K33" s="16"/>
      <c r="L33" s="16">
        <f>L26*454*1000000/L28/60/0.0283*(21-7)/(21-L29)</f>
        <v>26529190.358817108</v>
      </c>
      <c r="M33" s="37"/>
      <c r="N33" s="37"/>
      <c r="O33" s="37"/>
      <c r="P33" s="37"/>
      <c r="Q33" s="37"/>
      <c r="R33" s="37"/>
      <c r="S33" s="37"/>
    </row>
    <row r="34" spans="2:19" ht="12.75">
      <c r="B34" s="14"/>
      <c r="C34" s="14"/>
      <c r="D34" s="14"/>
      <c r="E34" s="14"/>
      <c r="F34" s="3"/>
      <c r="G34" s="3"/>
      <c r="H34" s="39"/>
      <c r="I34" s="39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12.75">
      <c r="A35" s="3" t="s">
        <v>100</v>
      </c>
      <c r="B35" s="36" t="s">
        <v>132</v>
      </c>
      <c r="C35" s="36" t="s">
        <v>99</v>
      </c>
      <c r="D35" s="14"/>
      <c r="E35" s="14"/>
      <c r="F35" s="39" t="s">
        <v>135</v>
      </c>
      <c r="G35" s="39"/>
      <c r="H35" s="39" t="s">
        <v>136</v>
      </c>
      <c r="I35" s="39"/>
      <c r="J35" s="39" t="s">
        <v>137</v>
      </c>
      <c r="K35" s="39"/>
      <c r="L35" s="39" t="s">
        <v>138</v>
      </c>
      <c r="M35" s="37"/>
      <c r="N35" s="37"/>
      <c r="O35" s="37"/>
      <c r="P35" s="37"/>
      <c r="Q35" s="37"/>
      <c r="R35" s="37"/>
      <c r="S35" s="37"/>
    </row>
    <row r="36" spans="2:19" ht="12.75">
      <c r="B36" s="36"/>
      <c r="C36" s="36"/>
      <c r="D36" s="14"/>
      <c r="E36" s="14"/>
      <c r="F36" s="39"/>
      <c r="G36" s="39"/>
      <c r="H36" s="39"/>
      <c r="I36" s="39"/>
      <c r="J36" s="39"/>
      <c r="K36" s="39"/>
      <c r="L36" s="39"/>
      <c r="M36" s="37"/>
      <c r="N36" s="37"/>
      <c r="O36" s="37"/>
      <c r="P36" s="37"/>
      <c r="Q36" s="37"/>
      <c r="R36" s="37"/>
      <c r="S36" s="37"/>
    </row>
    <row r="37" spans="2:19" ht="12.75">
      <c r="B37" s="14" t="s">
        <v>174</v>
      </c>
      <c r="C37" s="36"/>
      <c r="D37" s="14"/>
      <c r="E37" s="14"/>
      <c r="F37" s="38" t="s">
        <v>176</v>
      </c>
      <c r="G37" s="38"/>
      <c r="H37" s="39" t="s">
        <v>176</v>
      </c>
      <c r="I37" s="39"/>
      <c r="J37" s="37" t="s">
        <v>176</v>
      </c>
      <c r="K37" s="37"/>
      <c r="L37" s="37" t="s">
        <v>176</v>
      </c>
      <c r="M37" s="37"/>
      <c r="N37" s="37"/>
      <c r="O37" s="37"/>
      <c r="P37" s="37"/>
      <c r="Q37" s="37"/>
      <c r="R37" s="37"/>
      <c r="S37" s="37"/>
    </row>
    <row r="38" spans="2:19" ht="12.75">
      <c r="B38" s="14" t="s">
        <v>175</v>
      </c>
      <c r="C38" s="14"/>
      <c r="D38" s="14"/>
      <c r="E38" s="14"/>
      <c r="F38" s="38" t="s">
        <v>25</v>
      </c>
      <c r="G38" s="38"/>
      <c r="H38" s="38" t="s">
        <v>25</v>
      </c>
      <c r="I38" s="38"/>
      <c r="J38" s="38" t="s">
        <v>25</v>
      </c>
      <c r="K38" s="38"/>
      <c r="L38" s="38" t="s">
        <v>25</v>
      </c>
      <c r="M38" s="37"/>
      <c r="N38" s="37"/>
      <c r="O38" s="37"/>
      <c r="P38" s="37"/>
      <c r="Q38" s="37"/>
      <c r="R38" s="37"/>
      <c r="S38" s="37"/>
    </row>
    <row r="39" spans="2:19" ht="12.75">
      <c r="B39" s="14" t="s">
        <v>177</v>
      </c>
      <c r="C39" s="14"/>
      <c r="D39" s="14"/>
      <c r="E39" s="14"/>
      <c r="F39" s="38" t="s">
        <v>25</v>
      </c>
      <c r="G39" s="38"/>
      <c r="H39" s="38" t="s">
        <v>25</v>
      </c>
      <c r="I39" s="38"/>
      <c r="J39" s="38" t="s">
        <v>25</v>
      </c>
      <c r="K39" s="38"/>
      <c r="L39" s="38" t="s">
        <v>25</v>
      </c>
      <c r="M39" s="37"/>
      <c r="N39" s="37"/>
      <c r="O39" s="37"/>
      <c r="P39" s="37"/>
      <c r="Q39" s="37"/>
      <c r="R39" s="37"/>
      <c r="S39" s="37"/>
    </row>
    <row r="40" spans="2:19" ht="12.75">
      <c r="B40" s="14" t="s">
        <v>48</v>
      </c>
      <c r="C40" s="14"/>
      <c r="D40" s="14"/>
      <c r="E40" s="14"/>
      <c r="F40" s="38" t="s">
        <v>25</v>
      </c>
      <c r="G40" s="38"/>
      <c r="H40" s="38" t="s">
        <v>25</v>
      </c>
      <c r="I40" s="38"/>
      <c r="J40" s="38" t="s">
        <v>25</v>
      </c>
      <c r="K40" s="38"/>
      <c r="L40" s="38" t="s">
        <v>25</v>
      </c>
      <c r="M40" s="38"/>
      <c r="N40" s="38"/>
      <c r="O40" s="38"/>
      <c r="P40" s="38"/>
      <c r="Q40" s="38"/>
      <c r="R40" s="38"/>
      <c r="S40" s="38"/>
    </row>
    <row r="41" spans="2:19" ht="12.75">
      <c r="B41" s="14" t="s">
        <v>50</v>
      </c>
      <c r="C41" s="14"/>
      <c r="D41" s="14" t="s">
        <v>55</v>
      </c>
      <c r="E41" s="14"/>
      <c r="F41">
        <v>8270</v>
      </c>
      <c r="G41"/>
      <c r="H41" s="38">
        <v>9207</v>
      </c>
      <c r="I41" s="38"/>
      <c r="J41" s="40">
        <v>9000</v>
      </c>
      <c r="K41" s="40"/>
      <c r="L41" s="40">
        <v>8826</v>
      </c>
      <c r="M41" s="37"/>
      <c r="N41" s="37"/>
      <c r="O41" s="40"/>
      <c r="P41" s="40"/>
      <c r="Q41" s="37"/>
      <c r="R41" s="37"/>
      <c r="S41" s="37"/>
    </row>
    <row r="42" spans="2:19" ht="12.75">
      <c r="B42" s="14" t="s">
        <v>133</v>
      </c>
      <c r="C42" s="14"/>
      <c r="D42" s="14" t="s">
        <v>55</v>
      </c>
      <c r="E42" s="14"/>
      <c r="F42">
        <v>320</v>
      </c>
      <c r="G42"/>
      <c r="H42" s="38">
        <v>378</v>
      </c>
      <c r="I42" s="38"/>
      <c r="J42" s="64">
        <v>349</v>
      </c>
      <c r="K42" s="64"/>
      <c r="L42" s="40">
        <v>349</v>
      </c>
      <c r="M42" s="37"/>
      <c r="N42" s="37"/>
      <c r="O42" s="40"/>
      <c r="P42" s="40"/>
      <c r="Q42" s="37"/>
      <c r="R42" s="37"/>
      <c r="S42" s="37"/>
    </row>
    <row r="43" spans="2:19" ht="12.75">
      <c r="B43" s="12" t="s">
        <v>90</v>
      </c>
      <c r="C43" s="14"/>
      <c r="D43" s="14" t="s">
        <v>49</v>
      </c>
      <c r="E43" s="14"/>
      <c r="F43">
        <v>18.3</v>
      </c>
      <c r="G43"/>
      <c r="H43" s="38">
        <v>20.2</v>
      </c>
      <c r="I43" s="38"/>
      <c r="J43" s="41">
        <v>19.3</v>
      </c>
      <c r="K43" s="41"/>
      <c r="L43" s="41">
        <v>19.2</v>
      </c>
      <c r="M43" s="37"/>
      <c r="N43" s="37"/>
      <c r="O43" s="37"/>
      <c r="P43" s="37"/>
      <c r="Q43" s="37"/>
      <c r="R43" s="37"/>
      <c r="S43" s="37"/>
    </row>
    <row r="44" spans="2:19" ht="12.75">
      <c r="B44" s="12" t="s">
        <v>87</v>
      </c>
      <c r="C44" s="14"/>
      <c r="D44" s="14" t="s">
        <v>49</v>
      </c>
      <c r="E44" s="14"/>
      <c r="F44">
        <v>435</v>
      </c>
      <c r="G44"/>
      <c r="H44" s="38">
        <v>481</v>
      </c>
      <c r="I44" s="38"/>
      <c r="J44" s="38">
        <v>458</v>
      </c>
      <c r="K44" s="38"/>
      <c r="L44" s="38">
        <v>454</v>
      </c>
      <c r="M44" s="38"/>
      <c r="N44" s="38"/>
      <c r="O44" s="37"/>
      <c r="P44" s="37"/>
      <c r="Q44" s="37"/>
      <c r="R44" s="37"/>
      <c r="S44" s="37"/>
    </row>
    <row r="45" spans="2:19" ht="12.75">
      <c r="B45" s="12" t="s">
        <v>97</v>
      </c>
      <c r="C45" s="14"/>
      <c r="D45" s="14" t="s">
        <v>49</v>
      </c>
      <c r="E45" s="14"/>
      <c r="F45">
        <v>20.8</v>
      </c>
      <c r="G45"/>
      <c r="H45" s="38">
        <v>23</v>
      </c>
      <c r="I45" s="38"/>
      <c r="J45" s="37">
        <v>21.9</v>
      </c>
      <c r="K45" s="37"/>
      <c r="L45" s="37">
        <v>21.7</v>
      </c>
      <c r="M45" s="38"/>
      <c r="N45" s="38"/>
      <c r="O45" s="37"/>
      <c r="P45" s="37"/>
      <c r="Q45" s="37"/>
      <c r="R45" s="37"/>
      <c r="S45" s="37"/>
    </row>
    <row r="46" spans="2:19" ht="12.75">
      <c r="B46" s="12" t="s">
        <v>88</v>
      </c>
      <c r="C46" s="14"/>
      <c r="D46" s="14" t="s">
        <v>49</v>
      </c>
      <c r="E46" s="14"/>
      <c r="F46">
        <v>60.4</v>
      </c>
      <c r="G46"/>
      <c r="H46" s="38">
        <v>66.8</v>
      </c>
      <c r="I46" s="38"/>
      <c r="J46" s="38">
        <v>63.6</v>
      </c>
      <c r="K46" s="38"/>
      <c r="L46" s="38">
        <v>63.2</v>
      </c>
      <c r="M46" s="38"/>
      <c r="N46" s="38"/>
      <c r="O46" s="37"/>
      <c r="P46" s="37"/>
      <c r="Q46" s="37"/>
      <c r="R46" s="37"/>
      <c r="S46" s="37"/>
    </row>
    <row r="47" spans="2:19" ht="12.75">
      <c r="B47" s="12" t="s">
        <v>86</v>
      </c>
      <c r="C47" s="14"/>
      <c r="D47" s="14" t="s">
        <v>49</v>
      </c>
      <c r="E47" s="14"/>
      <c r="F47">
        <v>432</v>
      </c>
      <c r="G47"/>
      <c r="H47" s="38">
        <v>478</v>
      </c>
      <c r="I47" s="38"/>
      <c r="J47" s="38">
        <v>455</v>
      </c>
      <c r="K47" s="38"/>
      <c r="L47" s="38">
        <v>453</v>
      </c>
      <c r="M47" s="38"/>
      <c r="N47" s="38"/>
      <c r="O47" s="37"/>
      <c r="P47" s="37"/>
      <c r="Q47" s="37"/>
      <c r="R47" s="37"/>
      <c r="S47" s="37"/>
    </row>
    <row r="48" spans="2:19" ht="12.75">
      <c r="B48" s="12" t="s">
        <v>89</v>
      </c>
      <c r="C48" s="14"/>
      <c r="D48" s="14" t="s">
        <v>49</v>
      </c>
      <c r="E48" s="14"/>
      <c r="F48">
        <v>51.7</v>
      </c>
      <c r="G48"/>
      <c r="H48" s="38">
        <v>57.2</v>
      </c>
      <c r="I48" s="38"/>
      <c r="J48" s="38">
        <v>54.4</v>
      </c>
      <c r="K48" s="38"/>
      <c r="L48" s="38">
        <v>54.1</v>
      </c>
      <c r="M48" s="38"/>
      <c r="N48" s="38"/>
      <c r="O48" s="37"/>
      <c r="P48" s="37"/>
      <c r="Q48" s="40"/>
      <c r="R48" s="40"/>
      <c r="S48" s="37"/>
    </row>
    <row r="49" spans="2:19" ht="12.75">
      <c r="B49" s="14"/>
      <c r="C49" s="14"/>
      <c r="D49" s="14"/>
      <c r="E49" s="14"/>
      <c r="F49" s="38"/>
      <c r="G49" s="38"/>
      <c r="H49" s="39"/>
      <c r="I49" s="39"/>
      <c r="J49" s="38"/>
      <c r="K49" s="38"/>
      <c r="L49" s="38"/>
      <c r="M49" s="39"/>
      <c r="N49" s="39"/>
      <c r="O49" s="37"/>
      <c r="P49" s="37"/>
      <c r="Q49" s="37"/>
      <c r="R49" s="37"/>
      <c r="S49" s="37"/>
    </row>
    <row r="50" spans="2:19" ht="12.75">
      <c r="B50" s="14"/>
      <c r="C50" s="14"/>
      <c r="D50" s="14"/>
      <c r="E50" s="14"/>
      <c r="F50" s="38"/>
      <c r="G50" s="38"/>
      <c r="H50" s="39"/>
      <c r="I50" s="39"/>
      <c r="J50" s="38"/>
      <c r="K50" s="38"/>
      <c r="L50" s="38"/>
      <c r="M50" s="39"/>
      <c r="N50" s="39"/>
      <c r="O50" s="37"/>
      <c r="P50" s="37"/>
      <c r="Q50" s="37"/>
      <c r="R50" s="37"/>
      <c r="S50" s="37"/>
    </row>
    <row r="51" spans="2:19" ht="12.75">
      <c r="B51" s="14" t="s">
        <v>65</v>
      </c>
      <c r="C51" s="14"/>
      <c r="D51" s="14" t="s">
        <v>17</v>
      </c>
      <c r="E51" s="14"/>
      <c r="F51" s="15">
        <f>emiss!G99</f>
        <v>6280</v>
      </c>
      <c r="G51" s="15"/>
      <c r="H51" s="15">
        <f>emiss!I99</f>
        <v>6449</v>
      </c>
      <c r="I51" s="15"/>
      <c r="J51" s="15">
        <f>emiss!K99</f>
        <v>6356</v>
      </c>
      <c r="K51" s="40"/>
      <c r="L51" s="15">
        <f>emiss!M99</f>
        <v>6361.666666666667</v>
      </c>
      <c r="M51" s="39"/>
      <c r="N51" s="39"/>
      <c r="O51" s="37"/>
      <c r="P51" s="37"/>
      <c r="Q51" s="37"/>
      <c r="R51" s="37"/>
      <c r="S51" s="37"/>
    </row>
    <row r="52" spans="2:19" ht="12.75">
      <c r="B52" s="14" t="s">
        <v>66</v>
      </c>
      <c r="C52" s="14"/>
      <c r="D52" s="14" t="s">
        <v>18</v>
      </c>
      <c r="E52" s="14"/>
      <c r="F52" s="15">
        <f>emiss!G100</f>
        <v>6.4</v>
      </c>
      <c r="G52" s="38"/>
      <c r="H52" s="15">
        <f>emiss!I100</f>
        <v>8</v>
      </c>
      <c r="I52" s="15"/>
      <c r="J52" s="15">
        <f>emiss!K100</f>
        <v>7.5</v>
      </c>
      <c r="K52" s="40"/>
      <c r="L52" s="15">
        <f>emiss!M100</f>
        <v>7.3</v>
      </c>
      <c r="M52" s="39"/>
      <c r="N52" s="39"/>
      <c r="O52" s="37"/>
      <c r="P52" s="37"/>
      <c r="Q52" s="37"/>
      <c r="R52" s="37"/>
      <c r="S52" s="37"/>
    </row>
    <row r="53" spans="2:19" ht="12.75">
      <c r="B53" s="14"/>
      <c r="C53" s="14"/>
      <c r="D53" s="14"/>
      <c r="E53" s="14"/>
      <c r="F53" s="3"/>
      <c r="G53" s="3"/>
      <c r="H53" s="17"/>
      <c r="I53" s="17"/>
      <c r="J53" s="15"/>
      <c r="K53" s="15"/>
      <c r="L53" s="15"/>
      <c r="M53" s="39"/>
      <c r="N53" s="39"/>
      <c r="O53" s="37"/>
      <c r="P53" s="37"/>
      <c r="Q53" s="37"/>
      <c r="R53" s="37"/>
      <c r="S53" s="15"/>
    </row>
    <row r="54" spans="2:19" ht="12.75">
      <c r="B54" s="55" t="s">
        <v>80</v>
      </c>
      <c r="C54" s="55"/>
      <c r="D54" s="14"/>
      <c r="E54" s="14"/>
      <c r="F54" s="3"/>
      <c r="G54" s="3"/>
      <c r="H54" s="17"/>
      <c r="I54" s="17"/>
      <c r="J54" s="15"/>
      <c r="K54" s="15"/>
      <c r="L54" s="15"/>
      <c r="M54" s="39"/>
      <c r="N54" s="39"/>
      <c r="O54" s="37"/>
      <c r="P54" s="37"/>
      <c r="Q54" s="37"/>
      <c r="R54" s="37"/>
      <c r="S54" s="15"/>
    </row>
    <row r="55" spans="2:19" ht="12.75">
      <c r="B55" s="55"/>
      <c r="C55" s="55"/>
      <c r="D55" s="14"/>
      <c r="E55" s="14"/>
      <c r="F55" s="3"/>
      <c r="G55" s="3"/>
      <c r="H55" s="17"/>
      <c r="I55" s="17"/>
      <c r="J55" s="15"/>
      <c r="K55" s="15"/>
      <c r="L55" s="15"/>
      <c r="M55" s="39"/>
      <c r="N55" s="39"/>
      <c r="O55" s="37"/>
      <c r="P55" s="37"/>
      <c r="Q55" s="37"/>
      <c r="R55" s="37"/>
      <c r="S55" s="15"/>
    </row>
    <row r="56" spans="2:19" ht="12.75">
      <c r="B56" s="14" t="s">
        <v>50</v>
      </c>
      <c r="C56" s="14"/>
      <c r="D56" s="14" t="s">
        <v>67</v>
      </c>
      <c r="E56" s="14"/>
      <c r="F56" s="16">
        <f>F41*454*1000/F51/60/0.0283*(21-7)/(21-F52)</f>
        <v>337628.5881273607</v>
      </c>
      <c r="G56" s="16"/>
      <c r="H56" s="16">
        <f>H41*454*1000/H51/60/0.0283*(21-7)/(21-H52)</f>
        <v>411082.1474162108</v>
      </c>
      <c r="I56" s="16"/>
      <c r="J56" s="16">
        <f>J41*454*1000/J51/60/0.0283*(21-7)/(21-J52)</f>
        <v>392618.767177071</v>
      </c>
      <c r="K56" s="16"/>
      <c r="L56" s="16">
        <f>L41*454*1000/L51/60/0.0283*(21-7)/(21-L52)</f>
        <v>379069.33118980326</v>
      </c>
      <c r="M56" s="37"/>
      <c r="N56" s="37"/>
      <c r="O56" s="37"/>
      <c r="P56" s="37"/>
      <c r="Q56" s="37"/>
      <c r="R56" s="37"/>
      <c r="S56" s="37"/>
    </row>
    <row r="57" spans="2:19" ht="12.75">
      <c r="B57" s="14" t="s">
        <v>133</v>
      </c>
      <c r="C57" s="14"/>
      <c r="D57" s="14" t="s">
        <v>59</v>
      </c>
      <c r="E57" s="14"/>
      <c r="F57" s="16">
        <f>F42*454*1000000/F$51/60/0.0283*(21-7)/(21-F$52)</f>
        <v>13064225.900937775</v>
      </c>
      <c r="G57" s="16"/>
      <c r="H57" s="16">
        <f>H42*454*1000000/H$51/60/0.0283*(21-7)/(21-H$52)</f>
        <v>16877272.914448537</v>
      </c>
      <c r="I57" s="16"/>
      <c r="J57" s="16">
        <f>J42*454*1000000/J$51/60/0.0283*(21-7)/(21-J$52)</f>
        <v>15224883.304977534</v>
      </c>
      <c r="K57" s="16"/>
      <c r="L57" s="16">
        <f>L42*454*1000000/L$51/60/0.0283*(21-7)/(21-L$52)</f>
        <v>14989258.62058026</v>
      </c>
      <c r="M57" s="37"/>
      <c r="N57" s="37"/>
      <c r="O57" s="37"/>
      <c r="P57" s="37"/>
      <c r="Q57" s="37"/>
      <c r="R57" s="37"/>
      <c r="S57" s="37"/>
    </row>
    <row r="58" spans="2:19" ht="12.75">
      <c r="B58" s="12" t="s">
        <v>90</v>
      </c>
      <c r="C58" s="14"/>
      <c r="D58" s="14" t="s">
        <v>59</v>
      </c>
      <c r="E58" s="14"/>
      <c r="F58" s="16">
        <f>F43*1000000/F$51/60/0.0283*(21-7)/(21-F$52)</f>
        <v>1645.6176623565618</v>
      </c>
      <c r="G58" s="16"/>
      <c r="H58" s="16">
        <f>H43*1000000/H$51/60/0.0283*(21-7)/(21-H$52)</f>
        <v>1986.5796848230918</v>
      </c>
      <c r="I58" s="16"/>
      <c r="J58" s="16">
        <f>J43*1000000/J$51/60/0.0283*(21-7)/(21-J$52)</f>
        <v>1854.513511139861</v>
      </c>
      <c r="K58" s="16"/>
      <c r="L58" s="16">
        <f>L43*1000000/L$51/60/0.0283*(21-7)/(21-L$52)</f>
        <v>1816.3523567344141</v>
      </c>
      <c r="M58" s="39"/>
      <c r="N58" s="39"/>
      <c r="O58" s="37"/>
      <c r="P58" s="37"/>
      <c r="Q58" s="37"/>
      <c r="R58" s="37"/>
      <c r="S58" s="37"/>
    </row>
    <row r="59" spans="2:19" ht="12.75">
      <c r="B59" s="12" t="s">
        <v>87</v>
      </c>
      <c r="C59" s="14"/>
      <c r="D59" s="14" t="s">
        <v>59</v>
      </c>
      <c r="E59" s="14"/>
      <c r="F59" s="16">
        <f aca="true" t="shared" si="0" ref="F59:H63">F44*1000000/F$51/60/0.0283*(21-7)/(21-F$52)</f>
        <v>39117.14115437729</v>
      </c>
      <c r="G59" s="16"/>
      <c r="H59" s="16">
        <f t="shared" si="0"/>
        <v>47304.19942573797</v>
      </c>
      <c r="I59" s="16"/>
      <c r="J59" s="16">
        <f aca="true" t="shared" si="1" ref="J59:L63">J44*1000000/J$51/60/0.0283*(21-7)/(21-J$52)</f>
        <v>44008.66259596147</v>
      </c>
      <c r="K59" s="16"/>
      <c r="L59" s="16">
        <f t="shared" si="1"/>
        <v>42949.16510194917</v>
      </c>
      <c r="M59" s="39"/>
      <c r="N59" s="39"/>
      <c r="O59" s="37"/>
      <c r="P59" s="37"/>
      <c r="Q59" s="15"/>
      <c r="R59" s="15"/>
      <c r="S59" s="37"/>
    </row>
    <row r="60" spans="2:19" ht="12.75">
      <c r="B60" s="12" t="s">
        <v>97</v>
      </c>
      <c r="C60" s="14"/>
      <c r="D60" s="14" t="s">
        <v>59</v>
      </c>
      <c r="E60" s="14"/>
      <c r="F60" s="16">
        <f t="shared" si="0"/>
        <v>1870.4288184162012</v>
      </c>
      <c r="G60" s="16"/>
      <c r="H60" s="16">
        <f t="shared" si="0"/>
        <v>2261.9471658876787</v>
      </c>
      <c r="I60" s="16"/>
      <c r="J60" s="16">
        <f t="shared" si="1"/>
        <v>2104.3443468374585</v>
      </c>
      <c r="K60" s="16"/>
      <c r="L60" s="16">
        <f t="shared" si="1"/>
        <v>2052.8565698508737</v>
      </c>
      <c r="M60" s="39"/>
      <c r="N60" s="39"/>
      <c r="O60" s="37"/>
      <c r="P60" s="37"/>
      <c r="Q60" s="15"/>
      <c r="R60" s="15"/>
      <c r="S60" s="37"/>
    </row>
    <row r="61" spans="2:19" ht="12.75">
      <c r="B61" s="12" t="s">
        <v>88</v>
      </c>
      <c r="C61" s="14"/>
      <c r="D61" s="14" t="s">
        <v>59</v>
      </c>
      <c r="E61" s="14"/>
      <c r="F61" s="16">
        <f t="shared" si="0"/>
        <v>5431.437530400892</v>
      </c>
      <c r="G61" s="16"/>
      <c r="H61" s="16">
        <f t="shared" si="0"/>
        <v>6569.481333969433</v>
      </c>
      <c r="I61" s="16"/>
      <c r="J61" s="16">
        <f t="shared" si="1"/>
        <v>6111.2465962950855</v>
      </c>
      <c r="K61" s="16"/>
      <c r="L61" s="16">
        <f t="shared" si="1"/>
        <v>5978.826507584113</v>
      </c>
      <c r="M61" s="39"/>
      <c r="N61" s="39"/>
      <c r="O61" s="37"/>
      <c r="P61" s="37"/>
      <c r="Q61" s="37"/>
      <c r="R61" s="37"/>
      <c r="S61" s="37"/>
    </row>
    <row r="62" spans="2:19" ht="12.75">
      <c r="B62" s="12" t="s">
        <v>86</v>
      </c>
      <c r="C62" s="14"/>
      <c r="D62" s="14" t="s">
        <v>59</v>
      </c>
      <c r="E62" s="14"/>
      <c r="F62" s="16">
        <f t="shared" si="0"/>
        <v>38847.367767105716</v>
      </c>
      <c r="G62" s="16"/>
      <c r="H62" s="16">
        <f t="shared" si="0"/>
        <v>47009.162838883065</v>
      </c>
      <c r="I62" s="16"/>
      <c r="J62" s="16">
        <f t="shared" si="1"/>
        <v>43720.39624707963</v>
      </c>
      <c r="K62" s="16"/>
      <c r="L62" s="16">
        <f t="shared" si="1"/>
        <v>42854.56341670258</v>
      </c>
      <c r="M62" s="39"/>
      <c r="N62" s="39"/>
      <c r="O62" s="37"/>
      <c r="P62" s="37"/>
      <c r="Q62" s="37"/>
      <c r="R62" s="37"/>
      <c r="S62" s="37"/>
    </row>
    <row r="63" spans="2:19" ht="12.75">
      <c r="B63" s="12" t="s">
        <v>89</v>
      </c>
      <c r="C63" s="14"/>
      <c r="D63" s="14" t="s">
        <v>59</v>
      </c>
      <c r="E63" s="14"/>
      <c r="F63" s="16">
        <f t="shared" si="0"/>
        <v>4649.094707313346</v>
      </c>
      <c r="G63" s="16"/>
      <c r="H63" s="16">
        <f t="shared" si="0"/>
        <v>5625.364256033707</v>
      </c>
      <c r="I63" s="16"/>
      <c r="J63" s="16">
        <f t="shared" si="1"/>
        <v>5227.229793057432</v>
      </c>
      <c r="K63" s="16"/>
      <c r="L63" s="16">
        <f t="shared" si="1"/>
        <v>5117.951171840197</v>
      </c>
      <c r="M63" s="39"/>
      <c r="N63" s="39"/>
      <c r="O63" s="37"/>
      <c r="P63" s="37"/>
      <c r="Q63" s="37"/>
      <c r="R63" s="37"/>
      <c r="S63" s="37"/>
    </row>
    <row r="64" spans="2:19" ht="12.75">
      <c r="B64" s="12"/>
      <c r="C64" s="14"/>
      <c r="D64" s="14"/>
      <c r="E64" s="14"/>
      <c r="F64" s="16"/>
      <c r="G64" s="16"/>
      <c r="H64" s="16"/>
      <c r="I64" s="16"/>
      <c r="J64" s="16"/>
      <c r="K64" s="16"/>
      <c r="L64" s="16"/>
      <c r="M64" s="39"/>
      <c r="N64" s="39"/>
      <c r="O64" s="37"/>
      <c r="P64" s="37"/>
      <c r="Q64" s="37"/>
      <c r="R64" s="37"/>
      <c r="S64" s="37"/>
    </row>
    <row r="65" spans="2:19" ht="12.75">
      <c r="B65" s="12" t="s">
        <v>61</v>
      </c>
      <c r="C65" s="14"/>
      <c r="D65" s="14" t="s">
        <v>59</v>
      </c>
      <c r="E65" s="14"/>
      <c r="F65" s="16">
        <f>F61+F63+F60</f>
        <v>11950.961056130438</v>
      </c>
      <c r="G65" s="16"/>
      <c r="H65" s="16">
        <f>H61+H63+H60</f>
        <v>14456.79275589082</v>
      </c>
      <c r="I65" s="16"/>
      <c r="J65" s="16">
        <f>J61+J63+J60</f>
        <v>13442.820736189977</v>
      </c>
      <c r="K65" s="16"/>
      <c r="L65" s="16">
        <f>L61+L63+L60</f>
        <v>13149.634249275185</v>
      </c>
      <c r="M65" s="39"/>
      <c r="N65" s="39"/>
      <c r="O65" s="37"/>
      <c r="P65" s="37"/>
      <c r="Q65" s="37"/>
      <c r="R65" s="37"/>
      <c r="S65" s="37"/>
    </row>
    <row r="66" spans="2:19" ht="12.75">
      <c r="B66" s="14" t="s">
        <v>60</v>
      </c>
      <c r="C66" s="14"/>
      <c r="D66" s="14" t="s">
        <v>59</v>
      </c>
      <c r="E66" s="14"/>
      <c r="F66" s="16">
        <f>F62+F58</f>
        <v>40492.98542946228</v>
      </c>
      <c r="G66" s="16"/>
      <c r="H66" s="16">
        <f>H62+H58</f>
        <v>48995.742523706154</v>
      </c>
      <c r="I66" s="16"/>
      <c r="J66" s="16">
        <f>J62+J58</f>
        <v>45574.909758219495</v>
      </c>
      <c r="K66" s="16"/>
      <c r="L66" s="16">
        <f>L62+L58</f>
        <v>44670.915773436995</v>
      </c>
      <c r="M66" s="37"/>
      <c r="N66" s="37"/>
      <c r="O66" s="37"/>
      <c r="P66" s="37"/>
      <c r="Q66" s="37"/>
      <c r="R66" s="37"/>
      <c r="S66" s="37"/>
    </row>
    <row r="69" spans="1:19" ht="12.75">
      <c r="A69" s="3" t="s">
        <v>100</v>
      </c>
      <c r="B69" s="36" t="s">
        <v>142</v>
      </c>
      <c r="C69" s="36" t="s">
        <v>99</v>
      </c>
      <c r="D69" s="14"/>
      <c r="E69" s="14"/>
      <c r="F69" s="39" t="s">
        <v>135</v>
      </c>
      <c r="G69" s="39"/>
      <c r="H69" s="39" t="s">
        <v>136</v>
      </c>
      <c r="I69" s="39"/>
      <c r="J69" s="39" t="s">
        <v>137</v>
      </c>
      <c r="K69" s="39"/>
      <c r="L69" s="39" t="s">
        <v>138</v>
      </c>
      <c r="M69" s="37"/>
      <c r="N69" s="37"/>
      <c r="O69" s="37"/>
      <c r="P69" s="37"/>
      <c r="Q69" s="37"/>
      <c r="R69" s="37"/>
      <c r="S69" s="37"/>
    </row>
    <row r="70" spans="2:19" ht="12.75">
      <c r="B70" s="36"/>
      <c r="C70" s="36"/>
      <c r="D70" s="14"/>
      <c r="E70" s="14"/>
      <c r="F70" s="39"/>
      <c r="G70" s="39"/>
      <c r="H70" s="39"/>
      <c r="I70" s="39"/>
      <c r="J70" s="39"/>
      <c r="K70" s="39"/>
      <c r="L70" s="39"/>
      <c r="M70" s="37"/>
      <c r="N70" s="37"/>
      <c r="O70" s="37"/>
      <c r="P70" s="37"/>
      <c r="Q70" s="37"/>
      <c r="R70" s="37"/>
      <c r="S70" s="37"/>
    </row>
    <row r="71" spans="2:19" ht="12.75">
      <c r="B71" s="14" t="s">
        <v>174</v>
      </c>
      <c r="C71" s="36"/>
      <c r="D71" s="14"/>
      <c r="E71" s="14"/>
      <c r="F71" s="38" t="s">
        <v>176</v>
      </c>
      <c r="G71" s="38"/>
      <c r="H71" s="39" t="s">
        <v>176</v>
      </c>
      <c r="I71" s="39"/>
      <c r="J71" s="37" t="s">
        <v>176</v>
      </c>
      <c r="K71" s="37"/>
      <c r="L71" s="37" t="s">
        <v>176</v>
      </c>
      <c r="M71" s="37"/>
      <c r="N71" s="37"/>
      <c r="O71" s="37"/>
      <c r="P71" s="37"/>
      <c r="Q71" s="37"/>
      <c r="R71" s="37"/>
      <c r="S71" s="37"/>
    </row>
    <row r="72" spans="2:19" ht="12.75">
      <c r="B72" s="14" t="s">
        <v>175</v>
      </c>
      <c r="C72" s="14"/>
      <c r="D72" s="14"/>
      <c r="E72" s="14"/>
      <c r="F72" s="38" t="s">
        <v>25</v>
      </c>
      <c r="G72" s="38"/>
      <c r="H72" s="38" t="s">
        <v>25</v>
      </c>
      <c r="I72" s="38"/>
      <c r="J72" s="38" t="s">
        <v>25</v>
      </c>
      <c r="K72" s="38"/>
      <c r="L72" s="38" t="s">
        <v>25</v>
      </c>
      <c r="M72" s="37"/>
      <c r="N72" s="37"/>
      <c r="O72" s="37"/>
      <c r="P72" s="37"/>
      <c r="Q72" s="37"/>
      <c r="R72" s="37"/>
      <c r="S72" s="37"/>
    </row>
    <row r="73" spans="2:19" ht="12.75">
      <c r="B73" s="14" t="s">
        <v>177</v>
      </c>
      <c r="C73" s="14"/>
      <c r="D73" s="14"/>
      <c r="E73" s="14"/>
      <c r="F73" s="38" t="s">
        <v>25</v>
      </c>
      <c r="G73" s="38"/>
      <c r="H73" s="38" t="s">
        <v>25</v>
      </c>
      <c r="I73" s="38"/>
      <c r="J73" s="38" t="s">
        <v>25</v>
      </c>
      <c r="K73" s="38"/>
      <c r="L73" s="38" t="s">
        <v>25</v>
      </c>
      <c r="M73" s="37"/>
      <c r="N73" s="37"/>
      <c r="O73" s="37"/>
      <c r="P73" s="37"/>
      <c r="Q73" s="37"/>
      <c r="R73" s="37"/>
      <c r="S73" s="37"/>
    </row>
    <row r="74" spans="2:19" ht="12.75">
      <c r="B74" s="14" t="s">
        <v>48</v>
      </c>
      <c r="C74" s="14"/>
      <c r="D74" s="14"/>
      <c r="E74" s="14"/>
      <c r="F74" s="38" t="s">
        <v>25</v>
      </c>
      <c r="G74" s="38"/>
      <c r="H74" s="38" t="s">
        <v>25</v>
      </c>
      <c r="I74" s="38"/>
      <c r="J74" s="38" t="s">
        <v>25</v>
      </c>
      <c r="K74" s="38"/>
      <c r="L74" s="38" t="s">
        <v>25</v>
      </c>
      <c r="M74" s="38"/>
      <c r="N74" s="38"/>
      <c r="O74" s="38"/>
      <c r="P74" s="38"/>
      <c r="Q74" s="38"/>
      <c r="R74" s="38"/>
      <c r="S74" s="38"/>
    </row>
    <row r="75" spans="2:19" ht="12.75">
      <c r="B75" s="14" t="s">
        <v>50</v>
      </c>
      <c r="C75" s="14"/>
      <c r="D75" s="14" t="s">
        <v>55</v>
      </c>
      <c r="E75" s="14"/>
      <c r="F75">
        <v>15</v>
      </c>
      <c r="G75"/>
      <c r="H75" s="38">
        <v>15</v>
      </c>
      <c r="I75" s="38"/>
      <c r="J75" s="40">
        <v>15</v>
      </c>
      <c r="K75" s="40"/>
      <c r="L75" s="40">
        <v>15</v>
      </c>
      <c r="M75" s="37"/>
      <c r="N75" s="37"/>
      <c r="O75" s="40"/>
      <c r="P75" s="40"/>
      <c r="Q75" s="37"/>
      <c r="R75" s="37"/>
      <c r="S75" s="37"/>
    </row>
    <row r="76" spans="2:19" ht="12.75">
      <c r="B76" s="14" t="s">
        <v>133</v>
      </c>
      <c r="C76" s="14"/>
      <c r="D76" s="14" t="s">
        <v>55</v>
      </c>
      <c r="E76" s="14"/>
      <c r="F76">
        <v>613</v>
      </c>
      <c r="G76"/>
      <c r="H76" s="38">
        <v>620</v>
      </c>
      <c r="I76" s="38"/>
      <c r="J76" s="64">
        <v>625</v>
      </c>
      <c r="K76" s="64"/>
      <c r="L76" s="40">
        <v>619</v>
      </c>
      <c r="M76" s="37"/>
      <c r="N76" s="37"/>
      <c r="O76" s="40"/>
      <c r="P76" s="40"/>
      <c r="Q76" s="37"/>
      <c r="R76" s="37"/>
      <c r="S76" s="37"/>
    </row>
    <row r="77" spans="2:19" ht="12.75">
      <c r="B77" s="12" t="s">
        <v>90</v>
      </c>
      <c r="C77" s="14"/>
      <c r="D77" s="14" t="s">
        <v>49</v>
      </c>
      <c r="E77" s="14"/>
      <c r="F77">
        <v>21.1</v>
      </c>
      <c r="G77"/>
      <c r="H77" s="38">
        <v>21.12</v>
      </c>
      <c r="I77" s="38"/>
      <c r="J77" s="41">
        <v>21.1</v>
      </c>
      <c r="K77" s="41"/>
      <c r="L77" s="41">
        <v>21.1</v>
      </c>
      <c r="M77" s="37"/>
      <c r="N77" s="37"/>
      <c r="O77" s="37"/>
      <c r="P77" s="37"/>
      <c r="Q77" s="37"/>
      <c r="R77" s="37"/>
      <c r="S77" s="37"/>
    </row>
    <row r="78" spans="2:19" ht="12.75">
      <c r="B78" s="12" t="s">
        <v>87</v>
      </c>
      <c r="C78" s="14"/>
      <c r="D78" s="14" t="s">
        <v>49</v>
      </c>
      <c r="E78" s="14"/>
      <c r="F78">
        <v>464</v>
      </c>
      <c r="G78"/>
      <c r="H78" s="38">
        <v>463</v>
      </c>
      <c r="I78" s="38"/>
      <c r="J78" s="38">
        <v>463</v>
      </c>
      <c r="K78" s="38"/>
      <c r="L78" s="38">
        <v>463</v>
      </c>
      <c r="M78" s="38"/>
      <c r="N78" s="38"/>
      <c r="O78" s="37"/>
      <c r="P78" s="37"/>
      <c r="Q78" s="37"/>
      <c r="R78" s="37"/>
      <c r="S78" s="37"/>
    </row>
    <row r="79" spans="2:19" ht="12.75">
      <c r="B79" s="12" t="s">
        <v>97</v>
      </c>
      <c r="C79" s="14"/>
      <c r="D79" s="14" t="s">
        <v>49</v>
      </c>
      <c r="E79" s="14"/>
      <c r="F79">
        <v>0.91</v>
      </c>
      <c r="G79"/>
      <c r="H79" s="38">
        <v>0.91</v>
      </c>
      <c r="I79" s="38"/>
      <c r="J79" s="37">
        <v>0.91</v>
      </c>
      <c r="K79" s="37"/>
      <c r="L79" s="37">
        <v>0.91</v>
      </c>
      <c r="M79" s="38"/>
      <c r="N79" s="38"/>
      <c r="O79" s="37"/>
      <c r="P79" s="37"/>
      <c r="Q79" s="37"/>
      <c r="R79" s="37"/>
      <c r="S79" s="37"/>
    </row>
    <row r="80" spans="2:19" ht="12.75">
      <c r="B80" s="12" t="s">
        <v>88</v>
      </c>
      <c r="C80" s="14"/>
      <c r="D80" s="14" t="s">
        <v>49</v>
      </c>
      <c r="E80" s="14"/>
      <c r="F80">
        <v>63.3</v>
      </c>
      <c r="G80"/>
      <c r="H80" s="38">
        <v>63.2</v>
      </c>
      <c r="I80" s="38"/>
      <c r="J80" s="38">
        <v>63.3</v>
      </c>
      <c r="K80" s="38"/>
      <c r="L80" s="38">
        <v>63.2</v>
      </c>
      <c r="M80" s="38"/>
      <c r="N80" s="38"/>
      <c r="O80" s="37"/>
      <c r="P80" s="37"/>
      <c r="Q80" s="37"/>
      <c r="R80" s="37"/>
      <c r="S80" s="37"/>
    </row>
    <row r="81" spans="2:19" ht="12.75">
      <c r="B81" s="12" t="s">
        <v>86</v>
      </c>
      <c r="C81" s="14"/>
      <c r="D81" s="14" t="s">
        <v>49</v>
      </c>
      <c r="E81" s="14"/>
      <c r="F81">
        <v>501</v>
      </c>
      <c r="G81"/>
      <c r="H81" s="38">
        <v>499</v>
      </c>
      <c r="I81" s="38"/>
      <c r="J81" s="38">
        <v>500</v>
      </c>
      <c r="K81" s="38"/>
      <c r="L81" s="38">
        <v>500</v>
      </c>
      <c r="M81" s="38"/>
      <c r="N81" s="38"/>
      <c r="O81" s="37"/>
      <c r="P81" s="37"/>
      <c r="Q81" s="37"/>
      <c r="R81" s="37"/>
      <c r="S81" s="37"/>
    </row>
    <row r="82" spans="2:19" ht="12.75">
      <c r="B82" s="12" t="s">
        <v>89</v>
      </c>
      <c r="C82" s="14"/>
      <c r="D82" s="14" t="s">
        <v>49</v>
      </c>
      <c r="E82" s="14"/>
      <c r="F82">
        <v>2.72</v>
      </c>
      <c r="G82"/>
      <c r="H82" s="38">
        <v>2.72</v>
      </c>
      <c r="I82" s="38"/>
      <c r="J82" s="38">
        <v>2.72</v>
      </c>
      <c r="K82" s="38"/>
      <c r="L82" s="38">
        <v>2.72</v>
      </c>
      <c r="M82" s="38"/>
      <c r="N82" s="38"/>
      <c r="O82" s="37"/>
      <c r="P82" s="37"/>
      <c r="Q82" s="40"/>
      <c r="R82" s="40"/>
      <c r="S82" s="37"/>
    </row>
    <row r="85" spans="2:19" ht="12.75">
      <c r="B85" s="14" t="s">
        <v>65</v>
      </c>
      <c r="C85" s="14"/>
      <c r="D85" s="14" t="s">
        <v>17</v>
      </c>
      <c r="E85" s="14"/>
      <c r="F85" s="15">
        <f>emiss!G138</f>
        <v>5702</v>
      </c>
      <c r="G85" s="15"/>
      <c r="H85" s="15">
        <f>emiss!I138</f>
        <v>5564</v>
      </c>
      <c r="I85" s="15"/>
      <c r="J85" s="15">
        <f>emiss!K138</f>
        <v>5831</v>
      </c>
      <c r="K85" s="40"/>
      <c r="L85" s="15">
        <f>emiss!M138</f>
        <v>5699</v>
      </c>
      <c r="M85" s="39"/>
      <c r="N85" s="39"/>
      <c r="O85" s="37"/>
      <c r="P85" s="37"/>
      <c r="Q85" s="37"/>
      <c r="R85" s="37"/>
      <c r="S85" s="37"/>
    </row>
    <row r="86" spans="2:19" ht="12.75">
      <c r="B86" s="14" t="s">
        <v>66</v>
      </c>
      <c r="C86" s="14"/>
      <c r="D86" s="14" t="s">
        <v>18</v>
      </c>
      <c r="E86" s="14"/>
      <c r="F86" s="15">
        <f>emiss!G139</f>
        <v>7.8</v>
      </c>
      <c r="G86" s="38"/>
      <c r="H86" s="15">
        <f>emiss!I139</f>
        <v>8.7</v>
      </c>
      <c r="I86" s="15"/>
      <c r="J86" s="15">
        <f>emiss!K139</f>
        <v>6.8</v>
      </c>
      <c r="K86" s="40"/>
      <c r="L86" s="15">
        <f>emiss!M139</f>
        <v>7.766666666666667</v>
      </c>
      <c r="M86" s="39"/>
      <c r="N86" s="39"/>
      <c r="O86" s="37"/>
      <c r="P86" s="37"/>
      <c r="Q86" s="37"/>
      <c r="R86" s="37"/>
      <c r="S86" s="37"/>
    </row>
    <row r="87" spans="2:19" ht="12.75">
      <c r="B87" s="14"/>
      <c r="C87" s="14"/>
      <c r="D87" s="14"/>
      <c r="E87" s="14"/>
      <c r="F87" s="3"/>
      <c r="G87" s="3"/>
      <c r="H87" s="17"/>
      <c r="I87" s="17"/>
      <c r="J87" s="15"/>
      <c r="K87" s="15"/>
      <c r="L87" s="15"/>
      <c r="M87" s="39"/>
      <c r="N87" s="39"/>
      <c r="O87" s="37"/>
      <c r="P87" s="37"/>
      <c r="Q87" s="37"/>
      <c r="R87" s="37"/>
      <c r="S87" s="15"/>
    </row>
    <row r="88" spans="2:19" ht="12.75">
      <c r="B88" s="55" t="s">
        <v>80</v>
      </c>
      <c r="C88" s="55"/>
      <c r="D88" s="14"/>
      <c r="E88" s="14"/>
      <c r="F88" s="3"/>
      <c r="G88" s="3"/>
      <c r="H88" s="17"/>
      <c r="I88" s="17"/>
      <c r="J88" s="15"/>
      <c r="K88" s="15"/>
      <c r="L88" s="15"/>
      <c r="M88" s="39"/>
      <c r="N88" s="39"/>
      <c r="O88" s="37"/>
      <c r="P88" s="37"/>
      <c r="Q88" s="37"/>
      <c r="R88" s="37"/>
      <c r="S88" s="15"/>
    </row>
    <row r="89" spans="2:19" ht="12.75">
      <c r="B89" s="55"/>
      <c r="C89" s="55"/>
      <c r="D89" s="14"/>
      <c r="E89" s="14"/>
      <c r="F89" s="3"/>
      <c r="G89" s="3"/>
      <c r="H89" s="17"/>
      <c r="I89" s="17"/>
      <c r="J89" s="15"/>
      <c r="K89" s="15"/>
      <c r="L89" s="15"/>
      <c r="M89" s="39"/>
      <c r="N89" s="39"/>
      <c r="O89" s="37"/>
      <c r="P89" s="37"/>
      <c r="Q89" s="37"/>
      <c r="R89" s="37"/>
      <c r="S89" s="15"/>
    </row>
    <row r="90" spans="2:19" ht="12.75">
      <c r="B90" s="14" t="s">
        <v>50</v>
      </c>
      <c r="C90" s="14"/>
      <c r="D90" s="14" t="s">
        <v>67</v>
      </c>
      <c r="E90" s="14"/>
      <c r="F90" s="16">
        <f>F75*454*1000/F85/60/0.0283*(21-7)/(21-F86)</f>
        <v>745.9956885674477</v>
      </c>
      <c r="G90" s="16"/>
      <c r="H90" s="16">
        <f>H75*454*1000/H85/60/0.0283*(21-7)/(21-H86)</f>
        <v>820.4369830149819</v>
      </c>
      <c r="I90" s="16"/>
      <c r="J90" s="16">
        <f>J75*454*1000/J85/60/0.0283*(21-7)/(21-J86)</f>
        <v>678.1192544703146</v>
      </c>
      <c r="K90" s="16"/>
      <c r="L90" s="16">
        <f>L75*454*1000/L85/60/0.0283*(21-7)/(21-L86)</f>
        <v>744.5083152684384</v>
      </c>
      <c r="M90" s="37"/>
      <c r="N90" s="37"/>
      <c r="O90" s="37"/>
      <c r="P90" s="37"/>
      <c r="Q90" s="37"/>
      <c r="R90" s="37"/>
      <c r="S90" s="37"/>
    </row>
    <row r="91" spans="2:19" ht="12.75">
      <c r="B91" s="14" t="s">
        <v>133</v>
      </c>
      <c r="C91" s="14"/>
      <c r="D91" s="14" t="s">
        <v>59</v>
      </c>
      <c r="E91" s="14"/>
      <c r="F91" s="16">
        <f>F76*454*1000000/F$51/60/0.0283*(21-7)/(21-F$52)</f>
        <v>25026157.741483923</v>
      </c>
      <c r="G91" s="16"/>
      <c r="H91" s="16">
        <f>H76*454*1000000/H$51/60/0.0283*(21-7)/(21-H$52)</f>
        <v>27682299.48930712</v>
      </c>
      <c r="I91" s="16"/>
      <c r="J91" s="16">
        <f>J76*454*1000000/J$51/60/0.0283*(21-7)/(21-J$52)</f>
        <v>27265192.16507438</v>
      </c>
      <c r="K91" s="16"/>
      <c r="L91" s="16">
        <f>L76*454*1000000/L$51/60/0.0283*(21-7)/(21-L$52)</f>
        <v>26585533.198106535</v>
      </c>
      <c r="M91" s="37"/>
      <c r="N91" s="37"/>
      <c r="O91" s="37"/>
      <c r="P91" s="37"/>
      <c r="Q91" s="37"/>
      <c r="R91" s="37"/>
      <c r="S91" s="37"/>
    </row>
    <row r="92" spans="2:19" ht="12.75">
      <c r="B92" s="12" t="s">
        <v>90</v>
      </c>
      <c r="C92" s="14"/>
      <c r="D92" s="14" t="s">
        <v>59</v>
      </c>
      <c r="E92" s="14"/>
      <c r="F92" s="16">
        <f>F77*1000000/F$85/60/0.0283*(21-7)/(21-F$86)</f>
        <v>2311.3816488653665</v>
      </c>
      <c r="G92" s="16"/>
      <c r="H92" s="16">
        <f>H77*1000000/H$85/60/0.0283*(21-7)/(21-H$86)</f>
        <v>2544.438925297565</v>
      </c>
      <c r="I92" s="16"/>
      <c r="J92" s="16">
        <f>J77*1000000/J$85/60/0.0283*(21-7)/(21-J$86)</f>
        <v>2101.0743420445865</v>
      </c>
      <c r="K92" s="16"/>
      <c r="L92" s="16">
        <f>L77*1000000/L$85/60/0.0283*(21-7)/(21-L$86)</f>
        <v>2306.7731941503744</v>
      </c>
      <c r="M92" s="39"/>
      <c r="N92" s="39"/>
      <c r="O92" s="37"/>
      <c r="P92" s="37"/>
      <c r="Q92" s="37"/>
      <c r="R92" s="37"/>
      <c r="S92" s="37"/>
    </row>
    <row r="93" spans="2:19" ht="12.75">
      <c r="B93" s="12" t="s">
        <v>87</v>
      </c>
      <c r="C93" s="14"/>
      <c r="D93" s="14" t="s">
        <v>59</v>
      </c>
      <c r="E93" s="14"/>
      <c r="F93" s="16">
        <f aca="true" t="shared" si="2" ref="F93:H97">F78*1000000/F$85/60/0.0283*(21-7)/(21-F$86)</f>
        <v>50828.48744424313</v>
      </c>
      <c r="G93" s="16"/>
      <c r="H93" s="16">
        <f t="shared" si="2"/>
        <v>55780.0768187866</v>
      </c>
      <c r="I93" s="16"/>
      <c r="J93" s="16">
        <f aca="true" t="shared" si="3" ref="J93:L97">J78*1000000/J$85/60/0.0283*(21-7)/(21-J$86)</f>
        <v>46104.143145338574</v>
      </c>
      <c r="K93" s="16"/>
      <c r="L93" s="16">
        <f t="shared" si="3"/>
        <v>50617.81937874992</v>
      </c>
      <c r="M93" s="39"/>
      <c r="N93" s="39"/>
      <c r="O93" s="37"/>
      <c r="P93" s="37"/>
      <c r="Q93" s="15"/>
      <c r="R93" s="15"/>
      <c r="S93" s="37"/>
    </row>
    <row r="94" spans="2:19" ht="12.75">
      <c r="B94" s="12" t="s">
        <v>97</v>
      </c>
      <c r="C94" s="14"/>
      <c r="D94" s="14" t="s">
        <v>59</v>
      </c>
      <c r="E94" s="14"/>
      <c r="F94" s="16">
        <f t="shared" si="2"/>
        <v>99.68518011694233</v>
      </c>
      <c r="G94" s="16"/>
      <c r="H94" s="16">
        <f t="shared" si="2"/>
        <v>109.63254839113563</v>
      </c>
      <c r="I94" s="16"/>
      <c r="J94" s="16">
        <f t="shared" si="3"/>
        <v>90.61505456211253</v>
      </c>
      <c r="K94" s="16"/>
      <c r="L94" s="16">
        <f t="shared" si="3"/>
        <v>99.48642685672232</v>
      </c>
      <c r="M94" s="39"/>
      <c r="N94" s="39"/>
      <c r="O94" s="37"/>
      <c r="P94" s="37"/>
      <c r="Q94" s="15"/>
      <c r="R94" s="15"/>
      <c r="S94" s="37"/>
    </row>
    <row r="95" spans="2:19" ht="12.75">
      <c r="B95" s="12" t="s">
        <v>88</v>
      </c>
      <c r="C95" s="14"/>
      <c r="D95" s="14" t="s">
        <v>59</v>
      </c>
      <c r="E95" s="14"/>
      <c r="F95" s="16">
        <f t="shared" si="2"/>
        <v>6934.144946596098</v>
      </c>
      <c r="G95" s="16"/>
      <c r="H95" s="16">
        <f t="shared" si="2"/>
        <v>7614.040723428323</v>
      </c>
      <c r="I95" s="16"/>
      <c r="J95" s="16">
        <f t="shared" si="3"/>
        <v>6303.223026133761</v>
      </c>
      <c r="K95" s="16"/>
      <c r="L95" s="16">
        <f t="shared" si="3"/>
        <v>6909.387008071266</v>
      </c>
      <c r="M95" s="39"/>
      <c r="N95" s="39"/>
      <c r="O95" s="37"/>
      <c r="P95" s="37"/>
      <c r="Q95" s="37"/>
      <c r="R95" s="37"/>
      <c r="S95" s="37"/>
    </row>
    <row r="96" spans="2:19" ht="12.75">
      <c r="B96" s="12" t="s">
        <v>86</v>
      </c>
      <c r="C96" s="14"/>
      <c r="D96" s="14" t="s">
        <v>59</v>
      </c>
      <c r="E96" s="14"/>
      <c r="F96" s="16">
        <f t="shared" si="2"/>
        <v>54881.621141305615</v>
      </c>
      <c r="G96" s="16"/>
      <c r="H96" s="16">
        <f t="shared" si="2"/>
        <v>60117.188623271075</v>
      </c>
      <c r="I96" s="16"/>
      <c r="J96" s="16">
        <f t="shared" si="3"/>
        <v>49788.49151764424</v>
      </c>
      <c r="K96" s="16"/>
      <c r="L96" s="16">
        <f t="shared" si="3"/>
        <v>54662.871899297985</v>
      </c>
      <c r="M96" s="39"/>
      <c r="N96" s="39"/>
      <c r="O96" s="37"/>
      <c r="P96" s="37"/>
      <c r="Q96" s="37"/>
      <c r="R96" s="37"/>
      <c r="S96" s="37"/>
    </row>
    <row r="97" spans="2:19" ht="12.75">
      <c r="B97" s="12" t="s">
        <v>89</v>
      </c>
      <c r="C97" s="14"/>
      <c r="D97" s="14" t="s">
        <v>59</v>
      </c>
      <c r="E97" s="14"/>
      <c r="F97" s="16">
        <f t="shared" si="2"/>
        <v>297.9600988110804</v>
      </c>
      <c r="G97" s="16"/>
      <c r="H97" s="16">
        <f t="shared" si="2"/>
        <v>327.69289189438337</v>
      </c>
      <c r="I97" s="16"/>
      <c r="J97" s="16">
        <f t="shared" si="3"/>
        <v>270.84939385598466</v>
      </c>
      <c r="K97" s="16"/>
      <c r="L97" s="16">
        <f t="shared" si="3"/>
        <v>297.366023132181</v>
      </c>
      <c r="M97" s="39"/>
      <c r="N97" s="39"/>
      <c r="O97" s="37"/>
      <c r="P97" s="37"/>
      <c r="Q97" s="37"/>
      <c r="R97" s="37"/>
      <c r="S97" s="37"/>
    </row>
    <row r="98" spans="2:19" ht="12.75">
      <c r="B98" s="12"/>
      <c r="C98" s="14"/>
      <c r="D98" s="14"/>
      <c r="E98" s="14"/>
      <c r="F98" s="16"/>
      <c r="G98" s="16"/>
      <c r="H98" s="16"/>
      <c r="I98" s="16"/>
      <c r="J98" s="16"/>
      <c r="K98" s="16"/>
      <c r="L98" s="16"/>
      <c r="M98" s="39"/>
      <c r="N98" s="39"/>
      <c r="O98" s="37"/>
      <c r="P98" s="37"/>
      <c r="Q98" s="37"/>
      <c r="R98" s="37"/>
      <c r="S98" s="37"/>
    </row>
    <row r="99" spans="2:19" ht="12.75">
      <c r="B99" s="12" t="s">
        <v>61</v>
      </c>
      <c r="C99" s="14"/>
      <c r="D99" s="14" t="s">
        <v>59</v>
      </c>
      <c r="E99" s="14"/>
      <c r="F99" s="16">
        <f>F95+F97+F94</f>
        <v>7331.790225524121</v>
      </c>
      <c r="G99" s="16"/>
      <c r="H99" s="16">
        <f>H95+H97+H94</f>
        <v>8051.366163713842</v>
      </c>
      <c r="I99" s="16"/>
      <c r="J99" s="16">
        <f>J95+J97+J94</f>
        <v>6664.687474551858</v>
      </c>
      <c r="K99" s="16"/>
      <c r="L99" s="16">
        <f>L95+L97+L94</f>
        <v>7306.239458060169</v>
      </c>
      <c r="M99" s="39"/>
      <c r="N99" s="39"/>
      <c r="O99" s="37"/>
      <c r="P99" s="37"/>
      <c r="Q99" s="37"/>
      <c r="R99" s="37"/>
      <c r="S99" s="37"/>
    </row>
    <row r="100" spans="2:19" ht="12.75">
      <c r="B100" s="14" t="s">
        <v>60</v>
      </c>
      <c r="C100" s="14"/>
      <c r="D100" s="14" t="s">
        <v>59</v>
      </c>
      <c r="E100" s="14"/>
      <c r="F100" s="16">
        <f>F96+F92</f>
        <v>57193.002790170984</v>
      </c>
      <c r="G100" s="16"/>
      <c r="H100" s="16">
        <f>H96+H92</f>
        <v>62661.62754856864</v>
      </c>
      <c r="I100" s="16"/>
      <c r="J100" s="16">
        <f>J96+J92</f>
        <v>51889.565859688824</v>
      </c>
      <c r="K100" s="16"/>
      <c r="L100" s="16">
        <f>L96+L92</f>
        <v>56969.64509344836</v>
      </c>
      <c r="M100" s="37"/>
      <c r="N100" s="37"/>
      <c r="O100" s="37"/>
      <c r="P100" s="37"/>
      <c r="Q100" s="37"/>
      <c r="R100" s="37"/>
      <c r="S100" s="3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3"/>
  <sheetViews>
    <sheetView workbookViewId="0" topLeftCell="B1">
      <selection activeCell="D19" sqref="D19"/>
    </sheetView>
  </sheetViews>
  <sheetFormatPr defaultColWidth="9.140625" defaultRowHeight="12.75"/>
  <cols>
    <col min="1" max="1" width="9.140625" style="0" hidden="1" customWidth="1"/>
    <col min="2" max="2" width="9.8515625" style="0" customWidth="1"/>
    <col min="3" max="3" width="32.140625" style="0" customWidth="1"/>
    <col min="4" max="4" width="12.28125" style="0" customWidth="1"/>
    <col min="5" max="5" width="12.421875" style="0" customWidth="1"/>
  </cols>
  <sheetData>
    <row r="1" spans="2:5" ht="12.75">
      <c r="B1" s="11" t="s">
        <v>71</v>
      </c>
      <c r="C1" s="19"/>
      <c r="D1" s="19"/>
      <c r="E1" s="19"/>
    </row>
    <row r="2" spans="2:5" ht="12.75">
      <c r="B2" s="11"/>
      <c r="C2" s="19"/>
      <c r="D2" s="19"/>
      <c r="E2" s="19"/>
    </row>
    <row r="3" ht="12.75">
      <c r="B3" s="11" t="s">
        <v>112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3">
      <selection activeCell="K4" sqref="K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140625" style="0" customWidth="1"/>
    <col min="4" max="4" width="3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28125" style="0" customWidth="1"/>
    <col min="16" max="16" width="9.00390625" style="0" customWidth="1"/>
    <col min="18" max="18" width="9.00390625" style="0" customWidth="1"/>
  </cols>
  <sheetData>
    <row r="1" spans="1:18" ht="12.75">
      <c r="A1" s="51" t="s">
        <v>73</v>
      </c>
      <c r="B1" s="37"/>
      <c r="C1" s="37"/>
      <c r="D1" s="37"/>
      <c r="E1" s="45"/>
      <c r="F1" s="46"/>
      <c r="G1" s="45"/>
      <c r="H1" s="46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2.75">
      <c r="A2" s="37" t="s">
        <v>180</v>
      </c>
      <c r="B2" s="37"/>
      <c r="C2" s="37"/>
      <c r="D2" s="37"/>
      <c r="E2" s="45"/>
      <c r="F2" s="46"/>
      <c r="G2" s="45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>
      <c r="A3" s="37" t="s">
        <v>20</v>
      </c>
      <c r="B3" s="37"/>
      <c r="C3" s="14" t="str">
        <f>source!C5</f>
        <v>Merck Sharp and Dohme</v>
      </c>
      <c r="D3" s="14"/>
      <c r="E3" s="45"/>
      <c r="F3" s="46"/>
      <c r="G3" s="45"/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2.75">
      <c r="A4" s="37" t="s">
        <v>21</v>
      </c>
      <c r="B4" s="37"/>
      <c r="C4" s="14" t="s">
        <v>112</v>
      </c>
      <c r="D4" s="14"/>
      <c r="E4" s="47"/>
      <c r="F4" s="48"/>
      <c r="G4" s="47"/>
      <c r="H4" s="48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2.75">
      <c r="A5" s="37" t="s">
        <v>22</v>
      </c>
      <c r="B5" s="37"/>
      <c r="C5" s="19" t="s">
        <v>122</v>
      </c>
      <c r="D5" s="19"/>
      <c r="E5" s="19"/>
      <c r="F5" s="19"/>
      <c r="G5" s="19"/>
      <c r="H5" s="19"/>
      <c r="I5" s="19"/>
      <c r="J5" s="19"/>
      <c r="K5" s="45"/>
      <c r="L5" s="19"/>
      <c r="M5" s="45"/>
      <c r="N5" s="45"/>
      <c r="O5" s="45"/>
      <c r="P5" s="45"/>
      <c r="Q5" s="45"/>
      <c r="R5" s="45"/>
    </row>
    <row r="6" spans="1:18" ht="12.75">
      <c r="A6" s="37"/>
      <c r="B6" s="37"/>
      <c r="C6" s="39"/>
      <c r="D6" s="39"/>
      <c r="E6" s="49"/>
      <c r="F6" s="46"/>
      <c r="G6" s="49"/>
      <c r="H6" s="46"/>
      <c r="I6" s="45"/>
      <c r="J6" s="49"/>
      <c r="K6" s="45"/>
      <c r="L6" s="49"/>
      <c r="M6" s="45"/>
      <c r="N6" s="45"/>
      <c r="O6" s="49"/>
      <c r="P6" s="45"/>
      <c r="Q6" s="49"/>
      <c r="R6" s="45"/>
    </row>
    <row r="7" spans="1:18" ht="12.75">
      <c r="A7" s="37"/>
      <c r="B7" s="37"/>
      <c r="C7" s="39" t="s">
        <v>23</v>
      </c>
      <c r="D7" s="39"/>
      <c r="E7" s="50" t="s">
        <v>56</v>
      </c>
      <c r="F7" s="50"/>
      <c r="G7" s="50"/>
      <c r="H7" s="50"/>
      <c r="I7" s="18"/>
      <c r="J7" s="50" t="s">
        <v>57</v>
      </c>
      <c r="K7" s="50"/>
      <c r="L7" s="50"/>
      <c r="M7" s="50"/>
      <c r="N7" s="18"/>
      <c r="O7" s="50" t="s">
        <v>58</v>
      </c>
      <c r="P7" s="50"/>
      <c r="Q7" s="50"/>
      <c r="R7" s="50"/>
    </row>
    <row r="8" spans="1:18" ht="12.75">
      <c r="A8" s="37"/>
      <c r="B8" s="37"/>
      <c r="C8" s="39" t="s">
        <v>24</v>
      </c>
      <c r="D8" s="37"/>
      <c r="E8" s="49" t="s">
        <v>25</v>
      </c>
      <c r="F8" s="48" t="s">
        <v>26</v>
      </c>
      <c r="G8" s="49" t="s">
        <v>25</v>
      </c>
      <c r="H8" s="48" t="s">
        <v>26</v>
      </c>
      <c r="I8" s="45"/>
      <c r="J8" s="49" t="s">
        <v>25</v>
      </c>
      <c r="K8" s="49" t="s">
        <v>27</v>
      </c>
      <c r="L8" s="49" t="s">
        <v>25</v>
      </c>
      <c r="M8" s="49" t="s">
        <v>27</v>
      </c>
      <c r="N8" s="45"/>
      <c r="O8" s="49" t="s">
        <v>25</v>
      </c>
      <c r="P8" s="49" t="s">
        <v>27</v>
      </c>
      <c r="Q8" s="49" t="s">
        <v>25</v>
      </c>
      <c r="R8" s="49" t="s">
        <v>27</v>
      </c>
    </row>
    <row r="9" spans="1:18" ht="12.75">
      <c r="A9" s="37"/>
      <c r="B9" s="37"/>
      <c r="C9" s="39"/>
      <c r="D9" s="37"/>
      <c r="E9" s="49" t="s">
        <v>179</v>
      </c>
      <c r="F9" s="49" t="s">
        <v>179</v>
      </c>
      <c r="G9" s="49" t="s">
        <v>72</v>
      </c>
      <c r="H9" s="48" t="s">
        <v>72</v>
      </c>
      <c r="I9" s="45"/>
      <c r="J9" s="49" t="s">
        <v>179</v>
      </c>
      <c r="K9" s="49" t="s">
        <v>179</v>
      </c>
      <c r="L9" s="49" t="s">
        <v>72</v>
      </c>
      <c r="M9" s="48" t="s">
        <v>72</v>
      </c>
      <c r="N9" s="45"/>
      <c r="O9" s="49" t="s">
        <v>179</v>
      </c>
      <c r="P9" s="49" t="s">
        <v>179</v>
      </c>
      <c r="Q9" s="49" t="s">
        <v>72</v>
      </c>
      <c r="R9" s="48" t="s">
        <v>72</v>
      </c>
    </row>
    <row r="10" spans="1:18" ht="12.75">
      <c r="A10" s="37" t="s">
        <v>103</v>
      </c>
      <c r="B10" s="37"/>
      <c r="C10" s="37"/>
      <c r="D10" s="37"/>
      <c r="E10" s="45"/>
      <c r="F10" s="46"/>
      <c r="G10" s="45"/>
      <c r="H10" s="46"/>
      <c r="I10" s="45"/>
      <c r="J10" s="45"/>
      <c r="K10" s="45"/>
      <c r="L10" s="45"/>
      <c r="M10" s="45"/>
      <c r="N10" s="45"/>
      <c r="O10" s="40"/>
      <c r="P10" s="45"/>
      <c r="Q10" s="45"/>
      <c r="R10" s="45"/>
    </row>
    <row r="11" spans="1:18" ht="12.75">
      <c r="A11" s="37"/>
      <c r="B11" s="37" t="s">
        <v>28</v>
      </c>
      <c r="C11" s="39">
        <v>1</v>
      </c>
      <c r="D11" t="s">
        <v>29</v>
      </c>
      <c r="E11" s="63">
        <v>0.0189</v>
      </c>
      <c r="F11" s="46">
        <f aca="true" t="shared" si="0" ref="F11:F35">IF(E11="","",E11*$C11)</f>
        <v>0.0189</v>
      </c>
      <c r="G11" s="46">
        <f aca="true" t="shared" si="1" ref="G11:G35">IF(E11=0,"",IF(D11="nd",E11/2,E11))</f>
        <v>0.00945</v>
      </c>
      <c r="H11" s="46">
        <f aca="true" t="shared" si="2" ref="H11:H35">IF(G11="","",G11*$C11)</f>
        <v>0.00945</v>
      </c>
      <c r="I11" s="63" t="s">
        <v>29</v>
      </c>
      <c r="J11" s="63">
        <v>0.0137</v>
      </c>
      <c r="K11" s="46">
        <f aca="true" t="shared" si="3" ref="K11:K35">IF(J11="","",J11*$C11)</f>
        <v>0.0137</v>
      </c>
      <c r="L11" s="46">
        <f>IF(J11=0,"",IF(I11="nd",J11/2,J11))</f>
        <v>0.00685</v>
      </c>
      <c r="M11" s="46">
        <f aca="true" t="shared" si="4" ref="M11:M35">IF(L11="","",L11*$C11)</f>
        <v>0.00685</v>
      </c>
      <c r="N11" s="63" t="s">
        <v>29</v>
      </c>
      <c r="O11" s="63">
        <v>0.0133</v>
      </c>
      <c r="P11" s="46">
        <f aca="true" t="shared" si="5" ref="P11:P35">IF(O11="","",O11*$C11)</f>
        <v>0.0133</v>
      </c>
      <c r="Q11" s="46">
        <f>IF(O11=0,"",IF(N11="nd",O11/2,O11))</f>
        <v>0.00665</v>
      </c>
      <c r="R11" s="46">
        <f aca="true" t="shared" si="6" ref="R11:R35">IF(Q11="","",Q11*$C11)</f>
        <v>0.00665</v>
      </c>
    </row>
    <row r="12" spans="1:18" ht="12.75">
      <c r="A12" s="37"/>
      <c r="B12" s="37" t="s">
        <v>123</v>
      </c>
      <c r="C12" s="39">
        <v>0</v>
      </c>
      <c r="D12" s="39"/>
      <c r="E12" s="46">
        <v>0.273</v>
      </c>
      <c r="F12" s="46">
        <f t="shared" si="0"/>
        <v>0</v>
      </c>
      <c r="G12" s="46">
        <f>IF(E12=0,"",IF(D12="nd",E12/2,E12))</f>
        <v>0.273</v>
      </c>
      <c r="H12" s="46">
        <f t="shared" si="2"/>
        <v>0</v>
      </c>
      <c r="I12" s="46"/>
      <c r="J12" s="30">
        <v>0.3588</v>
      </c>
      <c r="K12" s="46">
        <f t="shared" si="3"/>
        <v>0</v>
      </c>
      <c r="L12" s="46">
        <f>IF(J12=0,"",IF(I12="nd",J12/2,J12))</f>
        <v>0.3588</v>
      </c>
      <c r="M12" s="46">
        <f t="shared" si="4"/>
        <v>0</v>
      </c>
      <c r="N12" s="46"/>
      <c r="O12" s="46">
        <v>0.183</v>
      </c>
      <c r="P12" s="46">
        <f t="shared" si="5"/>
        <v>0</v>
      </c>
      <c r="Q12" s="46">
        <f>IF(O12=0,"",IF(N12="nd",O12/2,O12))</f>
        <v>0.183</v>
      </c>
      <c r="R12" s="46">
        <f t="shared" si="6"/>
        <v>0</v>
      </c>
    </row>
    <row r="13" spans="1:18" ht="12.75">
      <c r="A13" s="37"/>
      <c r="B13" s="37" t="s">
        <v>30</v>
      </c>
      <c r="C13" s="39">
        <v>0.5</v>
      </c>
      <c r="D13" t="s">
        <v>29</v>
      </c>
      <c r="E13">
        <v>0.0287</v>
      </c>
      <c r="F13" s="46">
        <f t="shared" si="0"/>
        <v>0.01435</v>
      </c>
      <c r="G13" s="46">
        <f t="shared" si="1"/>
        <v>0.01435</v>
      </c>
      <c r="H13" s="46">
        <f t="shared" si="2"/>
        <v>0.007175</v>
      </c>
      <c r="I13" t="s">
        <v>29</v>
      </c>
      <c r="J13" s="63">
        <v>0.0118</v>
      </c>
      <c r="K13" s="46">
        <f t="shared" si="3"/>
        <v>0.0059</v>
      </c>
      <c r="L13" s="46">
        <f aca="true" t="shared" si="7" ref="L13:L35">IF(J13=0,"",IF(I13="nd",J13/2,J13))</f>
        <v>0.0059</v>
      </c>
      <c r="M13" s="46">
        <f t="shared" si="4"/>
        <v>0.00295</v>
      </c>
      <c r="N13" s="63" t="s">
        <v>29</v>
      </c>
      <c r="O13" s="63">
        <v>0.0145</v>
      </c>
      <c r="P13" s="46">
        <f t="shared" si="5"/>
        <v>0.00725</v>
      </c>
      <c r="Q13" s="46">
        <f aca="true" t="shared" si="8" ref="Q13:Q35">IF(O13=0,"",IF(N13="nd",O13/2,O13))</f>
        <v>0.00725</v>
      </c>
      <c r="R13" s="46">
        <f t="shared" si="6"/>
        <v>0.003625</v>
      </c>
    </row>
    <row r="14" spans="1:18" ht="12.75">
      <c r="A14" s="37"/>
      <c r="B14" s="37" t="s">
        <v>124</v>
      </c>
      <c r="C14" s="39">
        <v>0</v>
      </c>
      <c r="D14" s="39"/>
      <c r="E14" s="46">
        <v>0.0561</v>
      </c>
      <c r="F14" s="46">
        <f t="shared" si="0"/>
        <v>0</v>
      </c>
      <c r="G14" s="46">
        <f>IF(E14=0,"",IF(D14="nd",E14/2,E14))</f>
        <v>0.0561</v>
      </c>
      <c r="H14" s="46">
        <f t="shared" si="2"/>
        <v>0</v>
      </c>
      <c r="I14" s="46"/>
      <c r="J14" s="58">
        <v>0.0515</v>
      </c>
      <c r="K14" s="46">
        <f t="shared" si="3"/>
        <v>0</v>
      </c>
      <c r="L14" s="46">
        <f>IF(J14=0,"",IF(I14="nd",J14/2,J14))</f>
        <v>0.0515</v>
      </c>
      <c r="M14" s="46">
        <f t="shared" si="4"/>
        <v>0</v>
      </c>
      <c r="N14" s="46"/>
      <c r="O14" s="58">
        <v>0.0383</v>
      </c>
      <c r="P14" s="46">
        <f t="shared" si="5"/>
        <v>0</v>
      </c>
      <c r="Q14" s="46">
        <f>IF(O14=0,"",IF(N14="nd",O14/2,O14))</f>
        <v>0.0383</v>
      </c>
      <c r="R14" s="46">
        <f t="shared" si="6"/>
        <v>0</v>
      </c>
    </row>
    <row r="15" spans="1:18" ht="12.75">
      <c r="A15" s="37"/>
      <c r="B15" s="37" t="s">
        <v>31</v>
      </c>
      <c r="C15" s="39">
        <v>0.1</v>
      </c>
      <c r="D15" t="s">
        <v>29</v>
      </c>
      <c r="E15">
        <v>0.0237</v>
      </c>
      <c r="F15" s="46">
        <f t="shared" si="0"/>
        <v>0.00237</v>
      </c>
      <c r="G15" s="46">
        <f t="shared" si="1"/>
        <v>0.01185</v>
      </c>
      <c r="H15" s="46">
        <f t="shared" si="2"/>
        <v>0.001185</v>
      </c>
      <c r="I15" t="s">
        <v>29</v>
      </c>
      <c r="J15" s="63">
        <v>0.023</v>
      </c>
      <c r="K15" s="46">
        <f t="shared" si="3"/>
        <v>0.0023</v>
      </c>
      <c r="L15" s="46">
        <f t="shared" si="7"/>
        <v>0.0115</v>
      </c>
      <c r="M15" s="46">
        <f t="shared" si="4"/>
        <v>0.00115</v>
      </c>
      <c r="N15" s="63" t="s">
        <v>29</v>
      </c>
      <c r="O15" s="63">
        <v>0.0287</v>
      </c>
      <c r="P15" s="46">
        <f t="shared" si="5"/>
        <v>0.00287</v>
      </c>
      <c r="Q15" s="46">
        <f t="shared" si="8"/>
        <v>0.01435</v>
      </c>
      <c r="R15" s="46">
        <f t="shared" si="6"/>
        <v>0.001435</v>
      </c>
    </row>
    <row r="16" spans="1:18" ht="12.75">
      <c r="A16" s="37"/>
      <c r="B16" s="37" t="s">
        <v>32</v>
      </c>
      <c r="C16" s="39">
        <v>0.1</v>
      </c>
      <c r="E16">
        <v>0.017</v>
      </c>
      <c r="F16" s="46">
        <f t="shared" si="0"/>
        <v>0.0017000000000000001</v>
      </c>
      <c r="G16" s="46">
        <f t="shared" si="1"/>
        <v>0.017</v>
      </c>
      <c r="H16" s="46">
        <f t="shared" si="2"/>
        <v>0.0017000000000000001</v>
      </c>
      <c r="I16" t="s">
        <v>29</v>
      </c>
      <c r="J16" s="63">
        <v>0.021</v>
      </c>
      <c r="K16" s="46">
        <f t="shared" si="3"/>
        <v>0.0021000000000000003</v>
      </c>
      <c r="L16" s="46">
        <f t="shared" si="7"/>
        <v>0.0105</v>
      </c>
      <c r="M16" s="46">
        <f t="shared" si="4"/>
        <v>0.0010500000000000002</v>
      </c>
      <c r="N16" s="63" t="s">
        <v>29</v>
      </c>
      <c r="O16" s="63">
        <v>0.0262</v>
      </c>
      <c r="P16" s="46">
        <f t="shared" si="5"/>
        <v>0.0026200000000000004</v>
      </c>
      <c r="Q16" s="46">
        <f t="shared" si="8"/>
        <v>0.0131</v>
      </c>
      <c r="R16" s="46">
        <f t="shared" si="6"/>
        <v>0.0013100000000000002</v>
      </c>
    </row>
    <row r="17" spans="1:18" ht="12.75">
      <c r="A17" s="37"/>
      <c r="B17" s="37" t="s">
        <v>33</v>
      </c>
      <c r="C17" s="39">
        <v>0.1</v>
      </c>
      <c r="E17">
        <v>0.0122</v>
      </c>
      <c r="F17" s="46">
        <f t="shared" si="0"/>
        <v>0.0012200000000000002</v>
      </c>
      <c r="G17" s="46">
        <f t="shared" si="1"/>
        <v>0.0122</v>
      </c>
      <c r="H17" s="46">
        <f t="shared" si="2"/>
        <v>0.0012200000000000002</v>
      </c>
      <c r="I17" t="s">
        <v>29</v>
      </c>
      <c r="J17" s="63">
        <v>0.0203</v>
      </c>
      <c r="K17" s="46">
        <f t="shared" si="3"/>
        <v>0.00203</v>
      </c>
      <c r="L17" s="46">
        <f t="shared" si="7"/>
        <v>0.01015</v>
      </c>
      <c r="M17" s="46">
        <f t="shared" si="4"/>
        <v>0.001015</v>
      </c>
      <c r="N17" s="63" t="s">
        <v>29</v>
      </c>
      <c r="O17" s="63">
        <v>0.0253</v>
      </c>
      <c r="P17" s="46">
        <f t="shared" si="5"/>
        <v>0.00253</v>
      </c>
      <c r="Q17" s="46">
        <f t="shared" si="8"/>
        <v>0.01265</v>
      </c>
      <c r="R17" s="46">
        <f t="shared" si="6"/>
        <v>0.001265</v>
      </c>
    </row>
    <row r="18" spans="1:18" ht="12.75">
      <c r="A18" s="37"/>
      <c r="B18" s="37" t="s">
        <v>125</v>
      </c>
      <c r="C18" s="39">
        <v>0</v>
      </c>
      <c r="D18" s="48"/>
      <c r="E18" s="46">
        <v>0.092</v>
      </c>
      <c r="F18" s="46">
        <f t="shared" si="0"/>
        <v>0</v>
      </c>
      <c r="G18" s="46">
        <f>IF(E18=0,"",IF(D18="nd",E18/2,E18))</f>
        <v>0.092</v>
      </c>
      <c r="H18" s="46">
        <f t="shared" si="2"/>
        <v>0</v>
      </c>
      <c r="I18" s="46"/>
      <c r="J18" s="58">
        <v>0.124</v>
      </c>
      <c r="K18" s="46">
        <f t="shared" si="3"/>
        <v>0</v>
      </c>
      <c r="L18" s="46">
        <f>IF(J18=0,"",IF(I18="nd",J18/2,J18))</f>
        <v>0.124</v>
      </c>
      <c r="M18" s="46">
        <f t="shared" si="4"/>
        <v>0</v>
      </c>
      <c r="N18" s="46"/>
      <c r="O18" s="58">
        <v>0.1418</v>
      </c>
      <c r="P18" s="46">
        <f t="shared" si="5"/>
        <v>0</v>
      </c>
      <c r="Q18" s="46">
        <f>IF(O18=0,"",IF(N18="nd",O18/2,O18))</f>
        <v>0.1418</v>
      </c>
      <c r="R18" s="46">
        <f t="shared" si="6"/>
        <v>0</v>
      </c>
    </row>
    <row r="19" spans="1:18" ht="12.75">
      <c r="A19" s="37"/>
      <c r="B19" s="37" t="s">
        <v>34</v>
      </c>
      <c r="C19" s="39">
        <v>0.01</v>
      </c>
      <c r="E19">
        <v>0.0632</v>
      </c>
      <c r="F19" s="46">
        <f t="shared" si="0"/>
        <v>0.0006320000000000001</v>
      </c>
      <c r="G19" s="46">
        <f t="shared" si="1"/>
        <v>0.0632</v>
      </c>
      <c r="H19" s="46">
        <f t="shared" si="2"/>
        <v>0.0006320000000000001</v>
      </c>
      <c r="J19" s="63">
        <v>0.0843</v>
      </c>
      <c r="K19" s="46">
        <f t="shared" si="3"/>
        <v>0.000843</v>
      </c>
      <c r="L19" s="46">
        <f t="shared" si="7"/>
        <v>0.0843</v>
      </c>
      <c r="M19" s="46">
        <f t="shared" si="4"/>
        <v>0.000843</v>
      </c>
      <c r="N19" s="63"/>
      <c r="O19" s="63">
        <v>0.1742</v>
      </c>
      <c r="P19" s="46">
        <f t="shared" si="5"/>
        <v>0.001742</v>
      </c>
      <c r="Q19" s="46">
        <f t="shared" si="8"/>
        <v>0.1742</v>
      </c>
      <c r="R19" s="46">
        <f t="shared" si="6"/>
        <v>0.001742</v>
      </c>
    </row>
    <row r="20" spans="1:18" ht="12.75">
      <c r="A20" s="37"/>
      <c r="B20" s="37" t="s">
        <v>126</v>
      </c>
      <c r="C20" s="39">
        <v>0</v>
      </c>
      <c r="D20" s="39"/>
      <c r="E20" s="46">
        <v>0.0381</v>
      </c>
      <c r="F20" s="46">
        <f t="shared" si="0"/>
        <v>0</v>
      </c>
      <c r="G20" s="46">
        <f>IF(E20=0,"",IF(D20="nd",E20/2,E20))</f>
        <v>0.0381</v>
      </c>
      <c r="H20" s="46">
        <f t="shared" si="2"/>
        <v>0</v>
      </c>
      <c r="I20" s="46"/>
      <c r="J20" s="58">
        <v>0.0433</v>
      </c>
      <c r="K20" s="46">
        <f t="shared" si="3"/>
        <v>0</v>
      </c>
      <c r="L20" s="46">
        <f>IF(J20=0,"",IF(I20="nd",J20/2,J20))</f>
        <v>0.0433</v>
      </c>
      <c r="M20" s="46">
        <f t="shared" si="4"/>
        <v>0</v>
      </c>
      <c r="N20" s="46"/>
      <c r="O20" s="58">
        <v>0.115</v>
      </c>
      <c r="P20" s="46">
        <f t="shared" si="5"/>
        <v>0</v>
      </c>
      <c r="Q20" s="46">
        <f>IF(O20=0,"",IF(N20="nd",O20/2,O20))</f>
        <v>0.115</v>
      </c>
      <c r="R20" s="46">
        <f t="shared" si="6"/>
        <v>0</v>
      </c>
    </row>
    <row r="21" spans="1:18" ht="12.75">
      <c r="A21" s="37"/>
      <c r="B21" s="37" t="s">
        <v>35</v>
      </c>
      <c r="C21" s="39">
        <v>0.001</v>
      </c>
      <c r="E21" s="63">
        <v>0.16</v>
      </c>
      <c r="F21" s="46">
        <f t="shared" si="0"/>
        <v>0.00016</v>
      </c>
      <c r="G21" s="46">
        <f t="shared" si="1"/>
        <v>0.16</v>
      </c>
      <c r="H21" s="46">
        <f t="shared" si="2"/>
        <v>0.00016</v>
      </c>
      <c r="I21" s="63"/>
      <c r="J21" s="63">
        <v>0.205</v>
      </c>
      <c r="K21" s="46">
        <f t="shared" si="3"/>
        <v>0.000205</v>
      </c>
      <c r="L21" s="46">
        <f t="shared" si="7"/>
        <v>0.205</v>
      </c>
      <c r="M21" s="46">
        <f t="shared" si="4"/>
        <v>0.000205</v>
      </c>
      <c r="N21" s="63"/>
      <c r="O21" s="63">
        <v>0.5067</v>
      </c>
      <c r="P21" s="46">
        <f t="shared" si="5"/>
        <v>0.0005067</v>
      </c>
      <c r="Q21" s="46">
        <f t="shared" si="8"/>
        <v>0.5067</v>
      </c>
      <c r="R21" s="46">
        <f t="shared" si="6"/>
        <v>0.0005067</v>
      </c>
    </row>
    <row r="22" spans="1:18" ht="12.75">
      <c r="A22" s="37"/>
      <c r="B22" s="37" t="s">
        <v>36</v>
      </c>
      <c r="C22" s="39">
        <v>0.1</v>
      </c>
      <c r="E22" s="63">
        <v>5.8873</v>
      </c>
      <c r="F22" s="46">
        <f t="shared" si="0"/>
        <v>0.58873</v>
      </c>
      <c r="G22" s="46">
        <f t="shared" si="1"/>
        <v>5.8873</v>
      </c>
      <c r="H22" s="46">
        <f t="shared" si="2"/>
        <v>0.58873</v>
      </c>
      <c r="I22" s="63"/>
      <c r="J22" s="63">
        <v>4.5219</v>
      </c>
      <c r="K22" s="46">
        <f t="shared" si="3"/>
        <v>0.45219</v>
      </c>
      <c r="L22" s="46">
        <f t="shared" si="7"/>
        <v>4.5219</v>
      </c>
      <c r="M22" s="46">
        <f t="shared" si="4"/>
        <v>0.45219</v>
      </c>
      <c r="N22" s="63"/>
      <c r="O22" s="63">
        <v>3.7486</v>
      </c>
      <c r="P22" s="46">
        <f t="shared" si="5"/>
        <v>0.37486</v>
      </c>
      <c r="Q22" s="46">
        <f t="shared" si="8"/>
        <v>3.7486</v>
      </c>
      <c r="R22" s="46">
        <f t="shared" si="6"/>
        <v>0.37486</v>
      </c>
    </row>
    <row r="23" spans="1:18" ht="12.75">
      <c r="A23" s="37"/>
      <c r="B23" s="37" t="s">
        <v>127</v>
      </c>
      <c r="C23" s="39">
        <v>0</v>
      </c>
      <c r="D23" s="39"/>
      <c r="E23" s="46">
        <v>13.7556</v>
      </c>
      <c r="F23" s="46">
        <f t="shared" si="0"/>
        <v>0</v>
      </c>
      <c r="G23" s="46">
        <f>IF(E23=0,"",IF(D23="nd",E23/2,E23))</f>
        <v>13.7556</v>
      </c>
      <c r="H23" s="46">
        <f t="shared" si="2"/>
        <v>0</v>
      </c>
      <c r="I23" s="46"/>
      <c r="J23" s="58">
        <v>9.6681</v>
      </c>
      <c r="K23" s="46">
        <f t="shared" si="3"/>
        <v>0</v>
      </c>
      <c r="L23" s="46">
        <f>IF(J23=0,"",IF(I23="nd",J23/2,J23))</f>
        <v>9.6681</v>
      </c>
      <c r="M23" s="46">
        <f t="shared" si="4"/>
        <v>0</v>
      </c>
      <c r="N23" s="46"/>
      <c r="O23" s="58">
        <v>7.8032</v>
      </c>
      <c r="P23" s="46">
        <f t="shared" si="5"/>
        <v>0</v>
      </c>
      <c r="Q23" s="46">
        <f>IF(O23=0,"",IF(N23="nd",O23/2,O23))</f>
        <v>7.8032</v>
      </c>
      <c r="R23" s="46">
        <f t="shared" si="6"/>
        <v>0</v>
      </c>
    </row>
    <row r="24" spans="1:18" ht="12.75">
      <c r="A24" s="37"/>
      <c r="B24" s="37" t="s">
        <v>37</v>
      </c>
      <c r="C24" s="39">
        <v>0.05</v>
      </c>
      <c r="E24" s="63">
        <v>0.8523</v>
      </c>
      <c r="F24" s="46">
        <f t="shared" si="0"/>
        <v>0.042615</v>
      </c>
      <c r="G24" s="46">
        <f t="shared" si="1"/>
        <v>0.8523</v>
      </c>
      <c r="H24" s="46">
        <f t="shared" si="2"/>
        <v>0.042615</v>
      </c>
      <c r="I24" s="63"/>
      <c r="J24" s="63">
        <v>1.2076</v>
      </c>
      <c r="K24" s="46">
        <f t="shared" si="3"/>
        <v>0.06038</v>
      </c>
      <c r="L24" s="46">
        <f t="shared" si="7"/>
        <v>1.2076</v>
      </c>
      <c r="M24" s="46">
        <f t="shared" si="4"/>
        <v>0.06038</v>
      </c>
      <c r="N24" s="63"/>
      <c r="O24" s="63">
        <v>1.0593</v>
      </c>
      <c r="P24" s="46">
        <f t="shared" si="5"/>
        <v>0.052965</v>
      </c>
      <c r="Q24" s="46">
        <f t="shared" si="8"/>
        <v>1.0593</v>
      </c>
      <c r="R24" s="46">
        <f t="shared" si="6"/>
        <v>0.052965</v>
      </c>
    </row>
    <row r="25" spans="1:18" ht="12.75">
      <c r="A25" s="37"/>
      <c r="B25" s="37" t="s">
        <v>38</v>
      </c>
      <c r="C25" s="39">
        <v>0.5</v>
      </c>
      <c r="E25" s="63">
        <v>0.422</v>
      </c>
      <c r="F25" s="46">
        <f t="shared" si="0"/>
        <v>0.211</v>
      </c>
      <c r="G25" s="46">
        <f t="shared" si="1"/>
        <v>0.422</v>
      </c>
      <c r="H25" s="46">
        <f t="shared" si="2"/>
        <v>0.211</v>
      </c>
      <c r="I25" s="63"/>
      <c r="J25" s="63">
        <v>0.4486</v>
      </c>
      <c r="K25" s="46">
        <f t="shared" si="3"/>
        <v>0.2243</v>
      </c>
      <c r="L25" s="46">
        <f t="shared" si="7"/>
        <v>0.4486</v>
      </c>
      <c r="M25" s="46">
        <f t="shared" si="4"/>
        <v>0.2243</v>
      </c>
      <c r="N25" s="63"/>
      <c r="O25" s="63">
        <v>0.4125</v>
      </c>
      <c r="P25" s="46">
        <f t="shared" si="5"/>
        <v>0.20625</v>
      </c>
      <c r="Q25" s="46">
        <f t="shared" si="8"/>
        <v>0.4125</v>
      </c>
      <c r="R25" s="46">
        <f t="shared" si="6"/>
        <v>0.20625</v>
      </c>
    </row>
    <row r="26" spans="1:18" ht="12.75">
      <c r="A26" s="37"/>
      <c r="B26" s="37" t="s">
        <v>128</v>
      </c>
      <c r="C26" s="39">
        <v>0</v>
      </c>
      <c r="D26" s="39"/>
      <c r="E26" s="46">
        <v>2.0955</v>
      </c>
      <c r="F26" s="46">
        <f t="shared" si="0"/>
        <v>0</v>
      </c>
      <c r="G26" s="46">
        <f>IF(E26=0,"",IF(D26="nd",E26/2,E26))</f>
        <v>2.0955</v>
      </c>
      <c r="H26" s="46">
        <f t="shared" si="2"/>
        <v>0</v>
      </c>
      <c r="I26" s="46"/>
      <c r="J26" s="58">
        <v>2.0122</v>
      </c>
      <c r="K26" s="46">
        <f t="shared" si="3"/>
        <v>0</v>
      </c>
      <c r="L26" s="46">
        <f>IF(J26=0,"",IF(I26="nd",J26/2,J26))</f>
        <v>2.0122</v>
      </c>
      <c r="M26" s="46">
        <f t="shared" si="4"/>
        <v>0</v>
      </c>
      <c r="N26" s="46"/>
      <c r="O26" s="58">
        <v>1.9625</v>
      </c>
      <c r="P26" s="46">
        <f t="shared" si="5"/>
        <v>0</v>
      </c>
      <c r="Q26" s="46">
        <f>IF(O26=0,"",IF(N26="nd",O26/2,O26))</f>
        <v>1.9625</v>
      </c>
      <c r="R26" s="46">
        <f t="shared" si="6"/>
        <v>0</v>
      </c>
    </row>
    <row r="27" spans="1:18" ht="12.75">
      <c r="A27" s="37"/>
      <c r="B27" s="37" t="s">
        <v>39</v>
      </c>
      <c r="C27" s="39">
        <v>0.1</v>
      </c>
      <c r="E27" s="63">
        <v>0.7395</v>
      </c>
      <c r="F27" s="46">
        <f t="shared" si="0"/>
        <v>0.07395</v>
      </c>
      <c r="G27" s="46">
        <f t="shared" si="1"/>
        <v>0.7395</v>
      </c>
      <c r="H27" s="46">
        <f t="shared" si="2"/>
        <v>0.07395</v>
      </c>
      <c r="I27" s="63"/>
      <c r="J27" s="63">
        <v>1.442</v>
      </c>
      <c r="K27" s="46">
        <f t="shared" si="3"/>
        <v>0.1442</v>
      </c>
      <c r="L27" s="46">
        <f t="shared" si="7"/>
        <v>1.442</v>
      </c>
      <c r="M27" s="46">
        <f t="shared" si="4"/>
        <v>0.1442</v>
      </c>
      <c r="N27" s="63"/>
      <c r="O27" s="63">
        <v>1.485</v>
      </c>
      <c r="P27" s="46">
        <f t="shared" si="5"/>
        <v>0.14850000000000002</v>
      </c>
      <c r="Q27" s="46">
        <f t="shared" si="8"/>
        <v>1.485</v>
      </c>
      <c r="R27" s="46">
        <f t="shared" si="6"/>
        <v>0.14850000000000002</v>
      </c>
    </row>
    <row r="28" spans="1:18" ht="12.75">
      <c r="A28" s="37"/>
      <c r="B28" s="37" t="s">
        <v>40</v>
      </c>
      <c r="C28" s="39">
        <v>0.1</v>
      </c>
      <c r="E28" s="63">
        <v>0.2258</v>
      </c>
      <c r="F28" s="46">
        <f t="shared" si="0"/>
        <v>0.022580000000000003</v>
      </c>
      <c r="G28" s="46">
        <f t="shared" si="1"/>
        <v>0.2258</v>
      </c>
      <c r="H28" s="46">
        <f t="shared" si="2"/>
        <v>0.022580000000000003</v>
      </c>
      <c r="I28" s="63"/>
      <c r="J28" s="63">
        <v>0.3418</v>
      </c>
      <c r="K28" s="46">
        <f t="shared" si="3"/>
        <v>0.03418</v>
      </c>
      <c r="L28" s="46">
        <f t="shared" si="7"/>
        <v>0.3418</v>
      </c>
      <c r="M28" s="46">
        <f t="shared" si="4"/>
        <v>0.03418</v>
      </c>
      <c r="N28" s="63"/>
      <c r="O28" s="63">
        <v>0.3552</v>
      </c>
      <c r="P28" s="46">
        <f t="shared" si="5"/>
        <v>0.03552</v>
      </c>
      <c r="Q28" s="46">
        <f t="shared" si="8"/>
        <v>0.3552</v>
      </c>
      <c r="R28" s="46">
        <f t="shared" si="6"/>
        <v>0.03552</v>
      </c>
    </row>
    <row r="29" spans="1:18" ht="12.75">
      <c r="A29" s="37"/>
      <c r="B29" s="37" t="s">
        <v>41</v>
      </c>
      <c r="C29" s="39">
        <v>0.1</v>
      </c>
      <c r="E29" s="63">
        <v>0.1065</v>
      </c>
      <c r="F29" s="46">
        <f t="shared" si="0"/>
        <v>0.01065</v>
      </c>
      <c r="G29" s="46">
        <f t="shared" si="1"/>
        <v>0.1065</v>
      </c>
      <c r="H29" s="46">
        <f t="shared" si="2"/>
        <v>0.01065</v>
      </c>
      <c r="I29" s="63"/>
      <c r="J29" s="63">
        <v>0.1043</v>
      </c>
      <c r="K29" s="46">
        <f t="shared" si="3"/>
        <v>0.010430000000000002</v>
      </c>
      <c r="L29" s="46">
        <f t="shared" si="7"/>
        <v>0.1043</v>
      </c>
      <c r="M29" s="46">
        <f t="shared" si="4"/>
        <v>0.010430000000000002</v>
      </c>
      <c r="N29" s="63"/>
      <c r="O29" s="63">
        <v>0.1023</v>
      </c>
      <c r="P29" s="46">
        <f t="shared" si="5"/>
        <v>0.010230000000000001</v>
      </c>
      <c r="Q29" s="46">
        <f t="shared" si="8"/>
        <v>0.1023</v>
      </c>
      <c r="R29" s="46">
        <f t="shared" si="6"/>
        <v>0.010230000000000001</v>
      </c>
    </row>
    <row r="30" spans="1:18" ht="12.75">
      <c r="A30" s="37"/>
      <c r="B30" s="37" t="s">
        <v>42</v>
      </c>
      <c r="C30" s="39">
        <v>0.1</v>
      </c>
      <c r="D30" t="s">
        <v>29</v>
      </c>
      <c r="E30" s="63">
        <v>0.0289</v>
      </c>
      <c r="F30" s="46">
        <f t="shared" si="0"/>
        <v>0.00289</v>
      </c>
      <c r="G30" s="46">
        <f t="shared" si="1"/>
        <v>0.01445</v>
      </c>
      <c r="H30" s="46">
        <f t="shared" si="2"/>
        <v>0.001445</v>
      </c>
      <c r="I30" s="63"/>
      <c r="J30" s="63">
        <v>0.0386</v>
      </c>
      <c r="K30" s="46">
        <f t="shared" si="3"/>
        <v>0.0038600000000000006</v>
      </c>
      <c r="L30" s="46">
        <f t="shared" si="7"/>
        <v>0.0386</v>
      </c>
      <c r="M30" s="46">
        <f t="shared" si="4"/>
        <v>0.0038600000000000006</v>
      </c>
      <c r="N30" s="63"/>
      <c r="O30" s="63">
        <v>0.0413</v>
      </c>
      <c r="P30" s="46">
        <f t="shared" si="5"/>
        <v>0.004130000000000001</v>
      </c>
      <c r="Q30" s="46">
        <f t="shared" si="8"/>
        <v>0.0413</v>
      </c>
      <c r="R30" s="46">
        <f t="shared" si="6"/>
        <v>0.004130000000000001</v>
      </c>
    </row>
    <row r="31" spans="1:18" ht="12.75">
      <c r="A31" s="37"/>
      <c r="B31" s="37" t="s">
        <v>129</v>
      </c>
      <c r="C31" s="39">
        <v>0</v>
      </c>
      <c r="D31" s="39"/>
      <c r="E31" s="46">
        <v>0.8322</v>
      </c>
      <c r="F31" s="46">
        <f t="shared" si="0"/>
        <v>0</v>
      </c>
      <c r="G31" s="46">
        <f>IF(E31=0,"",IF(D31="nd",E31/2,E31))</f>
        <v>0.8322</v>
      </c>
      <c r="H31" s="46">
        <f t="shared" si="2"/>
        <v>0</v>
      </c>
      <c r="I31" s="46"/>
      <c r="J31" s="58">
        <v>0.9185</v>
      </c>
      <c r="K31" s="46">
        <f t="shared" si="3"/>
        <v>0</v>
      </c>
      <c r="L31" s="46">
        <f>IF(J31=0,"",IF(I31="nd",J31/2,J31))</f>
        <v>0.9185</v>
      </c>
      <c r="M31" s="46">
        <f t="shared" si="4"/>
        <v>0</v>
      </c>
      <c r="N31" s="46"/>
      <c r="O31" s="58">
        <v>0.8882</v>
      </c>
      <c r="P31" s="46">
        <f t="shared" si="5"/>
        <v>0</v>
      </c>
      <c r="Q31" s="46">
        <f>IF(O31=0,"",IF(N31="nd",O31/2,O31))</f>
        <v>0.8882</v>
      </c>
      <c r="R31" s="46">
        <f t="shared" si="6"/>
        <v>0</v>
      </c>
    </row>
    <row r="32" spans="1:18" ht="12.75">
      <c r="A32" s="37"/>
      <c r="B32" s="37" t="s">
        <v>43</v>
      </c>
      <c r="C32" s="39">
        <v>0.01</v>
      </c>
      <c r="E32" s="63">
        <v>0.3008</v>
      </c>
      <c r="F32" s="46">
        <f t="shared" si="0"/>
        <v>0.0030080000000000003</v>
      </c>
      <c r="G32" s="46">
        <f t="shared" si="1"/>
        <v>0.3008</v>
      </c>
      <c r="H32" s="46">
        <f t="shared" si="2"/>
        <v>0.0030080000000000003</v>
      </c>
      <c r="I32" s="63"/>
      <c r="J32" s="63">
        <v>0.2472</v>
      </c>
      <c r="K32" s="46">
        <f t="shared" si="3"/>
        <v>0.0024720000000000002</v>
      </c>
      <c r="L32" s="46">
        <f t="shared" si="7"/>
        <v>0.2472</v>
      </c>
      <c r="M32" s="46">
        <f t="shared" si="4"/>
        <v>0.0024720000000000002</v>
      </c>
      <c r="N32" s="63"/>
      <c r="O32" s="63">
        <v>0.4102</v>
      </c>
      <c r="P32" s="46">
        <f t="shared" si="5"/>
        <v>0.004102</v>
      </c>
      <c r="Q32" s="46">
        <f t="shared" si="8"/>
        <v>0.4102</v>
      </c>
      <c r="R32" s="46">
        <f t="shared" si="6"/>
        <v>0.004102</v>
      </c>
    </row>
    <row r="33" spans="1:18" ht="12.75">
      <c r="A33" s="37"/>
      <c r="B33" s="37" t="s">
        <v>44</v>
      </c>
      <c r="C33" s="39">
        <v>0.01</v>
      </c>
      <c r="E33" s="63">
        <v>0.1176</v>
      </c>
      <c r="F33" s="46">
        <f t="shared" si="0"/>
        <v>0.001176</v>
      </c>
      <c r="G33" s="46">
        <f t="shared" si="1"/>
        <v>0.1176</v>
      </c>
      <c r="H33" s="46">
        <f t="shared" si="2"/>
        <v>0.001176</v>
      </c>
      <c r="I33" s="63"/>
      <c r="J33" s="63">
        <v>0.0987</v>
      </c>
      <c r="K33" s="46">
        <f t="shared" si="3"/>
        <v>0.000987</v>
      </c>
      <c r="L33" s="46">
        <f t="shared" si="7"/>
        <v>0.0987</v>
      </c>
      <c r="M33" s="46">
        <f t="shared" si="4"/>
        <v>0.000987</v>
      </c>
      <c r="N33" s="63"/>
      <c r="O33" s="63">
        <v>0.1162</v>
      </c>
      <c r="P33" s="46">
        <f t="shared" si="5"/>
        <v>0.001162</v>
      </c>
      <c r="Q33" s="46">
        <f t="shared" si="8"/>
        <v>0.1162</v>
      </c>
      <c r="R33" s="46">
        <f t="shared" si="6"/>
        <v>0.001162</v>
      </c>
    </row>
    <row r="34" spans="1:18" ht="12.75">
      <c r="A34" s="37"/>
      <c r="B34" s="37" t="s">
        <v>130</v>
      </c>
      <c r="C34" s="39">
        <v>0</v>
      </c>
      <c r="D34" s="39"/>
      <c r="E34" s="46">
        <v>0.1944</v>
      </c>
      <c r="F34" s="46">
        <f t="shared" si="0"/>
        <v>0</v>
      </c>
      <c r="G34" s="46">
        <f>IF(E34=0,"",IF(D34="nd",E34/2,E34))</f>
        <v>0.1944</v>
      </c>
      <c r="H34" s="46">
        <f t="shared" si="2"/>
        <v>0</v>
      </c>
      <c r="I34" s="46"/>
      <c r="J34" s="58">
        <v>0.1381</v>
      </c>
      <c r="K34" s="46">
        <f t="shared" si="3"/>
        <v>0</v>
      </c>
      <c r="L34" s="46">
        <f>IF(J34=0,"",IF(I34="nd",J34/2,J34))</f>
        <v>0.1381</v>
      </c>
      <c r="M34" s="46">
        <f t="shared" si="4"/>
        <v>0</v>
      </c>
      <c r="N34" s="46"/>
      <c r="O34" s="58">
        <v>0.1952</v>
      </c>
      <c r="P34" s="46">
        <f t="shared" si="5"/>
        <v>0</v>
      </c>
      <c r="Q34" s="46">
        <f>IF(O34=0,"",IF(N34="nd",O34/2,O34))</f>
        <v>0.1952</v>
      </c>
      <c r="R34" s="46">
        <f t="shared" si="6"/>
        <v>0</v>
      </c>
    </row>
    <row r="35" spans="1:18" ht="12.75">
      <c r="A35" s="37"/>
      <c r="B35" s="37" t="s">
        <v>45</v>
      </c>
      <c r="C35" s="39">
        <v>0.001</v>
      </c>
      <c r="E35" s="63">
        <v>0.2797</v>
      </c>
      <c r="F35" s="46">
        <f t="shared" si="0"/>
        <v>0.0002797</v>
      </c>
      <c r="G35" s="46">
        <f t="shared" si="1"/>
        <v>0.2797</v>
      </c>
      <c r="H35" s="46">
        <f t="shared" si="2"/>
        <v>0.0002797</v>
      </c>
      <c r="I35" s="63"/>
      <c r="J35" s="63">
        <v>0.1593</v>
      </c>
      <c r="K35" s="46">
        <f t="shared" si="3"/>
        <v>0.0001593</v>
      </c>
      <c r="L35" s="46">
        <f t="shared" si="7"/>
        <v>0.1593</v>
      </c>
      <c r="M35" s="46">
        <f t="shared" si="4"/>
        <v>0.0001593</v>
      </c>
      <c r="N35" s="63"/>
      <c r="O35" s="63">
        <v>0.6737</v>
      </c>
      <c r="P35" s="46">
        <f t="shared" si="5"/>
        <v>0.0006737</v>
      </c>
      <c r="Q35" s="46">
        <f t="shared" si="8"/>
        <v>0.6737</v>
      </c>
      <c r="R35" s="46">
        <f t="shared" si="6"/>
        <v>0.0006737</v>
      </c>
    </row>
    <row r="36" spans="1:18" ht="12.75">
      <c r="A36" s="37"/>
      <c r="B36" s="37"/>
      <c r="C36" s="37"/>
      <c r="D36" s="37"/>
      <c r="E36" s="43"/>
      <c r="F36" s="46"/>
      <c r="G36" s="43"/>
      <c r="H36" s="46"/>
      <c r="I36" s="43"/>
      <c r="J36" s="19"/>
      <c r="K36" s="40"/>
      <c r="L36" s="40"/>
      <c r="M36" s="40"/>
      <c r="N36" s="43"/>
      <c r="O36" s="19"/>
      <c r="P36" s="45"/>
      <c r="Q36" s="43"/>
      <c r="R36" s="45"/>
    </row>
    <row r="37" spans="1:18" ht="12.75">
      <c r="A37" s="37"/>
      <c r="B37" s="37" t="s">
        <v>46</v>
      </c>
      <c r="C37" s="37"/>
      <c r="D37" s="37"/>
      <c r="E37" s="43"/>
      <c r="F37">
        <v>138.462</v>
      </c>
      <c r="G37">
        <v>138.462</v>
      </c>
      <c r="H37">
        <v>138.462</v>
      </c>
      <c r="K37">
        <v>134.869</v>
      </c>
      <c r="L37">
        <v>134.869</v>
      </c>
      <c r="M37">
        <v>134.869</v>
      </c>
      <c r="P37">
        <v>133.258</v>
      </c>
      <c r="Q37">
        <v>133.258</v>
      </c>
      <c r="R37">
        <v>133.258</v>
      </c>
    </row>
    <row r="38" spans="1:18" ht="12.75">
      <c r="A38" s="37"/>
      <c r="B38" s="37" t="s">
        <v>62</v>
      </c>
      <c r="C38" s="37"/>
      <c r="D38" s="37"/>
      <c r="E38" s="43"/>
      <c r="F38">
        <v>7.5</v>
      </c>
      <c r="G38">
        <v>7.5</v>
      </c>
      <c r="H38">
        <v>7.5</v>
      </c>
      <c r="K38">
        <v>6.9</v>
      </c>
      <c r="L38">
        <v>6.9</v>
      </c>
      <c r="M38">
        <v>6.9</v>
      </c>
      <c r="P38">
        <v>5.8</v>
      </c>
      <c r="Q38">
        <v>5.8</v>
      </c>
      <c r="R38">
        <v>5.8</v>
      </c>
    </row>
    <row r="39" spans="1:18" ht="12.75">
      <c r="A39" s="37"/>
      <c r="B39" s="37"/>
      <c r="C39" s="37"/>
      <c r="D39" s="37"/>
      <c r="E39" s="43"/>
      <c r="F39" s="19"/>
      <c r="G39" s="43"/>
      <c r="H39" s="19"/>
      <c r="I39" s="19"/>
      <c r="J39" s="43"/>
      <c r="K39" s="44"/>
      <c r="L39" s="40"/>
      <c r="M39" s="44"/>
      <c r="N39" s="43"/>
      <c r="O39" s="43"/>
      <c r="P39" s="43"/>
      <c r="Q39" s="43"/>
      <c r="R39" s="43"/>
    </row>
    <row r="40" spans="1:18" ht="12.75">
      <c r="A40" s="37"/>
      <c r="B40" s="37" t="s">
        <v>104</v>
      </c>
      <c r="C40" s="46"/>
      <c r="D40" s="46"/>
      <c r="E40" s="40"/>
      <c r="F40" s="43">
        <f>SUM(F11:F35)</f>
        <v>0.9962106999999999</v>
      </c>
      <c r="G40" s="40">
        <f>SUM(G11:G35)</f>
        <v>26.570899999999998</v>
      </c>
      <c r="H40" s="43">
        <f>SUM(H11:H35)</f>
        <v>0.9769557</v>
      </c>
      <c r="I40" s="46"/>
      <c r="J40" s="40"/>
      <c r="K40" s="43">
        <f>SUM(K11:K35)</f>
        <v>0.9602363</v>
      </c>
      <c r="L40" s="40">
        <f>SUM(L11:L35)</f>
        <v>22.258699999999997</v>
      </c>
      <c r="M40" s="43">
        <f>SUM(M11:M35)</f>
        <v>0.9472213</v>
      </c>
      <c r="N40" s="46"/>
      <c r="O40" s="43"/>
      <c r="P40" s="43">
        <f>SUM(P11:P35)</f>
        <v>0.8692114</v>
      </c>
      <c r="Q40" s="40">
        <f>SUM(Q11:Q35)</f>
        <v>20.4664</v>
      </c>
      <c r="R40" s="43">
        <f>SUM(R11:R35)</f>
        <v>0.8549264000000001</v>
      </c>
    </row>
    <row r="41" spans="1:18" ht="12.75">
      <c r="A41" s="37"/>
      <c r="B41" s="37" t="s">
        <v>47</v>
      </c>
      <c r="C41" s="46"/>
      <c r="D41" s="40">
        <f>(F41-H41)*2/F41*100</f>
        <v>3.8656481003466485</v>
      </c>
      <c r="E41" s="43"/>
      <c r="F41" s="46">
        <f>(F40/F37/0.0283*(21-7)/(21-F38))</f>
        <v>0.2636503992121303</v>
      </c>
      <c r="G41" s="43">
        <f>(G40/G37/0.0283*(21-7)/(21-G38))</f>
        <v>7.0320750343532685</v>
      </c>
      <c r="H41" s="46">
        <f>(H40/H37/0.0283*(21-7)/(21-H38))</f>
        <v>0.25855450088778026</v>
      </c>
      <c r="I41" s="40">
        <f>(K41-M41)*2/K41*100</f>
        <v>2.7107910834030706</v>
      </c>
      <c r="J41" s="43"/>
      <c r="K41" s="42">
        <f>K40/K37/0.0283*(21-7)/(21-K38)</f>
        <v>0.24979771981726367</v>
      </c>
      <c r="L41" s="43">
        <f>(L40/L37/0.0283*(21-7)/(21-L38))</f>
        <v>5.790421072496975</v>
      </c>
      <c r="M41" s="42">
        <f>M40/M37/0.0283*(21-7)/(21-M38)</f>
        <v>0.2464119726595884</v>
      </c>
      <c r="N41" s="40">
        <f>(P41-R41)*2/P41*100</f>
        <v>3.2868874016148295</v>
      </c>
      <c r="O41" s="43"/>
      <c r="P41" s="46">
        <f>P40/P37/0.0283*(21-7)/(21-P38)</f>
        <v>0.21229029225763998</v>
      </c>
      <c r="Q41" s="43">
        <f>(Q40/Q37/0.0283*(21-7)/(21-Q38))</f>
        <v>4.998574613105354</v>
      </c>
      <c r="R41" s="46">
        <f>R40/R37/0.0283*(21-7)/(21-R38)</f>
        <v>0.20880142082210615</v>
      </c>
    </row>
    <row r="42" spans="1:18" ht="12.75">
      <c r="A42" s="37"/>
      <c r="B42" s="37"/>
      <c r="C42" s="37"/>
      <c r="D42" s="37"/>
      <c r="E42" s="42"/>
      <c r="F42" s="46"/>
      <c r="G42" s="42"/>
      <c r="H42" s="46"/>
      <c r="I42" s="42"/>
      <c r="J42" s="42"/>
      <c r="K42" s="42"/>
      <c r="L42" s="42"/>
      <c r="M42" s="42"/>
      <c r="N42" s="42"/>
      <c r="O42" s="42"/>
      <c r="P42" s="45"/>
      <c r="Q42" s="42"/>
      <c r="R42" s="45"/>
    </row>
    <row r="43" spans="1:18" ht="12.75">
      <c r="A43" s="43"/>
      <c r="B43" s="37" t="s">
        <v>63</v>
      </c>
      <c r="C43" s="46">
        <f>AVERAGE(H41,M41,R41)</f>
        <v>0.23792263145649162</v>
      </c>
      <c r="D43" s="43"/>
      <c r="E43" s="43"/>
      <c r="F43" s="46"/>
      <c r="G43" s="43"/>
      <c r="H43" s="46"/>
      <c r="I43" s="43"/>
      <c r="J43" s="43"/>
      <c r="K43" s="43"/>
      <c r="L43" s="43"/>
      <c r="M43" s="43"/>
      <c r="N43" s="43"/>
      <c r="O43" s="43"/>
      <c r="P43" s="45"/>
      <c r="Q43" s="43"/>
      <c r="R43" s="45"/>
    </row>
    <row r="44" spans="1:18" ht="12.75">
      <c r="A44" s="37"/>
      <c r="B44" s="37" t="s">
        <v>64</v>
      </c>
      <c r="C44" s="46">
        <f>AVERAGE(G41,L41,Q41)</f>
        <v>5.940356906651865</v>
      </c>
      <c r="D44" s="37"/>
      <c r="E44" s="45"/>
      <c r="F44" s="46"/>
      <c r="G44" s="45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85" spans="1:18" ht="12.75">
      <c r="A85" s="3"/>
      <c r="B85" s="3"/>
      <c r="C85" s="3"/>
      <c r="D85" s="3"/>
      <c r="E85" s="10"/>
      <c r="G85" s="10"/>
      <c r="J85" s="10"/>
      <c r="K85" s="9"/>
      <c r="L85" s="7"/>
      <c r="M85" s="9"/>
      <c r="N85" s="10"/>
      <c r="O85" s="10"/>
      <c r="P85" s="10"/>
      <c r="Q85" s="10"/>
      <c r="R85" s="10"/>
    </row>
    <row r="86" spans="1:18" ht="12.75">
      <c r="A86" s="3"/>
      <c r="B86" s="3"/>
      <c r="C86" s="6"/>
      <c r="D86" s="6"/>
      <c r="E86" s="7"/>
      <c r="F86" s="10"/>
      <c r="G86" s="7"/>
      <c r="H86" s="10"/>
      <c r="I86" s="6"/>
      <c r="J86" s="7"/>
      <c r="K86" s="7"/>
      <c r="L86" s="7"/>
      <c r="M86" s="7"/>
      <c r="N86" s="6"/>
      <c r="O86" s="10"/>
      <c r="P86" s="6"/>
      <c r="Q86" s="6"/>
      <c r="R86" s="6"/>
    </row>
    <row r="87" spans="1:18" ht="12.75">
      <c r="A87" s="3"/>
      <c r="B87" s="3"/>
      <c r="C87" s="6"/>
      <c r="D87" s="6"/>
      <c r="E87" s="10"/>
      <c r="F87" s="6"/>
      <c r="G87" s="8"/>
      <c r="H87" s="6"/>
      <c r="I87" s="6"/>
      <c r="J87" s="10"/>
      <c r="K87" s="6"/>
      <c r="L87" s="7"/>
      <c r="M87" s="6"/>
      <c r="N87" s="6"/>
      <c r="O87" s="10"/>
      <c r="P87" s="8"/>
      <c r="Q87" s="8"/>
      <c r="R87" s="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5">
      <selection activeCell="H37" sqref="H37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5742187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421875" style="0" customWidth="1"/>
    <col min="16" max="16" width="9.00390625" style="0" customWidth="1"/>
    <col min="18" max="18" width="9.00390625" style="0" customWidth="1"/>
  </cols>
  <sheetData>
    <row r="1" spans="1:18" ht="12.75">
      <c r="A1" s="51" t="s">
        <v>73</v>
      </c>
      <c r="B1" s="37"/>
      <c r="C1" s="37"/>
      <c r="D1" s="37"/>
      <c r="E1" s="45"/>
      <c r="F1" s="46"/>
      <c r="G1" s="45"/>
      <c r="H1" s="46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2.75">
      <c r="A2" s="37" t="s">
        <v>180</v>
      </c>
      <c r="B2" s="37"/>
      <c r="C2" s="37"/>
      <c r="D2" s="37"/>
      <c r="E2" s="45"/>
      <c r="F2" s="46"/>
      <c r="G2" s="45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>
      <c r="A3" s="37" t="s">
        <v>20</v>
      </c>
      <c r="B3" s="37"/>
      <c r="C3" s="14" t="str">
        <f>source!C5</f>
        <v>Merck Sharp and Dohme</v>
      </c>
      <c r="D3" s="14"/>
      <c r="E3" s="45"/>
      <c r="F3" s="46"/>
      <c r="G3" s="45"/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2.75">
      <c r="A4" s="37" t="s">
        <v>21</v>
      </c>
      <c r="B4" s="37"/>
      <c r="C4" s="14" t="s">
        <v>131</v>
      </c>
      <c r="D4" s="14"/>
      <c r="E4" s="47"/>
      <c r="F4" s="48"/>
      <c r="G4" s="47"/>
      <c r="H4" s="48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2.75">
      <c r="A5" s="37" t="s">
        <v>22</v>
      </c>
      <c r="B5" s="37"/>
      <c r="C5" s="19" t="s">
        <v>122</v>
      </c>
      <c r="D5" s="19"/>
      <c r="E5" s="19"/>
      <c r="F5" s="19"/>
      <c r="G5" s="19"/>
      <c r="H5" s="19"/>
      <c r="I5" s="19"/>
      <c r="J5" s="19"/>
      <c r="K5" s="45"/>
      <c r="L5" s="19"/>
      <c r="M5" s="45"/>
      <c r="N5" s="45"/>
      <c r="O5" s="45"/>
      <c r="P5" s="45"/>
      <c r="Q5" s="45"/>
      <c r="R5" s="45"/>
    </row>
    <row r="6" spans="1:18" ht="12.75">
      <c r="A6" s="37"/>
      <c r="B6" s="37"/>
      <c r="C6" s="39"/>
      <c r="D6" s="39"/>
      <c r="E6" s="49"/>
      <c r="F6" s="46"/>
      <c r="G6" s="49"/>
      <c r="H6" s="46"/>
      <c r="I6" s="45"/>
      <c r="J6" s="49"/>
      <c r="K6" s="45"/>
      <c r="L6" s="49"/>
      <c r="M6" s="45"/>
      <c r="N6" s="45"/>
      <c r="O6" s="49"/>
      <c r="P6" s="45"/>
      <c r="Q6" s="49"/>
      <c r="R6" s="45"/>
    </row>
    <row r="7" spans="1:18" ht="12.75">
      <c r="A7" s="37"/>
      <c r="B7" s="37"/>
      <c r="C7" s="39" t="s">
        <v>23</v>
      </c>
      <c r="D7" s="39"/>
      <c r="E7" s="50" t="s">
        <v>56</v>
      </c>
      <c r="F7" s="50"/>
      <c r="G7" s="50"/>
      <c r="H7" s="50"/>
      <c r="I7" s="18"/>
      <c r="J7" s="50" t="s">
        <v>57</v>
      </c>
      <c r="K7" s="50"/>
      <c r="L7" s="50"/>
      <c r="M7" s="50"/>
      <c r="N7" s="18"/>
      <c r="O7" s="50" t="s">
        <v>58</v>
      </c>
      <c r="P7" s="50"/>
      <c r="Q7" s="50"/>
      <c r="R7" s="50"/>
    </row>
    <row r="8" spans="1:18" ht="12.75">
      <c r="A8" s="37"/>
      <c r="B8" s="37"/>
      <c r="C8" s="39" t="s">
        <v>24</v>
      </c>
      <c r="D8" s="37"/>
      <c r="E8" s="49" t="s">
        <v>25</v>
      </c>
      <c r="F8" s="48" t="s">
        <v>26</v>
      </c>
      <c r="G8" s="49" t="s">
        <v>25</v>
      </c>
      <c r="H8" s="48" t="s">
        <v>26</v>
      </c>
      <c r="I8" s="45"/>
      <c r="J8" s="49" t="s">
        <v>25</v>
      </c>
      <c r="K8" s="49" t="s">
        <v>27</v>
      </c>
      <c r="L8" s="49" t="s">
        <v>25</v>
      </c>
      <c r="M8" s="49" t="s">
        <v>27</v>
      </c>
      <c r="N8" s="45"/>
      <c r="O8" s="49" t="s">
        <v>25</v>
      </c>
      <c r="P8" s="49" t="s">
        <v>27</v>
      </c>
      <c r="Q8" s="49" t="s">
        <v>25</v>
      </c>
      <c r="R8" s="49" t="s">
        <v>27</v>
      </c>
    </row>
    <row r="9" spans="1:18" ht="12.75">
      <c r="A9" s="37"/>
      <c r="B9" s="37"/>
      <c r="C9" s="39"/>
      <c r="D9" s="37"/>
      <c r="E9" s="49" t="s">
        <v>179</v>
      </c>
      <c r="F9" s="49" t="s">
        <v>179</v>
      </c>
      <c r="G9" s="49" t="s">
        <v>72</v>
      </c>
      <c r="H9" s="48" t="s">
        <v>72</v>
      </c>
      <c r="I9" s="45"/>
      <c r="J9" s="49" t="s">
        <v>179</v>
      </c>
      <c r="K9" s="49" t="s">
        <v>179</v>
      </c>
      <c r="L9" s="49" t="s">
        <v>72</v>
      </c>
      <c r="M9" s="48" t="s">
        <v>72</v>
      </c>
      <c r="N9" s="45"/>
      <c r="O9" s="49" t="s">
        <v>179</v>
      </c>
      <c r="P9" s="49" t="s">
        <v>179</v>
      </c>
      <c r="Q9" s="49" t="s">
        <v>72</v>
      </c>
      <c r="R9" s="48" t="s">
        <v>72</v>
      </c>
    </row>
    <row r="10" spans="1:18" ht="12.75">
      <c r="A10" s="37" t="s">
        <v>103</v>
      </c>
      <c r="B10" s="37"/>
      <c r="C10" s="37"/>
      <c r="D10" s="37"/>
      <c r="E10" s="45"/>
      <c r="F10" s="46"/>
      <c r="G10" s="45"/>
      <c r="H10" s="46"/>
      <c r="I10" s="45"/>
      <c r="J10" s="45"/>
      <c r="K10" s="45"/>
      <c r="L10" s="45"/>
      <c r="M10" s="45"/>
      <c r="N10" s="45"/>
      <c r="O10" s="40"/>
      <c r="P10" s="45"/>
      <c r="Q10" s="45"/>
      <c r="R10" s="45"/>
    </row>
    <row r="11" spans="1:18" ht="12.75">
      <c r="A11" s="37"/>
      <c r="B11" s="37" t="s">
        <v>28</v>
      </c>
      <c r="C11" s="39">
        <v>1</v>
      </c>
      <c r="D11" t="s">
        <v>29</v>
      </c>
      <c r="E11">
        <v>0.0155</v>
      </c>
      <c r="F11" s="46">
        <f aca="true" t="shared" si="0" ref="F11:F35">IF(E11="","",E11*$C11)</f>
        <v>0.0155</v>
      </c>
      <c r="G11" s="46">
        <f aca="true" t="shared" si="1" ref="G11:G35">IF(E11=0,"",IF(D11="nd",E11/2,E11))</f>
        <v>0.00775</v>
      </c>
      <c r="H11" s="46">
        <f aca="true" t="shared" si="2" ref="H11:H35">IF(G11="","",G11*$C11)</f>
        <v>0.00775</v>
      </c>
      <c r="I11" t="s">
        <v>29</v>
      </c>
      <c r="J11">
        <v>0.0142</v>
      </c>
      <c r="K11" s="46">
        <f aca="true" t="shared" si="3" ref="K11:K35">IF(J11="","",J11*$C11)</f>
        <v>0.0142</v>
      </c>
      <c r="L11" s="46">
        <f>IF(J11=0,"",IF(I11="nd",J11/2,J11))</f>
        <v>0.0071</v>
      </c>
      <c r="M11" s="46">
        <f aca="true" t="shared" si="4" ref="M11:M35">IF(L11="","",L11*$C11)</f>
        <v>0.0071</v>
      </c>
      <c r="N11" t="s">
        <v>29</v>
      </c>
      <c r="O11">
        <v>0.0205</v>
      </c>
      <c r="P11" s="46">
        <f aca="true" t="shared" si="5" ref="P11:P35">IF(O11="","",O11*$C11)</f>
        <v>0.0205</v>
      </c>
      <c r="Q11" s="46">
        <f>IF(O11=0,"",IF(N11="nd",O11/2,O11))</f>
        <v>0.01025</v>
      </c>
      <c r="R11" s="46">
        <f aca="true" t="shared" si="6" ref="R11:R35">IF(Q11="","",Q11*$C11)</f>
        <v>0.01025</v>
      </c>
    </row>
    <row r="12" spans="1:18" ht="12.75">
      <c r="A12" s="37"/>
      <c r="B12" s="37" t="s">
        <v>123</v>
      </c>
      <c r="C12" s="39">
        <v>0</v>
      </c>
      <c r="E12">
        <v>0.372</v>
      </c>
      <c r="F12" s="46">
        <f t="shared" si="0"/>
        <v>0</v>
      </c>
      <c r="G12" s="46">
        <f>IF(E12=0,"",IF(D12="nd",E12/2,E12))</f>
        <v>0.372</v>
      </c>
      <c r="H12" s="46">
        <f t="shared" si="2"/>
        <v>0</v>
      </c>
      <c r="J12">
        <v>0.4807</v>
      </c>
      <c r="K12" s="46">
        <f t="shared" si="3"/>
        <v>0</v>
      </c>
      <c r="L12" s="46">
        <f>IF(J12=0,"",IF(I12="nd",J12/2,J12))</f>
        <v>0.4807</v>
      </c>
      <c r="M12" s="46">
        <f t="shared" si="4"/>
        <v>0</v>
      </c>
      <c r="O12">
        <v>0.4595</v>
      </c>
      <c r="P12" s="46">
        <f t="shared" si="5"/>
        <v>0</v>
      </c>
      <c r="Q12" s="46">
        <f>IF(O12=0,"",IF(N12="nd",O12/2,O12))</f>
        <v>0.4595</v>
      </c>
      <c r="R12" s="46">
        <f t="shared" si="6"/>
        <v>0</v>
      </c>
    </row>
    <row r="13" spans="1:18" ht="12.75">
      <c r="A13" s="37"/>
      <c r="B13" s="37" t="s">
        <v>30</v>
      </c>
      <c r="C13" s="39">
        <v>0.5</v>
      </c>
      <c r="D13" t="s">
        <v>29</v>
      </c>
      <c r="E13">
        <v>0.0264</v>
      </c>
      <c r="F13" s="46">
        <f t="shared" si="0"/>
        <v>0.0132</v>
      </c>
      <c r="G13" s="46">
        <f t="shared" si="1"/>
        <v>0.0132</v>
      </c>
      <c r="H13" s="46">
        <f t="shared" si="2"/>
        <v>0.0066</v>
      </c>
      <c r="I13" t="s">
        <v>29</v>
      </c>
      <c r="J13">
        <v>0.0236</v>
      </c>
      <c r="K13" s="46">
        <f t="shared" si="3"/>
        <v>0.0118</v>
      </c>
      <c r="L13" s="46">
        <f aca="true" t="shared" si="7" ref="L13:L35">IF(J13=0,"",IF(I13="nd",J13/2,J13))</f>
        <v>0.0118</v>
      </c>
      <c r="M13" s="46">
        <f t="shared" si="4"/>
        <v>0.0059</v>
      </c>
      <c r="N13" t="s">
        <v>29</v>
      </c>
      <c r="O13">
        <v>0.0374</v>
      </c>
      <c r="P13" s="46">
        <f t="shared" si="5"/>
        <v>0.0187</v>
      </c>
      <c r="Q13" s="46">
        <f aca="true" t="shared" si="8" ref="Q13:Q35">IF(O13=0,"",IF(N13="nd",O13/2,O13))</f>
        <v>0.0187</v>
      </c>
      <c r="R13" s="46">
        <f t="shared" si="6"/>
        <v>0.00935</v>
      </c>
    </row>
    <row r="14" spans="1:18" ht="12.75">
      <c r="A14" s="37"/>
      <c r="B14" s="37" t="s">
        <v>124</v>
      </c>
      <c r="C14" s="39">
        <v>0</v>
      </c>
      <c r="E14">
        <v>0.2461</v>
      </c>
      <c r="F14" s="46">
        <f t="shared" si="0"/>
        <v>0</v>
      </c>
      <c r="G14" s="46">
        <f>IF(E14=0,"",IF(D14="nd",E14/2,E14))</f>
        <v>0.2461</v>
      </c>
      <c r="H14" s="46">
        <f t="shared" si="2"/>
        <v>0</v>
      </c>
      <c r="J14">
        <v>0.1944</v>
      </c>
      <c r="K14" s="46">
        <f t="shared" si="3"/>
        <v>0</v>
      </c>
      <c r="L14" s="46">
        <f>IF(J14=0,"",IF(I14="nd",J14/2,J14))</f>
        <v>0.1944</v>
      </c>
      <c r="M14" s="46">
        <f t="shared" si="4"/>
        <v>0</v>
      </c>
      <c r="O14">
        <v>0.1969</v>
      </c>
      <c r="P14" s="46">
        <f t="shared" si="5"/>
        <v>0</v>
      </c>
      <c r="Q14" s="46">
        <f>IF(O14=0,"",IF(N14="nd",O14/2,O14))</f>
        <v>0.1969</v>
      </c>
      <c r="R14" s="46">
        <f t="shared" si="6"/>
        <v>0</v>
      </c>
    </row>
    <row r="15" spans="1:18" ht="12.75">
      <c r="A15" s="37"/>
      <c r="B15" s="37" t="s">
        <v>31</v>
      </c>
      <c r="C15" s="39">
        <v>0.1</v>
      </c>
      <c r="E15">
        <v>0.0255</v>
      </c>
      <c r="F15" s="46">
        <f t="shared" si="0"/>
        <v>0.00255</v>
      </c>
      <c r="G15" s="46">
        <f t="shared" si="1"/>
        <v>0.0255</v>
      </c>
      <c r="H15" s="46">
        <f t="shared" si="2"/>
        <v>0.00255</v>
      </c>
      <c r="J15">
        <v>0.0254</v>
      </c>
      <c r="K15" s="46">
        <f t="shared" si="3"/>
        <v>0.00254</v>
      </c>
      <c r="L15" s="46">
        <f t="shared" si="7"/>
        <v>0.0254</v>
      </c>
      <c r="M15" s="46">
        <f t="shared" si="4"/>
        <v>0.00254</v>
      </c>
      <c r="O15">
        <v>0.0152</v>
      </c>
      <c r="P15" s="46">
        <f t="shared" si="5"/>
        <v>0.00152</v>
      </c>
      <c r="Q15" s="46">
        <f t="shared" si="8"/>
        <v>0.0152</v>
      </c>
      <c r="R15" s="46">
        <f t="shared" si="6"/>
        <v>0.00152</v>
      </c>
    </row>
    <row r="16" spans="1:18" ht="12.75">
      <c r="A16" s="37"/>
      <c r="B16" s="37" t="s">
        <v>32</v>
      </c>
      <c r="C16" s="39">
        <v>0.1</v>
      </c>
      <c r="E16">
        <v>0.0425</v>
      </c>
      <c r="F16" s="46">
        <f t="shared" si="0"/>
        <v>0.00425</v>
      </c>
      <c r="G16" s="46">
        <f t="shared" si="1"/>
        <v>0.0425</v>
      </c>
      <c r="H16" s="46">
        <f t="shared" si="2"/>
        <v>0.00425</v>
      </c>
      <c r="J16">
        <v>0.0338</v>
      </c>
      <c r="K16" s="46">
        <f t="shared" si="3"/>
        <v>0.0033799999999999998</v>
      </c>
      <c r="L16" s="46">
        <f t="shared" si="7"/>
        <v>0.0338</v>
      </c>
      <c r="M16" s="46">
        <f t="shared" si="4"/>
        <v>0.0033799999999999998</v>
      </c>
      <c r="O16">
        <v>0.054</v>
      </c>
      <c r="P16" s="46">
        <f t="shared" si="5"/>
        <v>0.0054</v>
      </c>
      <c r="Q16" s="46">
        <f t="shared" si="8"/>
        <v>0.054</v>
      </c>
      <c r="R16" s="46">
        <f t="shared" si="6"/>
        <v>0.0054</v>
      </c>
    </row>
    <row r="17" spans="1:18" ht="12.75">
      <c r="A17" s="37"/>
      <c r="B17" s="37" t="s">
        <v>33</v>
      </c>
      <c r="C17" s="39">
        <v>0.1</v>
      </c>
      <c r="E17">
        <v>0.0663</v>
      </c>
      <c r="F17" s="46">
        <f t="shared" si="0"/>
        <v>0.0066300000000000005</v>
      </c>
      <c r="G17" s="46">
        <f t="shared" si="1"/>
        <v>0.0663</v>
      </c>
      <c r="H17" s="46">
        <f t="shared" si="2"/>
        <v>0.0066300000000000005</v>
      </c>
      <c r="J17">
        <v>0.0264</v>
      </c>
      <c r="K17" s="46">
        <f t="shared" si="3"/>
        <v>0.00264</v>
      </c>
      <c r="L17" s="46">
        <f t="shared" si="7"/>
        <v>0.0264</v>
      </c>
      <c r="M17" s="46">
        <f t="shared" si="4"/>
        <v>0.00264</v>
      </c>
      <c r="O17">
        <v>0.0506</v>
      </c>
      <c r="P17" s="46">
        <f t="shared" si="5"/>
        <v>0.00506</v>
      </c>
      <c r="Q17" s="46">
        <f t="shared" si="8"/>
        <v>0.0506</v>
      </c>
      <c r="R17" s="46">
        <f t="shared" si="6"/>
        <v>0.00506</v>
      </c>
    </row>
    <row r="18" spans="1:18" ht="12.75">
      <c r="A18" s="37"/>
      <c r="B18" s="37" t="s">
        <v>125</v>
      </c>
      <c r="C18" s="39">
        <v>0</v>
      </c>
      <c r="E18">
        <v>0.3578</v>
      </c>
      <c r="F18" s="46">
        <f t="shared" si="0"/>
        <v>0</v>
      </c>
      <c r="G18" s="46">
        <f>IF(E18=0,"",IF(D18="nd",E18/2,E18))</f>
        <v>0.3578</v>
      </c>
      <c r="H18" s="46">
        <f t="shared" si="2"/>
        <v>0</v>
      </c>
      <c r="J18">
        <v>0.2562</v>
      </c>
      <c r="K18" s="46">
        <f t="shared" si="3"/>
        <v>0</v>
      </c>
      <c r="L18" s="46">
        <f>IF(J18=0,"",IF(I18="nd",J18/2,J18))</f>
        <v>0.2562</v>
      </c>
      <c r="M18" s="46">
        <f t="shared" si="4"/>
        <v>0</v>
      </c>
      <c r="O18">
        <v>0.4553</v>
      </c>
      <c r="P18" s="46">
        <f t="shared" si="5"/>
        <v>0</v>
      </c>
      <c r="Q18" s="46">
        <f>IF(O18=0,"",IF(N18="nd",O18/2,O18))</f>
        <v>0.4553</v>
      </c>
      <c r="R18" s="46">
        <f t="shared" si="6"/>
        <v>0</v>
      </c>
    </row>
    <row r="19" spans="1:18" ht="12.75">
      <c r="A19" s="37"/>
      <c r="B19" s="37" t="s">
        <v>34</v>
      </c>
      <c r="C19" s="39">
        <v>0.01</v>
      </c>
      <c r="E19">
        <v>0.4142</v>
      </c>
      <c r="F19" s="46">
        <f t="shared" si="0"/>
        <v>0.004142</v>
      </c>
      <c r="G19" s="46">
        <f t="shared" si="1"/>
        <v>0.4142</v>
      </c>
      <c r="H19" s="46">
        <f t="shared" si="2"/>
        <v>0.004142</v>
      </c>
      <c r="J19">
        <v>0.1355</v>
      </c>
      <c r="K19" s="46">
        <f t="shared" si="3"/>
        <v>0.001355</v>
      </c>
      <c r="L19" s="46">
        <f t="shared" si="7"/>
        <v>0.1355</v>
      </c>
      <c r="M19" s="46">
        <f t="shared" si="4"/>
        <v>0.001355</v>
      </c>
      <c r="O19">
        <v>0.336</v>
      </c>
      <c r="P19" s="46">
        <f t="shared" si="5"/>
        <v>0.00336</v>
      </c>
      <c r="Q19" s="46">
        <f t="shared" si="8"/>
        <v>0.336</v>
      </c>
      <c r="R19" s="46">
        <f t="shared" si="6"/>
        <v>0.00336</v>
      </c>
    </row>
    <row r="20" spans="1:18" ht="12.75">
      <c r="A20" s="37"/>
      <c r="B20" s="37" t="s">
        <v>126</v>
      </c>
      <c r="C20" s="39">
        <v>0</v>
      </c>
      <c r="E20">
        <v>0.364</v>
      </c>
      <c r="F20" s="46">
        <f t="shared" si="0"/>
        <v>0</v>
      </c>
      <c r="G20" s="46">
        <f>IF(E20=0,"",IF(D20="nd",E20/2,E20))</f>
        <v>0.364</v>
      </c>
      <c r="H20" s="46">
        <f t="shared" si="2"/>
        <v>0</v>
      </c>
      <c r="J20">
        <v>0.115</v>
      </c>
      <c r="K20" s="46">
        <f t="shared" si="3"/>
        <v>0</v>
      </c>
      <c r="L20" s="46">
        <f>IF(J20=0,"",IF(I20="nd",J20/2,J20))</f>
        <v>0.115</v>
      </c>
      <c r="M20" s="46">
        <f t="shared" si="4"/>
        <v>0</v>
      </c>
      <c r="O20">
        <v>0.2823</v>
      </c>
      <c r="P20" s="46">
        <f t="shared" si="5"/>
        <v>0</v>
      </c>
      <c r="Q20" s="46">
        <f>IF(O20=0,"",IF(N20="nd",O20/2,O20))</f>
        <v>0.2823</v>
      </c>
      <c r="R20" s="46">
        <f t="shared" si="6"/>
        <v>0</v>
      </c>
    </row>
    <row r="21" spans="1:18" ht="12.75">
      <c r="A21" s="37"/>
      <c r="B21" s="37" t="s">
        <v>35</v>
      </c>
      <c r="C21" s="39">
        <v>0.001</v>
      </c>
      <c r="E21">
        <v>1.069</v>
      </c>
      <c r="F21" s="46">
        <f t="shared" si="0"/>
        <v>0.001069</v>
      </c>
      <c r="G21" s="46">
        <f t="shared" si="1"/>
        <v>1.069</v>
      </c>
      <c r="H21" s="46">
        <f t="shared" si="2"/>
        <v>0.001069</v>
      </c>
      <c r="J21">
        <v>0.2594</v>
      </c>
      <c r="K21" s="46">
        <f t="shared" si="3"/>
        <v>0.0002594</v>
      </c>
      <c r="L21" s="46">
        <f t="shared" si="7"/>
        <v>0.2594</v>
      </c>
      <c r="M21" s="46">
        <f t="shared" si="4"/>
        <v>0.0002594</v>
      </c>
      <c r="O21">
        <v>0.5787</v>
      </c>
      <c r="P21" s="46">
        <f t="shared" si="5"/>
        <v>0.0005787</v>
      </c>
      <c r="Q21" s="46">
        <f t="shared" si="8"/>
        <v>0.5787</v>
      </c>
      <c r="R21" s="46">
        <f t="shared" si="6"/>
        <v>0.0005787</v>
      </c>
    </row>
    <row r="22" spans="1:18" ht="12.75">
      <c r="A22" s="37"/>
      <c r="B22" s="37" t="s">
        <v>36</v>
      </c>
      <c r="C22" s="39">
        <v>0.1</v>
      </c>
      <c r="E22">
        <v>3.8248</v>
      </c>
      <c r="F22" s="46">
        <f t="shared" si="0"/>
        <v>0.38248000000000004</v>
      </c>
      <c r="G22" s="46">
        <f t="shared" si="1"/>
        <v>3.8248</v>
      </c>
      <c r="H22" s="46">
        <f t="shared" si="2"/>
        <v>0.38248000000000004</v>
      </c>
      <c r="J22">
        <v>3.1261</v>
      </c>
      <c r="K22" s="46">
        <f t="shared" si="3"/>
        <v>0.31261000000000005</v>
      </c>
      <c r="L22" s="46">
        <f t="shared" si="7"/>
        <v>3.1261</v>
      </c>
      <c r="M22" s="46">
        <f t="shared" si="4"/>
        <v>0.31261000000000005</v>
      </c>
      <c r="O22">
        <v>3.1389</v>
      </c>
      <c r="P22" s="46">
        <f t="shared" si="5"/>
        <v>0.31389</v>
      </c>
      <c r="Q22" s="46">
        <f t="shared" si="8"/>
        <v>3.1389</v>
      </c>
      <c r="R22" s="46">
        <f t="shared" si="6"/>
        <v>0.31389</v>
      </c>
    </row>
    <row r="23" spans="1:18" ht="12.75">
      <c r="A23" s="37"/>
      <c r="B23" s="37" t="s">
        <v>127</v>
      </c>
      <c r="C23" s="39">
        <v>0</v>
      </c>
      <c r="E23">
        <v>10.7449</v>
      </c>
      <c r="F23" s="46">
        <f t="shared" si="0"/>
        <v>0</v>
      </c>
      <c r="G23" s="46">
        <f>IF(E23=0,"",IF(D23="nd",E23/2,E23))</f>
        <v>10.7449</v>
      </c>
      <c r="H23" s="46">
        <f t="shared" si="2"/>
        <v>0</v>
      </c>
      <c r="J23">
        <v>7.3742</v>
      </c>
      <c r="K23" s="46">
        <f t="shared" si="3"/>
        <v>0</v>
      </c>
      <c r="L23" s="46">
        <f>IF(J23=0,"",IF(I23="nd",J23/2,J23))</f>
        <v>7.3742</v>
      </c>
      <c r="M23" s="46">
        <f t="shared" si="4"/>
        <v>0</v>
      </c>
      <c r="O23">
        <v>8.5684</v>
      </c>
      <c r="P23" s="46">
        <f t="shared" si="5"/>
        <v>0</v>
      </c>
      <c r="Q23" s="46">
        <f>IF(O23=0,"",IF(N23="nd",O23/2,O23))</f>
        <v>8.5684</v>
      </c>
      <c r="R23" s="46">
        <f t="shared" si="6"/>
        <v>0</v>
      </c>
    </row>
    <row r="24" spans="1:18" ht="12.75">
      <c r="A24" s="37"/>
      <c r="B24" s="37" t="s">
        <v>37</v>
      </c>
      <c r="C24" s="39">
        <v>0.05</v>
      </c>
      <c r="E24">
        <v>1.0048</v>
      </c>
      <c r="F24" s="46">
        <f t="shared" si="0"/>
        <v>0.05024</v>
      </c>
      <c r="G24" s="46">
        <f t="shared" si="1"/>
        <v>1.0048</v>
      </c>
      <c r="H24" s="46">
        <f t="shared" si="2"/>
        <v>0.05024</v>
      </c>
      <c r="J24">
        <v>1.0847</v>
      </c>
      <c r="K24" s="46">
        <f t="shared" si="3"/>
        <v>0.054235000000000005</v>
      </c>
      <c r="L24" s="46">
        <f t="shared" si="7"/>
        <v>1.0847</v>
      </c>
      <c r="M24" s="46">
        <f t="shared" si="4"/>
        <v>0.054235000000000005</v>
      </c>
      <c r="O24">
        <v>1.2286</v>
      </c>
      <c r="P24" s="46">
        <f t="shared" si="5"/>
        <v>0.06143</v>
      </c>
      <c r="Q24" s="46">
        <f t="shared" si="8"/>
        <v>1.2286</v>
      </c>
      <c r="R24" s="46">
        <f t="shared" si="6"/>
        <v>0.06143</v>
      </c>
    </row>
    <row r="25" spans="1:18" ht="12.75">
      <c r="A25" s="37"/>
      <c r="B25" s="37" t="s">
        <v>38</v>
      </c>
      <c r="C25" s="39">
        <v>0.5</v>
      </c>
      <c r="E25">
        <v>0.4868</v>
      </c>
      <c r="F25" s="46">
        <f t="shared" si="0"/>
        <v>0.2434</v>
      </c>
      <c r="G25" s="46">
        <f t="shared" si="1"/>
        <v>0.4868</v>
      </c>
      <c r="H25" s="46">
        <f t="shared" si="2"/>
        <v>0.2434</v>
      </c>
      <c r="J25">
        <v>0.4671</v>
      </c>
      <c r="K25" s="46">
        <f t="shared" si="3"/>
        <v>0.23355</v>
      </c>
      <c r="L25" s="46">
        <f t="shared" si="7"/>
        <v>0.4671</v>
      </c>
      <c r="M25" s="46">
        <f t="shared" si="4"/>
        <v>0.23355</v>
      </c>
      <c r="O25">
        <v>0.56</v>
      </c>
      <c r="P25" s="46">
        <f t="shared" si="5"/>
        <v>0.28</v>
      </c>
      <c r="Q25" s="46">
        <f t="shared" si="8"/>
        <v>0.56</v>
      </c>
      <c r="R25" s="46">
        <f t="shared" si="6"/>
        <v>0.28</v>
      </c>
    </row>
    <row r="26" spans="1:18" ht="12.75">
      <c r="A26" s="37"/>
      <c r="B26" s="37" t="s">
        <v>128</v>
      </c>
      <c r="C26" s="39">
        <v>0</v>
      </c>
      <c r="E26">
        <v>2.6898</v>
      </c>
      <c r="F26" s="46">
        <f t="shared" si="0"/>
        <v>0</v>
      </c>
      <c r="G26" s="46">
        <f>IF(E26=0,"",IF(D26="nd",E26/2,E26))</f>
        <v>2.6898</v>
      </c>
      <c r="H26" s="46">
        <f t="shared" si="2"/>
        <v>0</v>
      </c>
      <c r="J26">
        <v>2.6237</v>
      </c>
      <c r="K26" s="46">
        <f t="shared" si="3"/>
        <v>0</v>
      </c>
      <c r="L26" s="46">
        <f>IF(J26=0,"",IF(I26="nd",J26/2,J26))</f>
        <v>2.6237</v>
      </c>
      <c r="M26" s="46">
        <f t="shared" si="4"/>
        <v>0</v>
      </c>
      <c r="O26">
        <v>3.406</v>
      </c>
      <c r="P26" s="46">
        <f t="shared" si="5"/>
        <v>0</v>
      </c>
      <c r="Q26" s="46">
        <f>IF(O26=0,"",IF(N26="nd",O26/2,O26))</f>
        <v>3.406</v>
      </c>
      <c r="R26" s="46">
        <f t="shared" si="6"/>
        <v>0</v>
      </c>
    </row>
    <row r="27" spans="1:18" ht="12.75">
      <c r="A27" s="37"/>
      <c r="B27" s="37" t="s">
        <v>39</v>
      </c>
      <c r="C27" s="39">
        <v>0.1</v>
      </c>
      <c r="E27">
        <v>0.614</v>
      </c>
      <c r="F27" s="46">
        <f t="shared" si="0"/>
        <v>0.0614</v>
      </c>
      <c r="G27" s="46">
        <f t="shared" si="1"/>
        <v>0.614</v>
      </c>
      <c r="H27" s="46">
        <f t="shared" si="2"/>
        <v>0.0614</v>
      </c>
      <c r="J27">
        <v>0.7024</v>
      </c>
      <c r="K27" s="46">
        <f t="shared" si="3"/>
        <v>0.07024000000000001</v>
      </c>
      <c r="L27" s="46">
        <f t="shared" si="7"/>
        <v>0.7024</v>
      </c>
      <c r="M27" s="46">
        <f t="shared" si="4"/>
        <v>0.07024000000000001</v>
      </c>
      <c r="O27">
        <v>1.0089</v>
      </c>
      <c r="P27" s="46">
        <f t="shared" si="5"/>
        <v>0.10089</v>
      </c>
      <c r="Q27" s="46">
        <f t="shared" si="8"/>
        <v>1.0089</v>
      </c>
      <c r="R27" s="46">
        <f t="shared" si="6"/>
        <v>0.10089</v>
      </c>
    </row>
    <row r="28" spans="1:18" ht="12.75">
      <c r="A28" s="37"/>
      <c r="B28" s="37" t="s">
        <v>40</v>
      </c>
      <c r="C28" s="39">
        <v>0.1</v>
      </c>
      <c r="E28">
        <v>0.1945</v>
      </c>
      <c r="F28" s="46">
        <f t="shared" si="0"/>
        <v>0.019450000000000002</v>
      </c>
      <c r="G28" s="46">
        <f t="shared" si="1"/>
        <v>0.1945</v>
      </c>
      <c r="H28" s="46">
        <f t="shared" si="2"/>
        <v>0.019450000000000002</v>
      </c>
      <c r="J28">
        <v>0.2477</v>
      </c>
      <c r="K28" s="46">
        <f t="shared" si="3"/>
        <v>0.02477</v>
      </c>
      <c r="L28" s="46">
        <f t="shared" si="7"/>
        <v>0.2477</v>
      </c>
      <c r="M28" s="46">
        <f t="shared" si="4"/>
        <v>0.02477</v>
      </c>
      <c r="O28">
        <v>0.357</v>
      </c>
      <c r="P28" s="46">
        <f t="shared" si="5"/>
        <v>0.0357</v>
      </c>
      <c r="Q28" s="46">
        <f t="shared" si="8"/>
        <v>0.357</v>
      </c>
      <c r="R28" s="46">
        <f t="shared" si="6"/>
        <v>0.0357</v>
      </c>
    </row>
    <row r="29" spans="1:18" ht="12.75">
      <c r="A29" s="37"/>
      <c r="B29" s="37" t="s">
        <v>41</v>
      </c>
      <c r="C29" s="39">
        <v>0.1</v>
      </c>
      <c r="E29">
        <v>0.1244</v>
      </c>
      <c r="F29" s="46">
        <f t="shared" si="0"/>
        <v>0.01244</v>
      </c>
      <c r="G29" s="46">
        <f t="shared" si="1"/>
        <v>0.1244</v>
      </c>
      <c r="H29" s="46">
        <f t="shared" si="2"/>
        <v>0.01244</v>
      </c>
      <c r="J29">
        <v>0.0439</v>
      </c>
      <c r="K29" s="46">
        <f t="shared" si="3"/>
        <v>0.004390000000000001</v>
      </c>
      <c r="L29" s="46">
        <f t="shared" si="7"/>
        <v>0.0439</v>
      </c>
      <c r="M29" s="46">
        <f t="shared" si="4"/>
        <v>0.004390000000000001</v>
      </c>
      <c r="N29" t="s">
        <v>29</v>
      </c>
      <c r="O29">
        <v>0.1251</v>
      </c>
      <c r="P29" s="46">
        <f t="shared" si="5"/>
        <v>0.01251</v>
      </c>
      <c r="Q29" s="46">
        <f t="shared" si="8"/>
        <v>0.06255</v>
      </c>
      <c r="R29" s="46">
        <f t="shared" si="6"/>
        <v>0.006255</v>
      </c>
    </row>
    <row r="30" spans="1:18" ht="12.75">
      <c r="A30" s="37"/>
      <c r="B30" s="37" t="s">
        <v>42</v>
      </c>
      <c r="C30" s="39">
        <v>0.1</v>
      </c>
      <c r="E30">
        <v>0.0139</v>
      </c>
      <c r="F30" s="46">
        <f t="shared" si="0"/>
        <v>0.00139</v>
      </c>
      <c r="G30" s="46">
        <f t="shared" si="1"/>
        <v>0.0139</v>
      </c>
      <c r="H30" s="46">
        <f t="shared" si="2"/>
        <v>0.00139</v>
      </c>
      <c r="I30" t="s">
        <v>29</v>
      </c>
      <c r="J30">
        <v>0.0169</v>
      </c>
      <c r="K30" s="46">
        <f t="shared" si="3"/>
        <v>0.0016899999999999999</v>
      </c>
      <c r="L30" s="46">
        <f t="shared" si="7"/>
        <v>0.00845</v>
      </c>
      <c r="M30" s="46">
        <f t="shared" si="4"/>
        <v>0.0008449999999999999</v>
      </c>
      <c r="O30">
        <v>0.0108</v>
      </c>
      <c r="P30" s="46">
        <f t="shared" si="5"/>
        <v>0.00108</v>
      </c>
      <c r="Q30" s="46">
        <f t="shared" si="8"/>
        <v>0.0108</v>
      </c>
      <c r="R30" s="46">
        <f t="shared" si="6"/>
        <v>0.00108</v>
      </c>
    </row>
    <row r="31" spans="1:18" ht="12.75">
      <c r="A31" s="37"/>
      <c r="B31" s="37" t="s">
        <v>129</v>
      </c>
      <c r="C31" s="39">
        <v>0</v>
      </c>
      <c r="E31">
        <v>0.7209</v>
      </c>
      <c r="F31" s="46">
        <f t="shared" si="0"/>
        <v>0</v>
      </c>
      <c r="G31" s="46">
        <f>IF(E31=0,"",IF(D31="nd",E31/2,E31))</f>
        <v>0.7209</v>
      </c>
      <c r="H31" s="46">
        <f t="shared" si="2"/>
        <v>0</v>
      </c>
      <c r="J31">
        <v>0.7296</v>
      </c>
      <c r="K31" s="46">
        <f t="shared" si="3"/>
        <v>0</v>
      </c>
      <c r="L31" s="46">
        <f>IF(J31=0,"",IF(I31="nd",J31/2,J31))</f>
        <v>0.7296</v>
      </c>
      <c r="M31" s="46">
        <f t="shared" si="4"/>
        <v>0</v>
      </c>
      <c r="O31">
        <v>1.2328</v>
      </c>
      <c r="P31" s="46">
        <f t="shared" si="5"/>
        <v>0</v>
      </c>
      <c r="Q31" s="46">
        <f>IF(O31=0,"",IF(N31="nd",O31/2,O31))</f>
        <v>1.2328</v>
      </c>
      <c r="R31" s="46">
        <f t="shared" si="6"/>
        <v>0</v>
      </c>
    </row>
    <row r="32" spans="1:18" ht="12.75">
      <c r="A32" s="37"/>
      <c r="B32" s="37" t="s">
        <v>43</v>
      </c>
      <c r="C32" s="39">
        <v>0.01</v>
      </c>
      <c r="E32">
        <v>0.4135</v>
      </c>
      <c r="F32" s="46">
        <f t="shared" si="0"/>
        <v>0.004135</v>
      </c>
      <c r="G32" s="46">
        <f t="shared" si="1"/>
        <v>0.4135</v>
      </c>
      <c r="H32" s="46">
        <f t="shared" si="2"/>
        <v>0.004135</v>
      </c>
      <c r="J32">
        <v>0.3389</v>
      </c>
      <c r="K32" s="46">
        <f t="shared" si="3"/>
        <v>0.0033889999999999997</v>
      </c>
      <c r="L32" s="46">
        <f t="shared" si="7"/>
        <v>0.3389</v>
      </c>
      <c r="M32" s="46">
        <f t="shared" si="4"/>
        <v>0.0033889999999999997</v>
      </c>
      <c r="O32">
        <v>0.649</v>
      </c>
      <c r="P32" s="46">
        <f t="shared" si="5"/>
        <v>0.00649</v>
      </c>
      <c r="Q32" s="46">
        <f t="shared" si="8"/>
        <v>0.649</v>
      </c>
      <c r="R32" s="46">
        <f t="shared" si="6"/>
        <v>0.00649</v>
      </c>
    </row>
    <row r="33" spans="1:18" ht="12.75">
      <c r="A33" s="37"/>
      <c r="B33" s="37" t="s">
        <v>44</v>
      </c>
      <c r="C33" s="39">
        <v>0.01</v>
      </c>
      <c r="E33">
        <v>0.0718</v>
      </c>
      <c r="F33" s="46">
        <f t="shared" si="0"/>
        <v>0.000718</v>
      </c>
      <c r="G33" s="46">
        <f t="shared" si="1"/>
        <v>0.0718</v>
      </c>
      <c r="H33" s="46">
        <f t="shared" si="2"/>
        <v>0.000718</v>
      </c>
      <c r="I33" t="s">
        <v>29</v>
      </c>
      <c r="J33">
        <v>0.0695</v>
      </c>
      <c r="K33" s="46">
        <f t="shared" si="3"/>
        <v>0.0006950000000000001</v>
      </c>
      <c r="L33" s="46">
        <f t="shared" si="7"/>
        <v>0.03475</v>
      </c>
      <c r="M33" s="46">
        <f t="shared" si="4"/>
        <v>0.00034750000000000004</v>
      </c>
      <c r="N33" t="s">
        <v>29</v>
      </c>
      <c r="O33">
        <v>0.1107</v>
      </c>
      <c r="P33" s="46">
        <f t="shared" si="5"/>
        <v>0.0011070000000000001</v>
      </c>
      <c r="Q33" s="46">
        <f t="shared" si="8"/>
        <v>0.05535</v>
      </c>
      <c r="R33" s="46">
        <f t="shared" si="6"/>
        <v>0.0005535000000000001</v>
      </c>
    </row>
    <row r="34" spans="1:18" ht="12.75">
      <c r="A34" s="37"/>
      <c r="B34" s="37" t="s">
        <v>130</v>
      </c>
      <c r="C34" s="39">
        <v>0</v>
      </c>
      <c r="E34">
        <v>0.0911</v>
      </c>
      <c r="F34" s="46">
        <f t="shared" si="0"/>
        <v>0</v>
      </c>
      <c r="G34" s="46">
        <f>IF(E34=0,"",IF(D34="nd",E34/2,E34))</f>
        <v>0.0911</v>
      </c>
      <c r="H34" s="46">
        <f t="shared" si="2"/>
        <v>0</v>
      </c>
      <c r="J34">
        <v>0.1611</v>
      </c>
      <c r="K34" s="46">
        <f t="shared" si="3"/>
        <v>0</v>
      </c>
      <c r="L34" s="46">
        <f>IF(J34=0,"",IF(I34="nd",J34/2,J34))</f>
        <v>0.1611</v>
      </c>
      <c r="M34" s="46">
        <f t="shared" si="4"/>
        <v>0</v>
      </c>
      <c r="O34">
        <v>0.3161</v>
      </c>
      <c r="P34" s="46">
        <f t="shared" si="5"/>
        <v>0</v>
      </c>
      <c r="Q34" s="46">
        <f>IF(O34=0,"",IF(N34="nd",O34/2,O34))</f>
        <v>0.3161</v>
      </c>
      <c r="R34" s="46">
        <f t="shared" si="6"/>
        <v>0</v>
      </c>
    </row>
    <row r="35" spans="1:18" ht="12.75">
      <c r="A35" s="37"/>
      <c r="B35" s="37" t="s">
        <v>45</v>
      </c>
      <c r="C35" s="39">
        <v>0.001</v>
      </c>
      <c r="E35">
        <v>0.3058</v>
      </c>
      <c r="F35" s="46">
        <f t="shared" si="0"/>
        <v>0.0003058</v>
      </c>
      <c r="G35" s="46">
        <f t="shared" si="1"/>
        <v>0.3058</v>
      </c>
      <c r="H35" s="46">
        <f t="shared" si="2"/>
        <v>0.0003058</v>
      </c>
      <c r="J35">
        <v>0.2111</v>
      </c>
      <c r="K35" s="46">
        <f t="shared" si="3"/>
        <v>0.0002111</v>
      </c>
      <c r="L35" s="46">
        <f t="shared" si="7"/>
        <v>0.2111</v>
      </c>
      <c r="M35" s="46">
        <f t="shared" si="4"/>
        <v>0.0002111</v>
      </c>
      <c r="O35">
        <v>0.4275</v>
      </c>
      <c r="P35" s="46">
        <f t="shared" si="5"/>
        <v>0.0004275</v>
      </c>
      <c r="Q35" s="46">
        <f t="shared" si="8"/>
        <v>0.4275</v>
      </c>
      <c r="R35" s="46">
        <f t="shared" si="6"/>
        <v>0.0004275</v>
      </c>
    </row>
    <row r="36" spans="1:18" ht="12.75">
      <c r="A36" s="37"/>
      <c r="B36" s="37"/>
      <c r="C36" s="37"/>
      <c r="D36" s="37"/>
      <c r="E36" s="43"/>
      <c r="F36" s="46"/>
      <c r="G36" s="43"/>
      <c r="H36" s="46"/>
      <c r="I36" s="43"/>
      <c r="J36" s="19"/>
      <c r="K36" s="40"/>
      <c r="L36" s="40"/>
      <c r="M36" s="40"/>
      <c r="N36" s="43"/>
      <c r="O36" s="19"/>
      <c r="P36" s="45"/>
      <c r="Q36" s="43"/>
      <c r="R36" s="45"/>
    </row>
    <row r="37" spans="1:18" ht="12.75">
      <c r="A37" s="37"/>
      <c r="B37" s="37" t="s">
        <v>46</v>
      </c>
      <c r="C37" s="37"/>
      <c r="D37" s="37"/>
      <c r="E37" s="43"/>
      <c r="F37">
        <v>133.534</v>
      </c>
      <c r="G37">
        <v>133.534</v>
      </c>
      <c r="H37">
        <v>133.534</v>
      </c>
      <c r="K37">
        <v>130.767</v>
      </c>
      <c r="L37">
        <v>130.767</v>
      </c>
      <c r="M37">
        <v>130.767</v>
      </c>
      <c r="P37">
        <v>134.542</v>
      </c>
      <c r="Q37">
        <v>134.542</v>
      </c>
      <c r="R37">
        <v>134.542</v>
      </c>
    </row>
    <row r="38" spans="1:18" ht="12.75">
      <c r="A38" s="37"/>
      <c r="B38" s="37" t="s">
        <v>62</v>
      </c>
      <c r="C38" s="37"/>
      <c r="D38" s="37"/>
      <c r="E38" s="43"/>
      <c r="F38">
        <v>10</v>
      </c>
      <c r="G38">
        <v>10</v>
      </c>
      <c r="H38">
        <v>10</v>
      </c>
      <c r="K38">
        <v>9.4</v>
      </c>
      <c r="L38">
        <v>9.4</v>
      </c>
      <c r="M38">
        <v>9.4</v>
      </c>
      <c r="P38">
        <v>8.4</v>
      </c>
      <c r="Q38">
        <v>8.4</v>
      </c>
      <c r="R38">
        <v>8.4</v>
      </c>
    </row>
    <row r="39" spans="1:18" ht="12.75">
      <c r="A39" s="37"/>
      <c r="B39" s="37"/>
      <c r="C39" s="37"/>
      <c r="D39" s="37"/>
      <c r="E39" s="43"/>
      <c r="F39" s="19"/>
      <c r="G39" s="43"/>
      <c r="H39" s="19"/>
      <c r="I39" s="19"/>
      <c r="J39" s="43"/>
      <c r="K39" s="44"/>
      <c r="L39" s="40"/>
      <c r="M39" s="44"/>
      <c r="N39" s="43"/>
      <c r="O39" s="43"/>
      <c r="P39" s="43"/>
      <c r="Q39" s="43"/>
      <c r="R39" s="43"/>
    </row>
    <row r="40" spans="1:18" ht="12.75">
      <c r="A40" s="37"/>
      <c r="B40" s="37" t="s">
        <v>104</v>
      </c>
      <c r="C40" s="46"/>
      <c r="D40" s="46"/>
      <c r="E40" s="40"/>
      <c r="F40" s="43">
        <f>SUM(F11:F35)</f>
        <v>0.8232998000000001</v>
      </c>
      <c r="G40" s="40">
        <f>SUM(G11:G35)</f>
        <v>24.279350000000004</v>
      </c>
      <c r="H40" s="43">
        <f>SUM(H11:H35)</f>
        <v>0.8089498</v>
      </c>
      <c r="I40" s="46"/>
      <c r="J40" s="40"/>
      <c r="K40" s="43">
        <f>SUM(K11:K35)</f>
        <v>0.7419545</v>
      </c>
      <c r="L40" s="40">
        <f>SUM(L11:L35)</f>
        <v>18.699399999999997</v>
      </c>
      <c r="M40" s="43">
        <f>SUM(M11:M35)</f>
        <v>0.7277619999999999</v>
      </c>
      <c r="N40" s="46"/>
      <c r="O40" s="43"/>
      <c r="P40" s="43">
        <f>SUM(P11:P35)</f>
        <v>0.8686432000000001</v>
      </c>
      <c r="Q40" s="40">
        <f>SUM(Q11:Q35)</f>
        <v>23.479350000000004</v>
      </c>
      <c r="R40" s="43">
        <f>SUM(R11:R35)</f>
        <v>0.8422347</v>
      </c>
    </row>
    <row r="41" spans="1:18" ht="12.75">
      <c r="A41" s="37"/>
      <c r="B41" s="37" t="s">
        <v>47</v>
      </c>
      <c r="C41" s="46"/>
      <c r="D41" s="40">
        <f>(F41-H41)*2/F41*100</f>
        <v>3.4859719387761903</v>
      </c>
      <c r="E41" s="43"/>
      <c r="F41" s="46">
        <f>(F40/F37/0.0283*(21-7)/(21-F38))</f>
        <v>0.27727777885737165</v>
      </c>
      <c r="G41" s="43">
        <f>(G40/G37/0.0283*(21-7)/(21-G38))</f>
        <v>8.177002156566449</v>
      </c>
      <c r="H41" s="46">
        <f>(H40/H37/0.0283*(21-7)/(21-H38))</f>
        <v>0.2724448660756567</v>
      </c>
      <c r="I41" s="40">
        <f>(K41-M41)*2/K41*100</f>
        <v>3.825706293310445</v>
      </c>
      <c r="J41" s="43"/>
      <c r="K41" s="42">
        <f>K40/K37/0.0283*(21-7)/(21-K38)</f>
        <v>0.2419706681344425</v>
      </c>
      <c r="L41" s="43">
        <f>(L40/L37/0.0283*(21-7)/(21-L38))</f>
        <v>6.098360899102563</v>
      </c>
      <c r="M41" s="42">
        <f>M40/M37/0.0283*(21-7)/(21-M38)</f>
        <v>0.23734212459505016</v>
      </c>
      <c r="N41" s="40">
        <f>(P41-R41)*2/P41*100</f>
        <v>6.080402172031048</v>
      </c>
      <c r="O41" s="43"/>
      <c r="P41" s="46">
        <f>P40/P37/0.0283*(21-7)/(21-P38)</f>
        <v>0.2534863628463573</v>
      </c>
      <c r="Q41" s="43">
        <f>(Q40/Q37/0.0283*(21-7)/(21-Q38))</f>
        <v>6.851714298225807</v>
      </c>
      <c r="R41" s="46">
        <f>R40/R37/0.0283*(21-7)/(21-R38)</f>
        <v>0.24577986769020108</v>
      </c>
    </row>
    <row r="42" spans="1:18" ht="12.75">
      <c r="A42" s="37"/>
      <c r="B42" s="37"/>
      <c r="C42" s="37"/>
      <c r="D42" s="37"/>
      <c r="E42" s="42"/>
      <c r="F42" s="46"/>
      <c r="G42" s="42"/>
      <c r="H42" s="46"/>
      <c r="I42" s="42"/>
      <c r="J42" s="42"/>
      <c r="K42" s="42"/>
      <c r="L42" s="42"/>
      <c r="M42" s="42"/>
      <c r="N42" s="42"/>
      <c r="O42" s="42"/>
      <c r="P42" s="45"/>
      <c r="Q42" s="42"/>
      <c r="R42" s="45"/>
    </row>
    <row r="43" spans="1:18" ht="12.75">
      <c r="A43" s="43"/>
      <c r="B43" s="37" t="s">
        <v>63</v>
      </c>
      <c r="C43" s="46">
        <f>AVERAGE(H41,M41,R41)</f>
        <v>0.251855619453636</v>
      </c>
      <c r="D43" s="43"/>
      <c r="E43" s="43"/>
      <c r="F43" s="46"/>
      <c r="G43" s="43"/>
      <c r="H43" s="46"/>
      <c r="I43" s="43"/>
      <c r="J43" s="43"/>
      <c r="K43" s="43"/>
      <c r="L43" s="43"/>
      <c r="M43" s="43"/>
      <c r="N43" s="43"/>
      <c r="O43" s="43"/>
      <c r="P43" s="45"/>
      <c r="Q43" s="43"/>
      <c r="R43" s="45"/>
    </row>
    <row r="44" spans="1:18" ht="12.75">
      <c r="A44" s="37"/>
      <c r="B44" s="37" t="s">
        <v>64</v>
      </c>
      <c r="C44" s="46">
        <f>AVERAGE(G41,L41,Q41)</f>
        <v>7.042359117964939</v>
      </c>
      <c r="D44" s="37"/>
      <c r="E44" s="45"/>
      <c r="F44" s="46"/>
      <c r="G44" s="45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2004-02-24T17:17:51Z</cp:lastPrinted>
  <dcterms:created xsi:type="dcterms:W3CDTF">2000-01-10T00:44:42Z</dcterms:created>
  <dcterms:modified xsi:type="dcterms:W3CDTF">2004-02-24T17:19:06Z</dcterms:modified>
  <cp:category/>
  <cp:version/>
  <cp:contentType/>
  <cp:contentStatus/>
</cp:coreProperties>
</file>