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<sst xmlns="http://schemas.openxmlformats.org/spreadsheetml/2006/main" count="263" uniqueCount="136">
  <si>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</si>
  <si>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</si>
  <si>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</si>
  <si>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</si>
  <si>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</si>
  <si>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</si>
  <si>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</si>
  <si>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</si>
  <si>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</si>
  <si>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</si>
  <si>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</si>
  <si>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</si>
  <si>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</si>
  <si>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</si>
  <si>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</si>
  <si>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</si>
  <si>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</si>
  <si>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</si>
  <si>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</si>
  <si>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</si>
  <si>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</si>
  <si>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</si>
  <si>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HCl</t>
  </si>
  <si>
    <t>Cl2</t>
  </si>
  <si>
    <t>DRE</t>
  </si>
  <si>
    <t>lb/hr</t>
  </si>
  <si>
    <t>ug/dscm</t>
  </si>
  <si>
    <t>Stack Gas Emissions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</si>
  <si>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</si>
  <si>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</si>
  <si>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</si>
  <si>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</si>
  <si>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</si>
  <si>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</si>
  <si>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</si>
  <si>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</si>
  <si>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</si>
  <si>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</si>
  <si>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</si>
  <si>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</si>
  <si>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</si>
  <si>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</si>
  <si>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</si>
  <si>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</si>
  <si>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Sampling Train</t>
  </si>
  <si>
    <t>Trial burn</t>
  </si>
  <si>
    <t>*</t>
  </si>
  <si>
    <t>Feed Rate</t>
  </si>
  <si>
    <t>HWC Burn Status (Date if Terminated)</t>
  </si>
  <si>
    <t>nd</t>
  </si>
  <si>
    <t>n</t>
  </si>
  <si>
    <t>Total Chlorine</t>
  </si>
  <si>
    <t>Phase I ID No.</t>
  </si>
  <si>
    <t>CO (RA)</t>
  </si>
  <si>
    <t>Natural gas</t>
  </si>
  <si>
    <t>Stack Gas Flowrate</t>
  </si>
  <si>
    <t>Oxygen</t>
  </si>
  <si>
    <t>Feedrate MTEC Calculations</t>
  </si>
  <si>
    <t>PM, HCl/Cl2</t>
  </si>
  <si>
    <t>Chlorine</t>
  </si>
  <si>
    <t>Heating Value</t>
  </si>
  <si>
    <t>Btu/lb</t>
  </si>
  <si>
    <t>Thermal Feedrate</t>
  </si>
  <si>
    <t>MMBtu/hr</t>
  </si>
  <si>
    <t>Estimated Firing Rate</t>
  </si>
  <si>
    <t>F</t>
  </si>
  <si>
    <t>gpm</t>
  </si>
  <si>
    <t>R1</t>
  </si>
  <si>
    <t>R2</t>
  </si>
  <si>
    <t>R3</t>
  </si>
  <si>
    <t>MOD9857988164</t>
  </si>
  <si>
    <t>ICI Explosives Environmental Company</t>
  </si>
  <si>
    <t>Joplin</t>
  </si>
  <si>
    <t>Missouri</t>
  </si>
  <si>
    <t>Spray dryer (ME-104) and baghouse (ME-105 A,B,C), absorber</t>
  </si>
  <si>
    <t>Test Report for Trial Burn, Vol. 1, February 1996</t>
  </si>
  <si>
    <t>Midwest Research Institute</t>
  </si>
  <si>
    <t>PM, HCl/Cl2, DRE</t>
  </si>
  <si>
    <t>Trial burn, max feedrate</t>
  </si>
  <si>
    <t>ppm</t>
  </si>
  <si>
    <t xml:space="preserve">POHC </t>
  </si>
  <si>
    <t>POHC Feedrate</t>
  </si>
  <si>
    <t>Emission Rate</t>
  </si>
  <si>
    <t>Nitroglycerin</t>
  </si>
  <si>
    <t>HCE</t>
  </si>
  <si>
    <t>Napth</t>
  </si>
  <si>
    <t>SCC Exit Pressure</t>
  </si>
  <si>
    <t>Quench Water Flow</t>
  </si>
  <si>
    <t>Spray Dryer Exit Temp</t>
  </si>
  <si>
    <t>Spray Dryer Exit Pressure</t>
  </si>
  <si>
    <t>Baghouse Pressure Drop</t>
  </si>
  <si>
    <t>Baghouse Outlet Temp</t>
  </si>
  <si>
    <t>Soda Ash Solution Flow</t>
  </si>
  <si>
    <t>in. W.C</t>
  </si>
  <si>
    <t>SD/BH/ABS</t>
  </si>
  <si>
    <t>May 13-15, 1995</t>
  </si>
  <si>
    <t>3015C1</t>
  </si>
  <si>
    <t>Comb Waste</t>
  </si>
  <si>
    <t>Scrap Steel</t>
  </si>
  <si>
    <t>Car Bottom Furnace Exit Temp</t>
  </si>
  <si>
    <t>SCC Exitt Temp</t>
  </si>
  <si>
    <t>Scrap steel</t>
  </si>
  <si>
    <t>ICIEEC Car Bottom Furnace, H-102</t>
  </si>
  <si>
    <t>Combustor Type</t>
  </si>
  <si>
    <t>Combustor Class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</si>
  <si>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</si>
  <si>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</si>
  <si>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</si>
  <si>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</si>
  <si>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</si>
  <si>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</si>
  <si>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</si>
  <si>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Cond Avg</t>
  </si>
  <si>
    <t>Feedstream</t>
  </si>
  <si>
    <t>E1</t>
  </si>
  <si>
    <t>E2</t>
  </si>
  <si>
    <t>Cond Dates</t>
  </si>
  <si>
    <t>Number of Sister Facilities</t>
  </si>
  <si>
    <t>APCS Detailed Acronym</t>
  </si>
  <si>
    <t>APCS General Class</t>
  </si>
  <si>
    <t>FF, LEWS</t>
  </si>
  <si>
    <t>Liq, solid</t>
  </si>
  <si>
    <t>source</t>
  </si>
  <si>
    <t>cond</t>
  </si>
  <si>
    <t>emiss</t>
  </si>
  <si>
    <t>feed</t>
  </si>
  <si>
    <t>process</t>
  </si>
  <si>
    <t>Onsite incinerator</t>
  </si>
  <si>
    <t>Rotary hearth</t>
  </si>
  <si>
    <t>HC (RA)</t>
  </si>
  <si>
    <t>Feedstream Number</t>
  </si>
  <si>
    <t>Feed Class</t>
  </si>
  <si>
    <t>Misc. Fuel</t>
  </si>
  <si>
    <t>Solid HW</t>
  </si>
  <si>
    <t>Feed Class 2</t>
  </si>
  <si>
    <t>A gas-fired heater utilizing a mobile floor for ease of charging the furnace. It is used for treatment and decontamination of large, unsual and packaging materials. Max temp expected 1800C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</si>
</sst>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2"/>
  <sheetViews>
    <sheetView tabSelected="1" workbookViewId="0" topLeftCell="B1">
      <selection activeCell="C1" sqref="C1"/>
    </sheetView>
  </sheetViews>
  <sheetFormatPr defaultColWidth="9.140625" defaultRowHeight="12.75"/>
  <cols>
    <col min="1" max="1" width="2.28125" style="1" hidden="1" customWidth="1"/>
    <col min="2" max="2" width="24.851562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2.75">
      <c r="B3" s="7" t="s">
        <v>52</v>
      </c>
      <c r="C3" s="8">
        <v>3015</v>
      </c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 t="s">
        <v>0</v>
      </c>
      <c r="C4" s="7" t="s">
        <v>70</v>
      </c>
      <c r="D4" s="7"/>
      <c r="E4" s="7"/>
      <c r="F4" s="7"/>
      <c r="G4" s="7"/>
      <c r="H4" s="7"/>
      <c r="I4" s="7"/>
      <c r="J4" s="7"/>
      <c r="K4" s="7"/>
      <c r="L4" s="7"/>
    </row>
    <row r="5" spans="2:12" ht="12.75">
      <c r="B5" s="7" t="s">
        <v>1</v>
      </c>
      <c r="C5" s="7" t="s">
        <v>71</v>
      </c>
      <c r="D5" s="7"/>
      <c r="E5" s="7"/>
      <c r="F5" s="7"/>
      <c r="G5" s="7"/>
      <c r="H5" s="7"/>
      <c r="I5" s="7"/>
      <c r="J5" s="7"/>
      <c r="K5" s="7"/>
      <c r="L5" s="7"/>
    </row>
    <row r="6" spans="2:12" ht="12.75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2.75">
      <c r="B7" s="7" t="s">
        <v>3</v>
      </c>
      <c r="C7" s="7" t="s">
        <v>72</v>
      </c>
      <c r="D7" s="7"/>
      <c r="E7" s="7"/>
      <c r="F7" s="7"/>
      <c r="G7" s="7"/>
      <c r="H7" s="7"/>
      <c r="I7" s="7"/>
      <c r="J7" s="7"/>
      <c r="K7" s="7"/>
      <c r="L7" s="7"/>
    </row>
    <row r="8" spans="2:12" ht="12.75">
      <c r="B8" s="7" t="s">
        <v>4</v>
      </c>
      <c r="C8" s="7" t="s">
        <v>73</v>
      </c>
      <c r="D8" s="7"/>
      <c r="E8" s="7"/>
      <c r="F8" s="7"/>
      <c r="G8" s="7"/>
      <c r="H8" s="7"/>
      <c r="I8" s="7"/>
      <c r="J8" s="7"/>
      <c r="K8" s="7"/>
      <c r="L8" s="7"/>
    </row>
    <row r="9" spans="2:12" ht="12.75">
      <c r="B9" s="7" t="s">
        <v>5</v>
      </c>
      <c r="C9" s="7" t="s">
        <v>102</v>
      </c>
      <c r="D9" s="7"/>
      <c r="E9" s="7"/>
      <c r="F9" s="7"/>
      <c r="G9" s="7"/>
      <c r="H9" s="7"/>
      <c r="I9" s="7"/>
      <c r="J9" s="7"/>
      <c r="K9" s="7"/>
      <c r="L9" s="7"/>
    </row>
    <row r="10" spans="2:12" ht="12.75">
      <c r="B10" s="7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2.75">
      <c r="B11" s="7" t="s">
        <v>117</v>
      </c>
      <c r="C11" s="8">
        <v>0</v>
      </c>
      <c r="D11" s="7"/>
      <c r="E11" s="7"/>
      <c r="F11" s="7"/>
      <c r="G11" s="7"/>
      <c r="H11" s="7"/>
      <c r="I11" s="7"/>
      <c r="J11" s="7"/>
      <c r="K11" s="7"/>
      <c r="L11" s="7"/>
    </row>
    <row r="12" spans="2:12" ht="12.75">
      <c r="B12" s="7" t="s">
        <v>104</v>
      </c>
      <c r="C12" s="7" t="s">
        <v>127</v>
      </c>
      <c r="D12" s="7"/>
      <c r="E12" s="7"/>
      <c r="F12" s="7"/>
      <c r="G12" s="7"/>
      <c r="H12" s="7"/>
      <c r="I12" s="7"/>
      <c r="J12" s="7"/>
      <c r="K12" s="7"/>
      <c r="L12" s="7"/>
    </row>
    <row r="13" spans="2:12" ht="12.75">
      <c r="B13" s="7" t="s">
        <v>103</v>
      </c>
      <c r="C13" s="7" t="s">
        <v>128</v>
      </c>
      <c r="D13" s="7"/>
      <c r="E13" s="7"/>
      <c r="F13" s="7"/>
      <c r="G13" s="7"/>
      <c r="H13" s="7"/>
      <c r="I13" s="7"/>
      <c r="J13" s="7"/>
      <c r="K13" s="7"/>
      <c r="L13" s="7"/>
    </row>
    <row r="14" spans="2:12" s="29" customFormat="1" ht="38.25">
      <c r="B14" s="28" t="s">
        <v>28</v>
      </c>
      <c r="C14" s="28" t="s">
        <v>135</v>
      </c>
      <c r="D14" s="28"/>
      <c r="E14" s="28"/>
      <c r="F14" s="28"/>
      <c r="G14" s="28"/>
      <c r="H14" s="28"/>
      <c r="I14" s="28"/>
      <c r="J14" s="28"/>
      <c r="K14" s="28"/>
      <c r="L14" s="28"/>
    </row>
    <row r="15" spans="2:12" s="29" customFormat="1" ht="12.75">
      <c r="B15" s="28" t="s">
        <v>33</v>
      </c>
      <c r="C15" s="30">
        <v>3.6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2:12" s="29" customFormat="1" ht="12.75">
      <c r="B16" s="7" t="s">
        <v>37</v>
      </c>
      <c r="C16" s="28"/>
      <c r="F16" s="28"/>
      <c r="G16" s="28"/>
      <c r="H16" s="28"/>
      <c r="I16" s="28"/>
      <c r="J16" s="28"/>
      <c r="K16" s="28"/>
      <c r="L16" s="28"/>
    </row>
    <row r="17" spans="2:12" s="29" customFormat="1" ht="12.75">
      <c r="B17" s="7" t="s">
        <v>118</v>
      </c>
      <c r="C17" s="28" t="s">
        <v>94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2:12" s="29" customFormat="1" ht="12.75">
      <c r="B18" s="7" t="s">
        <v>119</v>
      </c>
      <c r="C18" s="28" t="s">
        <v>120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2:12" ht="12.75">
      <c r="B19" s="28" t="s">
        <v>7</v>
      </c>
      <c r="C19" s="28" t="s">
        <v>74</v>
      </c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28" t="s">
        <v>121</v>
      </c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 t="s">
        <v>38</v>
      </c>
      <c r="C21" s="34" t="s">
        <v>101</v>
      </c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 t="s">
        <v>32</v>
      </c>
      <c r="C22" s="7" t="s">
        <v>54</v>
      </c>
      <c r="D22" s="7"/>
      <c r="E22" s="7"/>
      <c r="F22" s="7"/>
      <c r="G22" s="7"/>
      <c r="H22" s="7"/>
      <c r="I22" s="7"/>
      <c r="J22" s="7"/>
      <c r="K22" s="7"/>
      <c r="L22" s="7"/>
    </row>
    <row r="23" spans="2:12" ht="12.7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 t="s">
        <v>8</v>
      </c>
      <c r="C24" s="8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 t="s">
        <v>9</v>
      </c>
      <c r="C25" s="33">
        <v>2</v>
      </c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 t="s">
        <v>10</v>
      </c>
      <c r="C26" s="8">
        <v>65</v>
      </c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 t="s">
        <v>34</v>
      </c>
      <c r="C27" s="9">
        <f>2520/60</f>
        <v>42</v>
      </c>
      <c r="D27" s="7"/>
      <c r="E27" s="7"/>
      <c r="F27" s="7"/>
      <c r="G27" s="7"/>
      <c r="H27" s="7"/>
      <c r="I27" s="7"/>
      <c r="J27" s="7"/>
      <c r="K27" s="7"/>
      <c r="L27" s="7"/>
    </row>
    <row r="28" spans="2:12" ht="14.25" customHeight="1">
      <c r="B28" s="7" t="s">
        <v>35</v>
      </c>
      <c r="C28" s="8">
        <v>310</v>
      </c>
      <c r="D28" s="7"/>
      <c r="E28" s="7"/>
      <c r="F28" s="7"/>
      <c r="G28" s="7"/>
      <c r="H28" s="7"/>
      <c r="I28" s="7"/>
      <c r="J28" s="7"/>
      <c r="K28" s="7"/>
      <c r="L28" s="7"/>
    </row>
    <row r="29" spans="2:12" ht="12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 t="s">
        <v>11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2.75"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41" spans="2:12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 ht="12.75">
      <c r="B42" s="7"/>
      <c r="C42" s="10"/>
      <c r="D42" s="7"/>
      <c r="E42" s="7"/>
      <c r="F42" s="7"/>
      <c r="G42" s="7"/>
      <c r="H42" s="7"/>
      <c r="I42" s="7"/>
      <c r="J42" s="7"/>
      <c r="K42" s="7"/>
      <c r="L42" s="7"/>
    </row>
    <row r="43" spans="2:12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2:12" ht="12.75">
      <c r="B44" s="38"/>
      <c r="C44" s="35"/>
      <c r="D44" s="7"/>
      <c r="E44" s="7"/>
      <c r="F44" s="7"/>
      <c r="G44" s="7"/>
      <c r="H44" s="7"/>
      <c r="I44" s="7"/>
      <c r="J44" s="7"/>
      <c r="K44" s="7"/>
      <c r="L44" s="7"/>
    </row>
    <row r="45" spans="2:12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1"/>
  <sheetViews>
    <sheetView workbookViewId="0" topLeftCell="B1">
      <selection activeCell="B13" sqref="B13"/>
    </sheetView>
  </sheetViews>
  <sheetFormatPr defaultColWidth="9.140625" defaultRowHeight="12.75"/>
  <cols>
    <col min="1" max="1" width="5.421875" style="0" hidden="1" customWidth="1"/>
    <col min="2" max="2" width="27.421875" style="0" customWidth="1"/>
    <col min="3" max="3" width="53.8515625" style="0" customWidth="1"/>
  </cols>
  <sheetData>
    <row r="1" ht="12.75">
      <c r="B1" s="3" t="s">
        <v>105</v>
      </c>
    </row>
    <row r="3" spans="2:12" s="1" customFormat="1" ht="12.75">
      <c r="B3" s="3" t="s">
        <v>96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s="1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s="1" customFormat="1" ht="12.75">
      <c r="B5" s="38" t="s">
        <v>106</v>
      </c>
      <c r="C5" s="34" t="s">
        <v>75</v>
      </c>
      <c r="D5" s="7"/>
      <c r="E5" s="7"/>
      <c r="F5" s="7"/>
      <c r="G5" s="7"/>
      <c r="H5" s="7"/>
      <c r="I5" s="7"/>
      <c r="J5" s="7"/>
      <c r="K5" s="7"/>
      <c r="L5" s="7"/>
    </row>
    <row r="6" spans="2:12" s="1" customFormat="1" ht="12.75">
      <c r="B6" s="7" t="s">
        <v>107</v>
      </c>
      <c r="C6" s="7" t="s">
        <v>76</v>
      </c>
      <c r="D6" s="7"/>
      <c r="E6" s="7"/>
      <c r="F6" s="7"/>
      <c r="G6" s="7"/>
      <c r="H6" s="7"/>
      <c r="I6" s="7"/>
      <c r="J6" s="7"/>
      <c r="K6" s="7"/>
      <c r="L6" s="7"/>
    </row>
    <row r="7" spans="2:12" s="1" customFormat="1" ht="12.75">
      <c r="B7" s="7" t="s">
        <v>108</v>
      </c>
      <c r="C7" s="7" t="s">
        <v>71</v>
      </c>
      <c r="D7" s="7"/>
      <c r="E7" s="7"/>
      <c r="F7" s="7"/>
      <c r="G7" s="7"/>
      <c r="H7" s="7"/>
      <c r="I7" s="7"/>
      <c r="J7" s="7"/>
      <c r="K7" s="7"/>
      <c r="L7" s="7"/>
    </row>
    <row r="8" spans="2:12" s="1" customFormat="1" ht="12.75">
      <c r="B8" s="7" t="s">
        <v>109</v>
      </c>
      <c r="C8" s="10" t="s">
        <v>95</v>
      </c>
      <c r="D8" s="7"/>
      <c r="E8" s="7"/>
      <c r="F8" s="7"/>
      <c r="G8" s="7"/>
      <c r="H8" s="7"/>
      <c r="I8" s="7"/>
      <c r="J8" s="7"/>
      <c r="K8" s="7"/>
      <c r="L8" s="7"/>
    </row>
    <row r="9" spans="2:12" s="1" customFormat="1" ht="12.75">
      <c r="B9" s="7" t="s">
        <v>116</v>
      </c>
      <c r="C9" s="45">
        <v>34820</v>
      </c>
      <c r="D9" s="7"/>
      <c r="E9" s="7"/>
      <c r="F9" s="7"/>
      <c r="G9" s="7"/>
      <c r="H9" s="7"/>
      <c r="I9" s="7"/>
      <c r="J9" s="7"/>
      <c r="K9" s="7"/>
      <c r="L9" s="7"/>
    </row>
    <row r="10" spans="2:12" s="1" customFormat="1" ht="12.75">
      <c r="B10" s="7" t="s">
        <v>110</v>
      </c>
      <c r="C10" s="7" t="s">
        <v>78</v>
      </c>
      <c r="D10" s="7"/>
      <c r="E10" s="7"/>
      <c r="F10" s="7"/>
      <c r="G10" s="7"/>
      <c r="H10" s="7"/>
      <c r="I10" s="7"/>
      <c r="J10" s="7"/>
      <c r="K10" s="7"/>
      <c r="L10" s="7"/>
    </row>
    <row r="11" spans="2:12" s="1" customFormat="1" ht="12.75">
      <c r="B11" s="38" t="s">
        <v>111</v>
      </c>
      <c r="C11" s="35" t="s">
        <v>77</v>
      </c>
      <c r="D11" s="7"/>
      <c r="E11" s="7"/>
      <c r="F11" s="7"/>
      <c r="G11" s="7"/>
      <c r="H11" s="7"/>
      <c r="I11" s="7"/>
      <c r="J11" s="7"/>
      <c r="K11" s="7"/>
      <c r="L11" s="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">
      <selection activeCell="B4" sqref="B4"/>
    </sheetView>
  </sheetViews>
  <sheetFormatPr defaultColWidth="9.140625" defaultRowHeight="12.75"/>
  <cols>
    <col min="1" max="1" width="3.57421875" style="12" hidden="1" customWidth="1"/>
    <col min="2" max="2" width="21.140625" style="12" customWidth="1"/>
    <col min="3" max="3" width="6.7109375" style="12" customWidth="1"/>
    <col min="4" max="4" width="8.8515625" style="4" customWidth="1"/>
    <col min="5" max="5" width="6.140625" style="4" customWidth="1"/>
    <col min="6" max="6" width="3.7109375" style="4" customWidth="1"/>
    <col min="7" max="7" width="11.28125" style="12" customWidth="1"/>
    <col min="8" max="8" width="4.00390625" style="12" customWidth="1"/>
    <col min="9" max="9" width="11.00390625" style="13" customWidth="1"/>
    <col min="10" max="10" width="5.00390625" style="12" customWidth="1"/>
    <col min="11" max="11" width="10.8515625" style="12" customWidth="1"/>
    <col min="12" max="12" width="4.7109375" style="12" customWidth="1"/>
    <col min="13" max="16384" width="8.8515625" style="12" customWidth="1"/>
  </cols>
  <sheetData>
    <row r="1" spans="2:3" ht="12.75">
      <c r="B1" s="11" t="s">
        <v>27</v>
      </c>
      <c r="C1" s="11"/>
    </row>
    <row r="2" spans="2:12" ht="12.75">
      <c r="B2" s="14"/>
      <c r="C2" s="14"/>
      <c r="G2" s="14"/>
      <c r="H2" s="14"/>
      <c r="I2" s="15"/>
      <c r="J2" s="14"/>
      <c r="K2" s="14"/>
      <c r="L2" s="14"/>
    </row>
    <row r="3" spans="2:5" ht="12.75">
      <c r="B3" s="7"/>
      <c r="C3" s="7" t="s">
        <v>41</v>
      </c>
      <c r="D3" s="4" t="s">
        <v>12</v>
      </c>
      <c r="E3" s="4" t="s">
        <v>29</v>
      </c>
    </row>
    <row r="4" spans="2:12" ht="12.75">
      <c r="B4" s="7"/>
      <c r="C4" s="7"/>
      <c r="G4" s="14"/>
      <c r="H4" s="14"/>
      <c r="I4" s="15"/>
      <c r="J4" s="14"/>
      <c r="K4" s="14"/>
      <c r="L4" s="14"/>
    </row>
    <row r="5" spans="2:12" ht="12.75">
      <c r="B5" s="7"/>
      <c r="C5" s="7"/>
      <c r="G5" s="14"/>
      <c r="H5" s="14"/>
      <c r="I5" s="15"/>
      <c r="J5" s="14"/>
      <c r="K5" s="14"/>
      <c r="L5" s="14"/>
    </row>
    <row r="6" spans="1:13" ht="12.75">
      <c r="A6" s="12">
        <v>1</v>
      </c>
      <c r="B6" s="16" t="s">
        <v>96</v>
      </c>
      <c r="C6" s="16"/>
      <c r="G6" s="14" t="s">
        <v>67</v>
      </c>
      <c r="H6" s="14"/>
      <c r="I6" s="15" t="s">
        <v>68</v>
      </c>
      <c r="J6" s="14"/>
      <c r="K6" s="14" t="s">
        <v>69</v>
      </c>
      <c r="L6" s="14"/>
      <c r="M6" s="12" t="s">
        <v>112</v>
      </c>
    </row>
    <row r="7" spans="2:12" ht="12.75">
      <c r="B7" s="16"/>
      <c r="C7" s="16"/>
      <c r="G7" s="14"/>
      <c r="H7" s="14"/>
      <c r="I7" s="15"/>
      <c r="J7" s="14"/>
      <c r="K7" s="14"/>
      <c r="L7" s="14"/>
    </row>
    <row r="8" spans="2:13" ht="12.75">
      <c r="B8" s="4" t="s">
        <v>13</v>
      </c>
      <c r="C8" s="4" t="s">
        <v>114</v>
      </c>
      <c r="D8" s="4" t="s">
        <v>14</v>
      </c>
      <c r="E8" s="4" t="s">
        <v>15</v>
      </c>
      <c r="F8"/>
      <c r="G8">
        <v>0.0001</v>
      </c>
      <c r="H8"/>
      <c r="I8">
        <v>0.0001</v>
      </c>
      <c r="J8"/>
      <c r="K8">
        <v>0.0005</v>
      </c>
      <c r="L8"/>
      <c r="M8" s="39">
        <f>AVERAGE(I8,G8,K8)</f>
        <v>0.00023333333333333333</v>
      </c>
    </row>
    <row r="9" spans="2:13" ht="12.75">
      <c r="B9" s="4" t="s">
        <v>53</v>
      </c>
      <c r="C9" s="4" t="s">
        <v>114</v>
      </c>
      <c r="D9" s="7" t="s">
        <v>16</v>
      </c>
      <c r="E9" s="4" t="s">
        <v>15</v>
      </c>
      <c r="F9"/>
      <c r="G9">
        <v>1.4</v>
      </c>
      <c r="H9"/>
      <c r="I9">
        <v>1</v>
      </c>
      <c r="J9"/>
      <c r="K9">
        <v>3.6</v>
      </c>
      <c r="L9"/>
      <c r="M9" s="2">
        <f>AVERAGE(I9,G9,K9)</f>
        <v>2</v>
      </c>
    </row>
    <row r="12" spans="2:12" ht="12.75">
      <c r="B12" s="4" t="s">
        <v>129</v>
      </c>
      <c r="C12" s="4"/>
      <c r="D12" s="7" t="s">
        <v>79</v>
      </c>
      <c r="E12" s="7" t="s">
        <v>50</v>
      </c>
      <c r="F12"/>
      <c r="G12">
        <v>0.7</v>
      </c>
      <c r="H12"/>
      <c r="I12">
        <v>0.5</v>
      </c>
      <c r="J12"/>
      <c r="K12">
        <v>0.5</v>
      </c>
      <c r="L12"/>
    </row>
    <row r="13" spans="2:13" ht="12.75">
      <c r="B13" s="4" t="s">
        <v>22</v>
      </c>
      <c r="C13" s="4"/>
      <c r="D13" s="4" t="s">
        <v>25</v>
      </c>
      <c r="E13" s="7" t="s">
        <v>50</v>
      </c>
      <c r="F13" t="s">
        <v>49</v>
      </c>
      <c r="G13" s="44">
        <f>0.026/6</f>
        <v>0.004333333333333333</v>
      </c>
      <c r="H13" t="s">
        <v>49</v>
      </c>
      <c r="I13" s="41">
        <f>0.052/6</f>
        <v>0.008666666666666666</v>
      </c>
      <c r="J13" t="s">
        <v>49</v>
      </c>
      <c r="K13" s="44">
        <f>0.026/6</f>
        <v>0.004333333333333333</v>
      </c>
      <c r="L13"/>
      <c r="M13" s="2"/>
    </row>
    <row r="14" spans="2:13" ht="12.75">
      <c r="B14" s="4" t="s">
        <v>23</v>
      </c>
      <c r="C14" s="4"/>
      <c r="D14" s="4" t="s">
        <v>25</v>
      </c>
      <c r="E14" s="7" t="s">
        <v>50</v>
      </c>
      <c r="F14" t="s">
        <v>49</v>
      </c>
      <c r="G14" s="41">
        <f>0.017/6</f>
        <v>0.0028333333333333335</v>
      </c>
      <c r="H14" t="s">
        <v>49</v>
      </c>
      <c r="I14" s="41">
        <f>0.017/6</f>
        <v>0.0028333333333333335</v>
      </c>
      <c r="J14" t="s">
        <v>49</v>
      </c>
      <c r="K14" s="41">
        <f>0.016/6</f>
        <v>0.0026666666666666666</v>
      </c>
      <c r="L14"/>
      <c r="M14" s="2"/>
    </row>
    <row r="15" spans="2:12" ht="12.75">
      <c r="B15" s="4"/>
      <c r="C15" s="4"/>
      <c r="G15" s="40"/>
      <c r="H15" s="4"/>
      <c r="I15" s="40"/>
      <c r="J15" s="4"/>
      <c r="K15" s="40"/>
      <c r="L15"/>
    </row>
    <row r="16" spans="2:11" ht="12.75">
      <c r="B16" s="4" t="s">
        <v>80</v>
      </c>
      <c r="C16" s="4" t="s">
        <v>83</v>
      </c>
      <c r="G16" s="17"/>
      <c r="H16" s="17"/>
      <c r="I16" s="18"/>
      <c r="J16" s="17"/>
      <c r="K16" s="17"/>
    </row>
    <row r="17" spans="2:11" ht="12.75">
      <c r="B17" s="4" t="s">
        <v>81</v>
      </c>
      <c r="C17" s="4"/>
      <c r="D17" s="4" t="s">
        <v>25</v>
      </c>
      <c r="G17" s="17">
        <v>0.367</v>
      </c>
      <c r="H17" s="17"/>
      <c r="I17" s="18">
        <v>0.367</v>
      </c>
      <c r="J17" s="17"/>
      <c r="K17" s="17">
        <v>0.367</v>
      </c>
    </row>
    <row r="18" spans="2:12" ht="12.75">
      <c r="B18" s="4" t="s">
        <v>82</v>
      </c>
      <c r="C18" s="4" t="s">
        <v>115</v>
      </c>
      <c r="D18" s="4" t="s">
        <v>25</v>
      </c>
      <c r="F18" s="4" t="s">
        <v>49</v>
      </c>
      <c r="G18" s="42">
        <v>1.3E-06</v>
      </c>
      <c r="H18" s="4" t="s">
        <v>49</v>
      </c>
      <c r="I18" s="42">
        <v>6.1E-07</v>
      </c>
      <c r="J18" s="4" t="s">
        <v>49</v>
      </c>
      <c r="K18" s="42">
        <v>7.7E-07</v>
      </c>
      <c r="L18" s="4"/>
    </row>
    <row r="19" spans="2:12" ht="12.75">
      <c r="B19" s="4" t="s">
        <v>24</v>
      </c>
      <c r="C19" s="4" t="s">
        <v>115</v>
      </c>
      <c r="D19" s="4" t="s">
        <v>18</v>
      </c>
      <c r="G19" s="17">
        <v>99.99964</v>
      </c>
      <c r="H19" s="4"/>
      <c r="I19" s="17">
        <v>99.99983</v>
      </c>
      <c r="J19" s="4"/>
      <c r="K19" s="17">
        <v>99.99979</v>
      </c>
      <c r="L19" s="4"/>
    </row>
    <row r="20" spans="2:12" ht="12.75">
      <c r="B20" s="4"/>
      <c r="C20" s="4"/>
      <c r="G20" s="40"/>
      <c r="H20" s="4"/>
      <c r="I20" s="40"/>
      <c r="J20" s="4"/>
      <c r="K20" s="40"/>
      <c r="L20"/>
    </row>
    <row r="21" spans="2:11" ht="12.75">
      <c r="B21" s="4" t="s">
        <v>80</v>
      </c>
      <c r="C21" s="4" t="s">
        <v>84</v>
      </c>
      <c r="G21" s="17"/>
      <c r="H21" s="17"/>
      <c r="I21" s="18"/>
      <c r="J21" s="17"/>
      <c r="K21" s="17"/>
    </row>
    <row r="22" spans="2:11" ht="12.75">
      <c r="B22" s="4" t="s">
        <v>81</v>
      </c>
      <c r="C22" s="4"/>
      <c r="D22" s="4" t="s">
        <v>25</v>
      </c>
      <c r="H22" s="17"/>
      <c r="I22" s="18"/>
      <c r="J22" s="17"/>
      <c r="K22" s="17"/>
    </row>
    <row r="23" spans="2:11" ht="12.75">
      <c r="B23" s="4" t="s">
        <v>82</v>
      </c>
      <c r="C23" s="4" t="s">
        <v>115</v>
      </c>
      <c r="D23" s="4" t="s">
        <v>25</v>
      </c>
      <c r="F23" s="4" t="s">
        <v>49</v>
      </c>
      <c r="G23" s="17">
        <f>0.00004/6</f>
        <v>6.6666666666666675E-06</v>
      </c>
      <c r="H23" s="4" t="s">
        <v>49</v>
      </c>
      <c r="I23" s="17">
        <f>0.00004/6</f>
        <v>6.6666666666666675E-06</v>
      </c>
      <c r="J23" s="4" t="s">
        <v>49</v>
      </c>
      <c r="K23" s="17">
        <f>0.00004/6</f>
        <v>6.6666666666666675E-06</v>
      </c>
    </row>
    <row r="24" spans="2:12" ht="12.75">
      <c r="B24" s="4" t="s">
        <v>24</v>
      </c>
      <c r="C24" s="4" t="s">
        <v>115</v>
      </c>
      <c r="D24" s="4" t="s">
        <v>18</v>
      </c>
      <c r="G24" s="17">
        <v>99.99982</v>
      </c>
      <c r="H24" s="4"/>
      <c r="I24" s="17">
        <v>99.99983</v>
      </c>
      <c r="J24" s="4"/>
      <c r="K24" s="17">
        <v>99.99983</v>
      </c>
      <c r="L24" s="4"/>
    </row>
    <row r="25" spans="2:12" ht="12.75">
      <c r="B25" s="4"/>
      <c r="C25" s="4"/>
      <c r="G25" s="40"/>
      <c r="H25" s="4"/>
      <c r="I25" s="40"/>
      <c r="J25" s="4"/>
      <c r="K25" s="40"/>
      <c r="L25"/>
    </row>
    <row r="26" spans="2:11" ht="12.75">
      <c r="B26" s="4" t="s">
        <v>80</v>
      </c>
      <c r="C26" s="4" t="s">
        <v>85</v>
      </c>
      <c r="G26" s="17"/>
      <c r="H26" s="17"/>
      <c r="I26" s="18"/>
      <c r="J26" s="17"/>
      <c r="K26" s="17"/>
    </row>
    <row r="27" spans="2:11" ht="12.75">
      <c r="B27" s="4" t="s">
        <v>81</v>
      </c>
      <c r="C27" s="4"/>
      <c r="D27" s="4" t="s">
        <v>25</v>
      </c>
      <c r="G27" s="17"/>
      <c r="H27" s="17"/>
      <c r="I27" s="18"/>
      <c r="J27" s="17"/>
      <c r="K27" s="17"/>
    </row>
    <row r="28" spans="2:12" ht="12.75">
      <c r="B28" s="4" t="s">
        <v>82</v>
      </c>
      <c r="C28" s="4" t="s">
        <v>115</v>
      </c>
      <c r="D28" s="4" t="s">
        <v>25</v>
      </c>
      <c r="G28" s="42">
        <f>0.0000526/6</f>
        <v>8.766666666666667E-06</v>
      </c>
      <c r="H28" s="4"/>
      <c r="I28" s="42">
        <f>0.0000351/6</f>
        <v>5.85E-06</v>
      </c>
      <c r="J28" s="4"/>
      <c r="K28" s="42">
        <f>0.0000347/6</f>
        <v>5.783333333333334E-06</v>
      </c>
      <c r="L28" s="4"/>
    </row>
    <row r="29" spans="2:12" ht="12.75">
      <c r="B29" s="4" t="s">
        <v>24</v>
      </c>
      <c r="C29" s="4" t="s">
        <v>115</v>
      </c>
      <c r="D29" s="4" t="s">
        <v>18</v>
      </c>
      <c r="G29" s="17">
        <v>99.99947</v>
      </c>
      <c r="H29" s="4"/>
      <c r="I29" s="17">
        <v>99.99965</v>
      </c>
      <c r="J29" s="4"/>
      <c r="K29" s="17">
        <v>99.99965</v>
      </c>
      <c r="L29" s="4"/>
    </row>
    <row r="30" spans="2:13" ht="12" customHeight="1">
      <c r="B30" s="4"/>
      <c r="C30" s="4"/>
      <c r="F30"/>
      <c r="G30"/>
      <c r="H30"/>
      <c r="I30"/>
      <c r="J30"/>
      <c r="K30"/>
      <c r="L30"/>
      <c r="M30"/>
    </row>
    <row r="31" spans="2:13" ht="12.75">
      <c r="B31" s="4" t="s">
        <v>44</v>
      </c>
      <c r="C31" s="4" t="s">
        <v>58</v>
      </c>
      <c r="D31" s="4" t="s">
        <v>114</v>
      </c>
      <c r="F31"/>
      <c r="I31" s="12"/>
      <c r="M31"/>
    </row>
    <row r="32" spans="2:13" ht="12.75">
      <c r="B32" s="4" t="s">
        <v>40</v>
      </c>
      <c r="C32" s="4"/>
      <c r="D32" s="4" t="s">
        <v>17</v>
      </c>
      <c r="F32"/>
      <c r="G32">
        <v>5250</v>
      </c>
      <c r="H32"/>
      <c r="I32">
        <v>5125</v>
      </c>
      <c r="J32"/>
      <c r="K32">
        <v>4981</v>
      </c>
      <c r="L32"/>
      <c r="M32" s="2">
        <f>AVERAGE(I32,G32,K32)</f>
        <v>5118.666666666667</v>
      </c>
    </row>
    <row r="33" spans="2:13" ht="12.75">
      <c r="B33" s="4" t="s">
        <v>42</v>
      </c>
      <c r="C33" s="4"/>
      <c r="D33" s="4" t="s">
        <v>18</v>
      </c>
      <c r="F33"/>
      <c r="G33">
        <v>13.2</v>
      </c>
      <c r="H33"/>
      <c r="I33">
        <v>13.2</v>
      </c>
      <c r="J33"/>
      <c r="K33">
        <v>13.4</v>
      </c>
      <c r="L33"/>
      <c r="M33" s="2">
        <f>AVERAGE(I33,G33,K33)</f>
        <v>13.266666666666666</v>
      </c>
    </row>
    <row r="34" spans="2:13" ht="12.75">
      <c r="B34" s="4" t="s">
        <v>43</v>
      </c>
      <c r="C34" s="4"/>
      <c r="D34" s="4" t="s">
        <v>18</v>
      </c>
      <c r="F34"/>
      <c r="G34">
        <v>37.7</v>
      </c>
      <c r="H34"/>
      <c r="I34">
        <v>37.2</v>
      </c>
      <c r="J34"/>
      <c r="K34">
        <v>36.9</v>
      </c>
      <c r="L34"/>
      <c r="M34" s="2">
        <f>AVERAGE(I34,G34,K34)</f>
        <v>37.26666666666667</v>
      </c>
    </row>
    <row r="35" spans="2:13" ht="12.75">
      <c r="B35" s="4" t="s">
        <v>39</v>
      </c>
      <c r="C35" s="4"/>
      <c r="D35" s="4" t="s">
        <v>19</v>
      </c>
      <c r="F35"/>
      <c r="G35">
        <v>312</v>
      </c>
      <c r="H35"/>
      <c r="I35">
        <v>309</v>
      </c>
      <c r="J35"/>
      <c r="K35">
        <v>308</v>
      </c>
      <c r="L35"/>
      <c r="M35" s="2">
        <f>AVERAGE(I35,G35,K35)</f>
        <v>309.6666666666667</v>
      </c>
    </row>
    <row r="36" spans="2:13" ht="12" customHeight="1">
      <c r="B36" s="4"/>
      <c r="C36" s="4"/>
      <c r="F36"/>
      <c r="G36"/>
      <c r="H36"/>
      <c r="I36"/>
      <c r="J36"/>
      <c r="K36"/>
      <c r="L36"/>
      <c r="M36"/>
    </row>
    <row r="37" spans="2:13" ht="12.75">
      <c r="B37" s="4" t="s">
        <v>44</v>
      </c>
      <c r="C37" s="4" t="s">
        <v>24</v>
      </c>
      <c r="D37" s="4" t="s">
        <v>115</v>
      </c>
      <c r="F37"/>
      <c r="I37" s="12"/>
      <c r="M37"/>
    </row>
    <row r="38" spans="2:13" ht="12.75">
      <c r="B38" s="4" t="s">
        <v>40</v>
      </c>
      <c r="C38" s="4"/>
      <c r="D38" s="4" t="s">
        <v>17</v>
      </c>
      <c r="F38"/>
      <c r="G38" s="2">
        <f>149/0.0283</f>
        <v>5265.017667844523</v>
      </c>
      <c r="H38"/>
      <c r="I38" s="2">
        <f>145/0.0283</f>
        <v>5123.674911660778</v>
      </c>
      <c r="J38"/>
      <c r="K38" s="2">
        <f>141/0.0283</f>
        <v>4982.332155477032</v>
      </c>
      <c r="L38"/>
      <c r="M38" s="2">
        <f>AVERAGE(I38,G38,K38)</f>
        <v>5123.674911660778</v>
      </c>
    </row>
    <row r="39" spans="2:13" ht="12.75">
      <c r="B39" s="4" t="s">
        <v>42</v>
      </c>
      <c r="C39" s="4"/>
      <c r="D39" s="4" t="s">
        <v>18</v>
      </c>
      <c r="F39"/>
      <c r="G39"/>
      <c r="H39"/>
      <c r="I39"/>
      <c r="J39"/>
      <c r="K39"/>
      <c r="L39"/>
      <c r="M39" s="2"/>
    </row>
    <row r="40" spans="2:13" ht="12.75">
      <c r="B40" s="4" t="s">
        <v>43</v>
      </c>
      <c r="C40" s="4"/>
      <c r="D40" s="4" t="s">
        <v>18</v>
      </c>
      <c r="F40"/>
      <c r="G40"/>
      <c r="H40"/>
      <c r="I40"/>
      <c r="J40"/>
      <c r="K40"/>
      <c r="L40"/>
      <c r="M40" s="2"/>
    </row>
    <row r="41" spans="2:13" ht="12.75">
      <c r="B41" s="4" t="s">
        <v>39</v>
      </c>
      <c r="C41" s="4"/>
      <c r="D41" s="4" t="s">
        <v>19</v>
      </c>
      <c r="F41"/>
      <c r="G41"/>
      <c r="H41"/>
      <c r="I41"/>
      <c r="J41"/>
      <c r="K41"/>
      <c r="L41"/>
      <c r="M41" s="2"/>
    </row>
    <row r="42" spans="2:13" ht="12.75">
      <c r="B42" s="4"/>
      <c r="C42" s="4"/>
      <c r="F42"/>
      <c r="G42"/>
      <c r="H42"/>
      <c r="I42"/>
      <c r="J42"/>
      <c r="K42"/>
      <c r="L42"/>
      <c r="M42" s="2"/>
    </row>
    <row r="43" spans="2:13" ht="12.75">
      <c r="B43" s="4" t="s">
        <v>129</v>
      </c>
      <c r="C43" s="4" t="s">
        <v>114</v>
      </c>
      <c r="D43" s="4" t="s">
        <v>16</v>
      </c>
      <c r="E43" s="4" t="s">
        <v>15</v>
      </c>
      <c r="F43"/>
      <c r="G43" s="40">
        <f>G12*(21-7)/(21-G33)*(1-(G34/100))</f>
        <v>0.7827435897435896</v>
      </c>
      <c r="H43"/>
      <c r="I43" s="40">
        <f>I12*(21-7)/(21-I33)*(1-(I34/100))</f>
        <v>0.5635897435897435</v>
      </c>
      <c r="J43"/>
      <c r="K43" s="40">
        <f>K12*(21-7)/(21-K33)*(1-(K34/100))</f>
        <v>0.5811842105263159</v>
      </c>
      <c r="L43"/>
      <c r="M43" s="2">
        <f>AVERAGE(I43,G43,K43)</f>
        <v>0.6425058479532163</v>
      </c>
    </row>
    <row r="44" spans="2:13" ht="12.75">
      <c r="B44" s="4"/>
      <c r="C44" s="4"/>
      <c r="F44"/>
      <c r="G44" s="40"/>
      <c r="H44"/>
      <c r="I44" s="40"/>
      <c r="J44"/>
      <c r="K44" s="40"/>
      <c r="L44"/>
      <c r="M44"/>
    </row>
    <row r="45" spans="2:13" ht="12.75">
      <c r="B45" s="4" t="s">
        <v>22</v>
      </c>
      <c r="C45" s="4" t="s">
        <v>114</v>
      </c>
      <c r="D45" s="4" t="s">
        <v>16</v>
      </c>
      <c r="E45" s="4" t="s">
        <v>15</v>
      </c>
      <c r="F45" t="s">
        <v>49</v>
      </c>
      <c r="G45" s="40">
        <f>G13*454/60/0.0283/G$32*(21-7)/(21-G$33)*667.8</f>
        <v>0.26452139772281114</v>
      </c>
      <c r="H45" t="s">
        <v>49</v>
      </c>
      <c r="I45" s="40">
        <f>I13*454/60/0.0283/I$32*(21-7)/(21-I33)*667.8</f>
        <v>0.5419462782613692</v>
      </c>
      <c r="J45" t="s">
        <v>49</v>
      </c>
      <c r="K45" s="40">
        <f>K13*454/60/0.0283/K$32*(21-7)/(21-K33)*667.8</f>
        <v>0.286143958535834</v>
      </c>
      <c r="L45">
        <v>100</v>
      </c>
      <c r="M45" s="2">
        <f>AVERAGE(I45,G45,K45)</f>
        <v>0.3642038781733381</v>
      </c>
    </row>
    <row r="46" spans="2:13" ht="12.75">
      <c r="B46" s="4" t="s">
        <v>23</v>
      </c>
      <c r="C46" s="4" t="s">
        <v>114</v>
      </c>
      <c r="D46" s="4" t="s">
        <v>16</v>
      </c>
      <c r="E46" s="4" t="s">
        <v>15</v>
      </c>
      <c r="F46" t="s">
        <v>49</v>
      </c>
      <c r="G46" s="40">
        <f>G14*454/60/0.0283/G$32*(21-7)/(21-G$33)*343.4</f>
        <v>0.08893859375367029</v>
      </c>
      <c r="H46" t="s">
        <v>49</v>
      </c>
      <c r="I46" s="40">
        <f>I14*454/60/0.0283/I$32*(21-7)/(21-I$33)*343.4</f>
        <v>0.09110782774766227</v>
      </c>
      <c r="J46" t="s">
        <v>49</v>
      </c>
      <c r="K46" s="40">
        <f>K14*454/60/0.0283/K$32*(21-7)/(21-K$33)*343.4</f>
        <v>0.09054929883309641</v>
      </c>
      <c r="L46">
        <v>100</v>
      </c>
      <c r="M46" s="2">
        <f>AVERAGE(I46,G46,K46)</f>
        <v>0.09019857344480965</v>
      </c>
    </row>
    <row r="47" spans="2:13" ht="12.75">
      <c r="B47" s="4" t="s">
        <v>51</v>
      </c>
      <c r="C47" s="4" t="s">
        <v>114</v>
      </c>
      <c r="D47" s="4" t="s">
        <v>16</v>
      </c>
      <c r="E47" s="4" t="s">
        <v>15</v>
      </c>
      <c r="F47">
        <v>100</v>
      </c>
      <c r="G47" s="40">
        <f>(G46*2+G45)</f>
        <v>0.44239858523015174</v>
      </c>
      <c r="H47">
        <v>100</v>
      </c>
      <c r="I47" s="40">
        <f>(I46*2+I45)</f>
        <v>0.7241619337566938</v>
      </c>
      <c r="J47">
        <v>100</v>
      </c>
      <c r="K47" s="40">
        <f>(K46*2+K45)</f>
        <v>0.4672425562020268</v>
      </c>
      <c r="L47">
        <v>100</v>
      </c>
      <c r="M47" s="2">
        <f>AVERAGE(I47,G47,K47)</f>
        <v>0.5446010250629575</v>
      </c>
    </row>
    <row r="48" ht="12.75">
      <c r="B48" s="4"/>
    </row>
    <row r="49" spans="2:12" ht="12.75">
      <c r="B49" s="16"/>
      <c r="C49" s="16"/>
      <c r="G49" s="14"/>
      <c r="H49" s="14"/>
      <c r="I49" s="15"/>
      <c r="J49" s="14"/>
      <c r="K49" s="14"/>
      <c r="L49" s="14"/>
    </row>
    <row r="51" spans="2:13" ht="12.75">
      <c r="B51" s="4"/>
      <c r="C51" s="4"/>
      <c r="F51"/>
      <c r="G51"/>
      <c r="H51"/>
      <c r="I51"/>
      <c r="J51"/>
      <c r="K51"/>
      <c r="L51"/>
      <c r="M51" s="3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B1">
      <selection activeCell="B2" sqref="B2"/>
    </sheetView>
  </sheetViews>
  <sheetFormatPr defaultColWidth="9.140625" defaultRowHeight="12.75"/>
  <cols>
    <col min="1" max="1" width="2.28125" style="20" hidden="1" customWidth="1"/>
    <col min="2" max="2" width="22.57421875" style="5" customWidth="1"/>
    <col min="3" max="3" width="6.421875" style="5" customWidth="1"/>
    <col min="4" max="4" width="9.28125" style="5" customWidth="1"/>
    <col min="5" max="5" width="2.8515625" style="20" customWidth="1"/>
    <col min="6" max="6" width="11.8515625" style="21" bestFit="1" customWidth="1"/>
    <col min="7" max="7" width="1.28515625" style="21" customWidth="1"/>
    <col min="8" max="8" width="10.7109375" style="20" customWidth="1"/>
    <col min="9" max="9" width="1.28515625" style="20" customWidth="1"/>
    <col min="10" max="10" width="11.8515625" style="20" bestFit="1" customWidth="1"/>
    <col min="11" max="11" width="1.28515625" style="20" customWidth="1"/>
    <col min="12" max="12" width="12.57421875" style="20" customWidth="1"/>
    <col min="13" max="13" width="1.57421875" style="20" customWidth="1"/>
    <col min="14" max="14" width="12.28125" style="20" customWidth="1"/>
    <col min="15" max="15" width="1.28515625" style="20" customWidth="1"/>
    <col min="16" max="16" width="10.7109375" style="20" bestFit="1" customWidth="1"/>
    <col min="17" max="17" width="1.421875" style="20" customWidth="1"/>
    <col min="18" max="18" width="10.7109375" style="20" bestFit="1" customWidth="1"/>
    <col min="19" max="19" width="1.1484375" style="20" customWidth="1"/>
    <col min="20" max="20" width="10.7109375" style="20" bestFit="1" customWidth="1"/>
    <col min="21" max="21" width="1.421875" style="20" customWidth="1"/>
    <col min="22" max="22" width="8.57421875" style="20" bestFit="1" customWidth="1"/>
    <col min="23" max="23" width="1.28515625" style="20" customWidth="1"/>
    <col min="24" max="24" width="8.57421875" style="20" bestFit="1" customWidth="1"/>
    <col min="25" max="25" width="1.421875" style="20" customWidth="1"/>
    <col min="26" max="26" width="8.57421875" style="20" bestFit="1" customWidth="1"/>
    <col min="27" max="27" width="1.421875" style="20" customWidth="1"/>
    <col min="28" max="28" width="8.8515625" style="20" bestFit="1" customWidth="1"/>
    <col min="29" max="29" width="16.140625" style="20" customWidth="1"/>
    <col min="30" max="34" width="12.7109375" style="20" bestFit="1" customWidth="1"/>
    <col min="35" max="35" width="9.421875" style="20" bestFit="1" customWidth="1"/>
    <col min="36" max="16384" width="8.8515625" style="20" customWidth="1"/>
  </cols>
  <sheetData>
    <row r="1" spans="2:3" ht="12.75">
      <c r="B1" s="19" t="s">
        <v>113</v>
      </c>
      <c r="C1" s="19"/>
    </row>
    <row r="4" spans="1:28" ht="12.75">
      <c r="A4" s="20" t="s">
        <v>46</v>
      </c>
      <c r="B4" s="19" t="s">
        <v>96</v>
      </c>
      <c r="C4" s="19" t="s">
        <v>45</v>
      </c>
      <c r="F4" s="22" t="s">
        <v>67</v>
      </c>
      <c r="G4" s="22"/>
      <c r="H4" s="22" t="s">
        <v>68</v>
      </c>
      <c r="I4" s="22"/>
      <c r="J4" s="22" t="s">
        <v>69</v>
      </c>
      <c r="K4" s="22"/>
      <c r="L4" s="22" t="s">
        <v>112</v>
      </c>
      <c r="M4" s="22"/>
      <c r="N4" s="22" t="s">
        <v>67</v>
      </c>
      <c r="O4" s="22"/>
      <c r="P4" s="22" t="s">
        <v>68</v>
      </c>
      <c r="Q4" s="22"/>
      <c r="R4" s="22" t="s">
        <v>69</v>
      </c>
      <c r="S4" s="22"/>
      <c r="T4" s="22" t="s">
        <v>112</v>
      </c>
      <c r="U4" s="22"/>
      <c r="V4" s="22" t="s">
        <v>67</v>
      </c>
      <c r="W4" s="22"/>
      <c r="X4" s="22" t="s">
        <v>68</v>
      </c>
      <c r="Y4" s="22"/>
      <c r="Z4" s="22" t="s">
        <v>69</v>
      </c>
      <c r="AA4" s="22"/>
      <c r="AB4" s="22" t="s">
        <v>112</v>
      </c>
    </row>
    <row r="5" spans="2:28" ht="12.75">
      <c r="B5" s="19"/>
      <c r="C5" s="1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12.75">
      <c r="B6" s="5" t="s">
        <v>130</v>
      </c>
      <c r="C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2:28" ht="12.75">
      <c r="B7" s="5" t="s">
        <v>131</v>
      </c>
      <c r="F7" s="22" t="s">
        <v>132</v>
      </c>
      <c r="G7" s="22"/>
      <c r="H7" s="22" t="s">
        <v>132</v>
      </c>
      <c r="I7" s="22"/>
      <c r="J7" s="22" t="s">
        <v>132</v>
      </c>
      <c r="K7" s="22"/>
      <c r="L7" s="22" t="s">
        <v>132</v>
      </c>
      <c r="M7" s="22"/>
      <c r="N7" s="20" t="s">
        <v>133</v>
      </c>
      <c r="P7" s="20" t="s">
        <v>133</v>
      </c>
      <c r="R7" s="20" t="s">
        <v>133</v>
      </c>
      <c r="T7" s="20" t="s">
        <v>133</v>
      </c>
      <c r="V7" s="20" t="s">
        <v>20</v>
      </c>
      <c r="X7" s="20" t="s">
        <v>20</v>
      </c>
      <c r="Z7" s="20" t="s">
        <v>20</v>
      </c>
      <c r="AB7" s="20" t="s">
        <v>20</v>
      </c>
    </row>
    <row r="8" spans="2:28" ht="12.75">
      <c r="B8" s="5" t="s">
        <v>134</v>
      </c>
      <c r="F8" s="22"/>
      <c r="G8" s="22"/>
      <c r="H8" s="22"/>
      <c r="I8" s="22"/>
      <c r="J8" s="22"/>
      <c r="K8" s="22"/>
      <c r="L8" s="22"/>
      <c r="M8" s="22"/>
      <c r="V8" s="20" t="s">
        <v>20</v>
      </c>
      <c r="X8" s="20" t="s">
        <v>20</v>
      </c>
      <c r="Z8" s="20" t="s">
        <v>20</v>
      </c>
      <c r="AB8" s="20" t="s">
        <v>20</v>
      </c>
    </row>
    <row r="9" spans="2:28" s="36" customFormat="1" ht="12.75">
      <c r="B9" s="36" t="s">
        <v>21</v>
      </c>
      <c r="E9" s="34"/>
      <c r="F9" s="21" t="s">
        <v>97</v>
      </c>
      <c r="G9" s="21"/>
      <c r="H9" s="21" t="s">
        <v>97</v>
      </c>
      <c r="I9" s="21"/>
      <c r="J9" s="21" t="s">
        <v>97</v>
      </c>
      <c r="K9" s="21"/>
      <c r="L9" s="21" t="s">
        <v>97</v>
      </c>
      <c r="M9" s="21"/>
      <c r="N9" s="43" t="s">
        <v>98</v>
      </c>
      <c r="O9" s="43"/>
      <c r="P9" s="43" t="s">
        <v>98</v>
      </c>
      <c r="Q9" s="43"/>
      <c r="R9" s="43" t="s">
        <v>98</v>
      </c>
      <c r="S9" s="43"/>
      <c r="T9" s="43" t="s">
        <v>98</v>
      </c>
      <c r="U9" s="43"/>
      <c r="V9" s="20" t="s">
        <v>20</v>
      </c>
      <c r="W9" s="20"/>
      <c r="X9" s="20" t="s">
        <v>20</v>
      </c>
      <c r="Y9" s="20"/>
      <c r="Z9" s="20" t="s">
        <v>20</v>
      </c>
      <c r="AA9" s="20"/>
      <c r="AB9" s="20" t="s">
        <v>20</v>
      </c>
    </row>
    <row r="10" spans="2:30" ht="12.75">
      <c r="B10" s="5" t="s">
        <v>47</v>
      </c>
      <c r="D10" s="5" t="s">
        <v>25</v>
      </c>
      <c r="E10" s="7"/>
      <c r="F10" s="25">
        <f>1255/6</f>
        <v>209.16666666666666</v>
      </c>
      <c r="G10" s="25"/>
      <c r="H10" s="25">
        <f>1255/6</f>
        <v>209.16666666666666</v>
      </c>
      <c r="I10" s="25"/>
      <c r="J10" s="25">
        <f>1255/6</f>
        <v>209.16666666666666</v>
      </c>
      <c r="K10" s="25"/>
      <c r="L10" s="25">
        <f>1255/6</f>
        <v>209.16666666666666</v>
      </c>
      <c r="M10" s="25"/>
      <c r="N10" s="27">
        <f>8750/6</f>
        <v>1458.3333333333333</v>
      </c>
      <c r="O10" s="27"/>
      <c r="P10" s="27">
        <f>8750/6</f>
        <v>1458.3333333333333</v>
      </c>
      <c r="Q10" s="27"/>
      <c r="R10" s="27">
        <f>8750/6</f>
        <v>1458.3333333333333</v>
      </c>
      <c r="S10" s="27"/>
      <c r="T10" s="27">
        <f>8750/6</f>
        <v>1458.3333333333333</v>
      </c>
      <c r="U10" s="27"/>
      <c r="V10" s="27"/>
      <c r="W10" s="27"/>
      <c r="X10" s="27"/>
      <c r="Y10" s="27"/>
      <c r="Z10" s="27"/>
      <c r="AA10" s="27"/>
      <c r="AB10" s="27">
        <f>SUM(T10,L10)</f>
        <v>1667.5</v>
      </c>
      <c r="AC10" s="27"/>
      <c r="AD10" s="27"/>
    </row>
    <row r="11" spans="2:17" ht="12.75">
      <c r="B11" s="5" t="s">
        <v>60</v>
      </c>
      <c r="D11" s="5" t="s">
        <v>61</v>
      </c>
      <c r="E11" s="7"/>
      <c r="F11" s="7"/>
      <c r="G11" s="7"/>
      <c r="H11" s="7"/>
      <c r="I11" s="7"/>
      <c r="J11" s="26"/>
      <c r="K11" s="26"/>
      <c r="L11" s="27"/>
      <c r="M11" s="27"/>
      <c r="N11" s="27"/>
      <c r="O11" s="27"/>
      <c r="P11" s="26"/>
      <c r="Q11" s="26"/>
    </row>
    <row r="12" spans="2:28" ht="12.75">
      <c r="B12" s="5" t="s">
        <v>59</v>
      </c>
      <c r="D12" s="5" t="s">
        <v>25</v>
      </c>
      <c r="E12" s="7"/>
      <c r="F12" s="46"/>
      <c r="G12" s="46"/>
      <c r="H12" s="46"/>
      <c r="I12" s="46"/>
      <c r="J12" s="26"/>
      <c r="K12" s="26"/>
      <c r="L12" s="23"/>
      <c r="M12" s="23"/>
      <c r="N12" s="23"/>
      <c r="O12" s="23"/>
      <c r="P12" s="26"/>
      <c r="Q12" s="26"/>
      <c r="V12" s="23">
        <f>21.07/6</f>
        <v>3.5116666666666667</v>
      </c>
      <c r="W12" s="23"/>
      <c r="X12" s="23">
        <f>21.07/6</f>
        <v>3.5116666666666667</v>
      </c>
      <c r="Y12" s="23"/>
      <c r="Z12" s="23">
        <f>21.07/6</f>
        <v>3.5116666666666667</v>
      </c>
      <c r="AA12" s="23"/>
      <c r="AB12" s="23">
        <f>21.07/6</f>
        <v>3.5116666666666667</v>
      </c>
    </row>
    <row r="13" spans="5:27" ht="12.75">
      <c r="E13" s="7"/>
      <c r="F13" s="46"/>
      <c r="G13" s="46"/>
      <c r="H13" s="46"/>
      <c r="I13" s="46"/>
      <c r="J13" s="46"/>
      <c r="K13" s="46"/>
      <c r="L13" s="26"/>
      <c r="M13" s="26"/>
      <c r="N13" s="26"/>
      <c r="O13" s="26"/>
      <c r="P13" s="26"/>
      <c r="Q13" s="26"/>
      <c r="R13" s="24"/>
      <c r="S13" s="24"/>
      <c r="T13" s="26"/>
      <c r="U13" s="26"/>
      <c r="V13" s="26"/>
      <c r="W13" s="26"/>
      <c r="X13" s="26"/>
      <c r="Y13" s="26"/>
      <c r="Z13" s="26"/>
      <c r="AA13" s="26"/>
    </row>
    <row r="14" spans="2:28" ht="12.75">
      <c r="B14" s="5" t="s">
        <v>55</v>
      </c>
      <c r="D14" s="5" t="s">
        <v>17</v>
      </c>
      <c r="E14" s="22"/>
      <c r="F14" s="6">
        <v>5118.666666666667</v>
      </c>
      <c r="G14" s="6"/>
      <c r="J14" s="24"/>
      <c r="K14" s="24"/>
      <c r="P14" s="24"/>
      <c r="Q14" s="24"/>
      <c r="R14" s="24"/>
      <c r="S14" s="24"/>
      <c r="V14" s="20">
        <f>emiss!G32</f>
        <v>5250</v>
      </c>
      <c r="X14" s="20">
        <f>emiss!I32</f>
        <v>5125</v>
      </c>
      <c r="Z14" s="20">
        <f>emiss!K32</f>
        <v>4981</v>
      </c>
      <c r="AB14" s="23">
        <f>emiss!M32</f>
        <v>5118.666666666667</v>
      </c>
    </row>
    <row r="15" spans="2:28" ht="12.75">
      <c r="B15" s="5" t="s">
        <v>56</v>
      </c>
      <c r="D15" s="5" t="s">
        <v>18</v>
      </c>
      <c r="E15" s="22"/>
      <c r="F15" s="6">
        <v>13.266666666666666</v>
      </c>
      <c r="G15" s="6"/>
      <c r="V15" s="20">
        <f>emiss!G33</f>
        <v>13.2</v>
      </c>
      <c r="X15" s="20">
        <f>emiss!I33</f>
        <v>13.2</v>
      </c>
      <c r="Z15" s="20">
        <f>emiss!K33</f>
        <v>13.4</v>
      </c>
      <c r="AB15" s="23">
        <f>emiss!M33</f>
        <v>13.266666666666666</v>
      </c>
    </row>
    <row r="16" spans="5:7" ht="12.75">
      <c r="E16" s="22"/>
      <c r="F16" s="6"/>
      <c r="G16" s="6"/>
    </row>
    <row r="17" spans="2:7" ht="12.75">
      <c r="B17" s="5" t="s">
        <v>62</v>
      </c>
      <c r="D17" s="5" t="s">
        <v>63</v>
      </c>
      <c r="E17" s="22"/>
      <c r="F17" s="20"/>
      <c r="G17" s="20"/>
    </row>
    <row r="18" spans="2:7" ht="12.75">
      <c r="B18" s="5" t="s">
        <v>64</v>
      </c>
      <c r="D18" s="5" t="s">
        <v>63</v>
      </c>
      <c r="E18" s="22"/>
      <c r="F18" s="20"/>
      <c r="G18" s="20"/>
    </row>
    <row r="19" spans="6:27" ht="12.75">
      <c r="F19" s="7"/>
      <c r="G19" s="7"/>
      <c r="H19" s="7"/>
      <c r="I19" s="7"/>
      <c r="J19" s="7"/>
      <c r="K19" s="7"/>
      <c r="L19" s="26"/>
      <c r="M19" s="26"/>
      <c r="N19" s="7"/>
      <c r="O19" s="7"/>
      <c r="P19" s="7"/>
      <c r="Q19" s="7"/>
      <c r="R19" s="13"/>
      <c r="S19" s="13"/>
      <c r="T19" s="26"/>
      <c r="U19" s="26"/>
      <c r="V19" s="26"/>
      <c r="W19" s="26"/>
      <c r="X19" s="26"/>
      <c r="Y19" s="26"/>
      <c r="Z19" s="26"/>
      <c r="AA19" s="26"/>
    </row>
    <row r="20" spans="2:7" ht="12.75">
      <c r="B20" s="31" t="s">
        <v>57</v>
      </c>
      <c r="F20" s="6"/>
      <c r="G20" s="6"/>
    </row>
    <row r="21" spans="2:30" ht="12.75">
      <c r="B21" s="5" t="s">
        <v>59</v>
      </c>
      <c r="D21" s="5" t="s">
        <v>26</v>
      </c>
      <c r="F21" s="6"/>
      <c r="G21" s="6"/>
      <c r="V21" s="23">
        <f>V12*454/0.0283/60/V$14*(21-7)/(21-V$15)*1000000</f>
        <v>321000.406041631</v>
      </c>
      <c r="W21" s="23"/>
      <c r="X21" s="23">
        <f>X12*454/0.0283/60/X$14*(21-7)/(21-X$15)*1000000</f>
        <v>328829.6842377683</v>
      </c>
      <c r="Y21" s="23"/>
      <c r="Z21" s="23">
        <f>Z12*454/0.0283/60/Z$14*(21-7)/(21-Z$15)*1000000</f>
        <v>347239.68520918407</v>
      </c>
      <c r="AA21" s="23"/>
      <c r="AB21" s="23">
        <f>AB12*454/0.0283/60/AB$14*(21-7)/(21-AB$15)*1000000</f>
        <v>332074.7917433236</v>
      </c>
      <c r="AD21" s="23"/>
    </row>
    <row r="22" spans="6:27" ht="12.75">
      <c r="F22" s="7"/>
      <c r="G22" s="7"/>
      <c r="H22" s="7"/>
      <c r="I22" s="7"/>
      <c r="J22" s="7"/>
      <c r="K22" s="7"/>
      <c r="L22" s="26"/>
      <c r="M22" s="26"/>
      <c r="N22" s="7"/>
      <c r="O22" s="7"/>
      <c r="P22" s="7"/>
      <c r="Q22" s="7"/>
      <c r="R22" s="13"/>
      <c r="S22" s="13"/>
      <c r="T22" s="26"/>
      <c r="U22" s="26"/>
      <c r="V22" s="26"/>
      <c r="W22" s="26"/>
      <c r="X22" s="26"/>
      <c r="Y22" s="26"/>
      <c r="Z22" s="26"/>
      <c r="AA22" s="26"/>
    </row>
    <row r="23" spans="6:27" ht="12.75">
      <c r="F23" s="7"/>
      <c r="G23" s="7"/>
      <c r="H23" s="7"/>
      <c r="I23" s="7"/>
      <c r="J23" s="7"/>
      <c r="K23" s="7"/>
      <c r="L23" s="26"/>
      <c r="M23" s="26"/>
      <c r="N23" s="7"/>
      <c r="O23" s="7"/>
      <c r="P23" s="7"/>
      <c r="Q23" s="7"/>
      <c r="R23" s="13"/>
      <c r="S23" s="13"/>
      <c r="T23" s="26"/>
      <c r="U23" s="26"/>
      <c r="V23" s="26"/>
      <c r="W23" s="26"/>
      <c r="X23" s="26"/>
      <c r="Y23" s="26"/>
      <c r="Z23" s="26"/>
      <c r="AA23" s="26"/>
    </row>
    <row r="24" spans="6:7" ht="12.75">
      <c r="F24" s="6"/>
      <c r="G24" s="6"/>
    </row>
    <row r="25" spans="5:28" ht="12.75">
      <c r="E25" s="22"/>
      <c r="F25" s="6"/>
      <c r="G25" s="6"/>
      <c r="L25" s="24"/>
      <c r="M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5:7" ht="12.75">
      <c r="E26" s="22"/>
      <c r="F26" s="6"/>
      <c r="G26" s="6"/>
    </row>
    <row r="27" spans="5:7" ht="12.75">
      <c r="E27" s="22"/>
      <c r="F27" s="6"/>
      <c r="G27" s="6"/>
    </row>
    <row r="28" spans="5:27" ht="12.75">
      <c r="E28" s="22"/>
      <c r="F28" s="6"/>
      <c r="G28" s="6"/>
      <c r="L28" s="24"/>
      <c r="M28" s="24"/>
      <c r="T28" s="24"/>
      <c r="U28" s="24"/>
      <c r="V28" s="24"/>
      <c r="W28" s="24"/>
      <c r="X28" s="24"/>
      <c r="Y28" s="24"/>
      <c r="Z28" s="24"/>
      <c r="AA28" s="24"/>
    </row>
    <row r="29" spans="5:7" ht="12.75">
      <c r="E29" s="22"/>
      <c r="F29" s="6"/>
      <c r="G29" s="6"/>
    </row>
    <row r="30" spans="5:7" ht="12.75">
      <c r="E30" s="22"/>
      <c r="F30" s="6"/>
      <c r="G30" s="6"/>
    </row>
    <row r="31" spans="2:7" ht="12.75">
      <c r="B31" s="31"/>
      <c r="F31" s="6"/>
      <c r="G31" s="6"/>
    </row>
    <row r="32" spans="6:28" ht="12.75">
      <c r="F32" s="6"/>
      <c r="G32" s="6"/>
      <c r="L32" s="23"/>
      <c r="M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6:28" ht="12.75">
      <c r="F33" s="6"/>
      <c r="G33" s="6"/>
      <c r="L33" s="23"/>
      <c r="M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6:28" ht="12.75">
      <c r="F34" s="6"/>
      <c r="G34" s="6"/>
      <c r="L34" s="23"/>
      <c r="M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6:28" ht="12.75">
      <c r="F35" s="6"/>
      <c r="G35" s="6"/>
      <c r="L35" s="23"/>
      <c r="M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6:28" ht="12.75">
      <c r="F36" s="6"/>
      <c r="G36" s="6"/>
      <c r="L36" s="23"/>
      <c r="M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6:28" ht="12.75">
      <c r="F37" s="6"/>
      <c r="G37" s="6"/>
      <c r="L37" s="23"/>
      <c r="M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6:28" ht="12.75">
      <c r="F38" s="6"/>
      <c r="G38" s="6"/>
      <c r="L38" s="23"/>
      <c r="M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6:28" ht="12.75">
      <c r="F39" s="6"/>
      <c r="G39" s="6"/>
      <c r="L39" s="23"/>
      <c r="M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6:28" ht="12.75">
      <c r="F40" s="6"/>
      <c r="G40" s="6"/>
      <c r="L40" s="23"/>
      <c r="M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2:28" ht="12.75">
      <c r="L41" s="23"/>
      <c r="M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3:28" ht="12.75">
      <c r="C42" s="19"/>
      <c r="L42" s="23"/>
      <c r="M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2:28" ht="12.75">
      <c r="L43" s="23"/>
      <c r="M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2:28" ht="12.75">
      <c r="L44" s="23"/>
      <c r="M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2:28" ht="12.75">
      <c r="L45" s="23"/>
      <c r="M45" s="23"/>
      <c r="T45" s="23"/>
      <c r="U45" s="23"/>
      <c r="V45" s="23"/>
      <c r="W45" s="23"/>
      <c r="X45" s="23"/>
      <c r="Y45" s="23"/>
      <c r="Z45" s="23"/>
      <c r="AA45" s="23"/>
      <c r="AB45" s="23"/>
    </row>
    <row r="47" ht="12.75">
      <c r="AB47" s="23"/>
    </row>
    <row r="48" ht="12.75">
      <c r="AB48" s="2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H1" sqref="H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3" t="s">
        <v>30</v>
      </c>
      <c r="C1" s="7"/>
      <c r="D1" s="7"/>
      <c r="E1" s="7"/>
      <c r="F1" s="7"/>
    </row>
    <row r="2" spans="2:7" ht="12.75">
      <c r="B2" s="7"/>
      <c r="C2" s="7"/>
      <c r="D2" s="7"/>
      <c r="E2" s="32" t="s">
        <v>67</v>
      </c>
      <c r="F2" s="32" t="s">
        <v>68</v>
      </c>
      <c r="G2" s="37" t="s">
        <v>69</v>
      </c>
    </row>
    <row r="3" spans="1:6" ht="12.75">
      <c r="A3" t="s">
        <v>46</v>
      </c>
      <c r="B3" s="3" t="s">
        <v>96</v>
      </c>
      <c r="C3" s="7"/>
      <c r="D3" s="7"/>
      <c r="E3" s="7"/>
      <c r="F3" s="7"/>
    </row>
    <row r="4" spans="2:6" ht="12.75">
      <c r="B4" s="7"/>
      <c r="C4" s="7"/>
      <c r="D4" s="7"/>
      <c r="F4" s="7"/>
    </row>
    <row r="5" spans="2:7" ht="12.75">
      <c r="B5" t="s">
        <v>99</v>
      </c>
      <c r="C5" t="s">
        <v>65</v>
      </c>
      <c r="E5">
        <v>1057</v>
      </c>
      <c r="F5">
        <v>1123</v>
      </c>
      <c r="G5">
        <v>1082</v>
      </c>
    </row>
    <row r="6" spans="2:7" ht="12.75">
      <c r="B6" t="s">
        <v>100</v>
      </c>
      <c r="C6" t="s">
        <v>65</v>
      </c>
      <c r="E6">
        <v>2024</v>
      </c>
      <c r="F6">
        <v>2026</v>
      </c>
      <c r="G6">
        <v>2026</v>
      </c>
    </row>
    <row r="7" spans="2:7" ht="12.75">
      <c r="B7" t="s">
        <v>86</v>
      </c>
      <c r="C7" t="s">
        <v>93</v>
      </c>
      <c r="E7">
        <v>-3.1</v>
      </c>
      <c r="F7">
        <v>-2.4</v>
      </c>
      <c r="G7">
        <v>-3.1</v>
      </c>
    </row>
    <row r="8" spans="2:7" ht="12.75">
      <c r="B8" t="s">
        <v>87</v>
      </c>
      <c r="C8" t="s">
        <v>66</v>
      </c>
      <c r="E8">
        <v>11.1</v>
      </c>
      <c r="F8">
        <v>10.8</v>
      </c>
      <c r="G8">
        <v>11.2</v>
      </c>
    </row>
    <row r="9" spans="2:7" ht="12.75">
      <c r="B9" t="s">
        <v>88</v>
      </c>
      <c r="C9" t="s">
        <v>65</v>
      </c>
      <c r="E9">
        <v>378</v>
      </c>
      <c r="F9">
        <v>380</v>
      </c>
      <c r="G9">
        <v>377</v>
      </c>
    </row>
    <row r="10" spans="2:7" ht="12.75">
      <c r="B10" t="s">
        <v>89</v>
      </c>
      <c r="C10" t="s">
        <v>93</v>
      </c>
      <c r="E10">
        <v>-7.4</v>
      </c>
      <c r="F10">
        <v>-6.2</v>
      </c>
      <c r="G10">
        <v>-6.7</v>
      </c>
    </row>
    <row r="11" spans="2:7" ht="12.75">
      <c r="B11" t="s">
        <v>90</v>
      </c>
      <c r="C11" t="s">
        <v>93</v>
      </c>
      <c r="E11">
        <v>5.7</v>
      </c>
      <c r="F11">
        <v>5.6</v>
      </c>
      <c r="G11">
        <v>6.1</v>
      </c>
    </row>
    <row r="12" spans="2:7" ht="12.75">
      <c r="B12" t="s">
        <v>91</v>
      </c>
      <c r="C12" t="s">
        <v>65</v>
      </c>
      <c r="E12">
        <v>348</v>
      </c>
      <c r="F12">
        <v>345</v>
      </c>
      <c r="G12">
        <v>345</v>
      </c>
    </row>
    <row r="13" spans="2:7" ht="12.75">
      <c r="B13" t="s">
        <v>92</v>
      </c>
      <c r="C13" t="s">
        <v>66</v>
      </c>
      <c r="E13">
        <v>1.7</v>
      </c>
      <c r="F13">
        <v>1.6</v>
      </c>
      <c r="G13">
        <v>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2004-02-24T16:32:23Z</cp:lastPrinted>
  <dcterms:created xsi:type="dcterms:W3CDTF">2000-01-10T00:44:42Z</dcterms:created>
  <dcterms:modified xsi:type="dcterms:W3CDTF">2004-02-24T16:32:27Z</dcterms:modified>
  <cp:category/>
  <cp:version/>
  <cp:contentType/>
  <cp:contentStatus/>
</cp:coreProperties>
</file>