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18" activeTab="3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1" sheetId="7" r:id="rId7"/>
    <sheet name="df c2" sheetId="8" r:id="rId8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<sst xmlns="http://schemas.openxmlformats.org/spreadsheetml/2006/main" count="1000" uniqueCount="197">
  <si>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</si>
  <si>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</si>
  <si>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</si>
  <si>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</si>
  <si>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</si>
  <si>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</si>
  <si>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</si>
  <si>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</si>
  <si>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</si>
  <si>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</si>
  <si>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</si>
  <si>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</si>
  <si>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</si>
  <si>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</si>
  <si>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</si>
  <si>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</si>
  <si>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</si>
  <si>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</si>
  <si>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</si>
  <si>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</si>
  <si>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</si>
  <si>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</si>
  <si>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</si>
  <si>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</si>
  <si>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</si>
  <si>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</si>
  <si>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</si>
  <si>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</si>
  <si>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</si>
  <si>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</si>
  <si>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</si>
  <si>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</si>
  <si>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</si>
  <si>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</si>
  <si>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</si>
  <si>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</si>
  <si>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</si>
  <si>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</si>
  <si>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</si>
  <si>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</si>
  <si>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</si>
  <si>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</si>
  <si>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</si>
  <si>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</si>
  <si>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</si>
  <si>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</si>
  <si>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</si>
  <si>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</si>
  <si>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</si>
  <si>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Ash</t>
  </si>
  <si>
    <t>HCl</t>
  </si>
  <si>
    <t>Cl2</t>
  </si>
  <si>
    <t>lb/hr</t>
  </si>
  <si>
    <t>Run 1</t>
  </si>
  <si>
    <t>ug/dscm</t>
  </si>
  <si>
    <t>SVM</t>
  </si>
  <si>
    <t>LVM</t>
  </si>
  <si>
    <t>O2 (%)</t>
  </si>
  <si>
    <t>TEQ Cond Avg</t>
  </si>
  <si>
    <t>Total Cond Avg</t>
  </si>
  <si>
    <t>mg/dscm</t>
  </si>
  <si>
    <t>HW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</si>
  <si>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</si>
  <si>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</si>
  <si>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</si>
  <si>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</si>
  <si>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</si>
  <si>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</si>
  <si>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</si>
  <si>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</si>
  <si>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</si>
  <si>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</si>
  <si>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</si>
  <si>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</si>
  <si>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</si>
  <si>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</si>
  <si>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</si>
  <si>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</si>
  <si>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Beryllium</t>
  </si>
  <si>
    <t>Mercury</t>
  </si>
  <si>
    <t>Comments</t>
  </si>
  <si>
    <t xml:space="preserve">   O2</t>
  </si>
  <si>
    <t xml:space="preserve">   Moisture</t>
  </si>
  <si>
    <t>Chromium</t>
  </si>
  <si>
    <t>Sampling Train</t>
  </si>
  <si>
    <t>Trial burn</t>
  </si>
  <si>
    <t>*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</si>
  <si>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</si>
  <si>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</si>
  <si>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</si>
  <si>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</si>
  <si>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</si>
  <si>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</si>
  <si>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</si>
  <si>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</si>
  <si>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</si>
  <si>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</si>
  <si>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</si>
  <si>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Metals</t>
  </si>
  <si>
    <t>nd</t>
  </si>
  <si>
    <t>Detected in sample volume (pg)</t>
  </si>
  <si>
    <t>n</t>
  </si>
  <si>
    <t>Total Chlorine</t>
  </si>
  <si>
    <t>Phase I ID No.</t>
  </si>
  <si>
    <t>Silver</t>
  </si>
  <si>
    <t>Arsenic</t>
  </si>
  <si>
    <t>Barium</t>
  </si>
  <si>
    <t>Cadmium</t>
  </si>
  <si>
    <t>Nickel</t>
  </si>
  <si>
    <t>Antimony</t>
  </si>
  <si>
    <t>Selenium</t>
  </si>
  <si>
    <t>Thallium</t>
  </si>
  <si>
    <t>CO (RA)</t>
  </si>
  <si>
    <t>Natural gas</t>
  </si>
  <si>
    <t>Run 2</t>
  </si>
  <si>
    <t>Stack Gas Flowrate</t>
  </si>
  <si>
    <t>Oxygen</t>
  </si>
  <si>
    <t>Feedrate MTEC Calculations</t>
  </si>
  <si>
    <t>Cytec Industries, Inc.</t>
  </si>
  <si>
    <t>Willow Island</t>
  </si>
  <si>
    <t>WV</t>
  </si>
  <si>
    <t>Fluidized bed incinerator</t>
  </si>
  <si>
    <t>Wastewater treatment sludge, organic liquid solvents</t>
  </si>
  <si>
    <t>Normal wastes, APCD operation, low comb temp</t>
  </si>
  <si>
    <t>Normal wastes, APCD operation, high comb temp</t>
  </si>
  <si>
    <t>Cytec Industries, Willow Island, West Virginia, Preliminary Compliance Determination for the Fluidized Bed Incinerator Pursuant to HWC MACT Regulations, ENSR, February 29, 2000, Project No. 0270-047-400</t>
  </si>
  <si>
    <t>ENSR Corporation</t>
  </si>
  <si>
    <t>WS</t>
  </si>
  <si>
    <t>Wet scrubber</t>
  </si>
  <si>
    <t>PM, HCl/Cl2</t>
  </si>
  <si>
    <t>3007C1</t>
  </si>
  <si>
    <t>PM, HCl/Cl2, CO, metals, D/F</t>
  </si>
  <si>
    <t>3007C2</t>
  </si>
  <si>
    <t>Cytec, Willow Island, WV</t>
  </si>
  <si>
    <t>Normal operations, low temp, Dec 15, 1999</t>
  </si>
  <si>
    <t>Normal operations, high temp, Dec 16, 1999</t>
  </si>
  <si>
    <t>Solvent</t>
  </si>
  <si>
    <t>WWT Sludge</t>
  </si>
  <si>
    <t>Chlorine</t>
  </si>
  <si>
    <t>Heating Value</t>
  </si>
  <si>
    <t>Btu/lb</t>
  </si>
  <si>
    <t>ppmw</t>
  </si>
  <si>
    <t>Thermal Feedrate</t>
  </si>
  <si>
    <t>MMBtu/hr</t>
  </si>
  <si>
    <t>Estimated Firing Rate</t>
  </si>
  <si>
    <t>Freeboard Temperature</t>
  </si>
  <si>
    <t>F</t>
  </si>
  <si>
    <t>Scrubber Water Flowrate</t>
  </si>
  <si>
    <t>gpm</t>
  </si>
  <si>
    <t>Scrubber Pressure</t>
  </si>
  <si>
    <t>in H2O</t>
  </si>
  <si>
    <t>Cytec Industries, Willow Island, West Virginia, Phase II, Preliminary Compliance Determination for the Fluidized Bed Incinerator Pursuant to HWC MACT Regulations, ENSR, September 7, 2000, Project No. 0270-047-900</t>
  </si>
  <si>
    <t>PM, Hg speciation, metals, CO</t>
  </si>
  <si>
    <t>3007C3</t>
  </si>
  <si>
    <t>R1</t>
  </si>
  <si>
    <t>R2</t>
  </si>
  <si>
    <t>R3</t>
  </si>
  <si>
    <t>data not available for run 2 due to analytical error processing sample train components</t>
  </si>
  <si>
    <t>Condition Description</t>
  </si>
  <si>
    <t>Combustor Class</t>
  </si>
  <si>
    <t>Combustor Type</t>
  </si>
  <si>
    <t>Report Name/Date</t>
  </si>
  <si>
    <t>Report Prepare</t>
  </si>
  <si>
    <t>Testing Firm</t>
  </si>
  <si>
    <t>Testing Dates</t>
  </si>
  <si>
    <t>Condition Descr</t>
  </si>
  <si>
    <t>Content</t>
  </si>
  <si>
    <t>Stack Gas Emissions 1</t>
  </si>
  <si>
    <t>Feedstream 1</t>
  </si>
  <si>
    <t>WVD004341491</t>
  </si>
  <si>
    <t>Full ND</t>
  </si>
  <si>
    <t>E1</t>
  </si>
  <si>
    <t>E2</t>
  </si>
  <si>
    <t>Cond Dates</t>
  </si>
  <si>
    <t>Number of Sister Facilities</t>
  </si>
  <si>
    <t>APCS Detailed Acronym</t>
  </si>
  <si>
    <t>APCS General Class</t>
  </si>
  <si>
    <t xml:space="preserve">Liq, sludge </t>
  </si>
  <si>
    <t>source</t>
  </si>
  <si>
    <t>cond</t>
  </si>
  <si>
    <t>emiss</t>
  </si>
  <si>
    <t>feed</t>
  </si>
  <si>
    <t>process</t>
  </si>
  <si>
    <t>df c1</t>
  </si>
  <si>
    <t>df c2</t>
  </si>
  <si>
    <t xml:space="preserve">Fluidized bed </t>
  </si>
  <si>
    <t>Onsite incinerator</t>
  </si>
  <si>
    <t>LEWS</t>
  </si>
  <si>
    <t>Feedstream Number</t>
  </si>
  <si>
    <t>Feed Class</t>
  </si>
  <si>
    <t>Liq HW</t>
  </si>
  <si>
    <t>F1</t>
  </si>
  <si>
    <t>Sludge HW</t>
  </si>
  <si>
    <t>F2</t>
  </si>
  <si>
    <t>F3</t>
  </si>
  <si>
    <t>Feed Class 2</t>
  </si>
  <si>
    <t>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</si>
</sst>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</numFmts>
  <fonts count="5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166" fontId="0" fillId="0" borderId="0" xfId="0" applyNumberFormat="1" applyAlignment="1">
      <alignment/>
    </xf>
    <xf numFmtId="165" fontId="0" fillId="0" borderId="0" xfId="0" applyNumberFormat="1" applyFont="1" applyFill="1" applyBorder="1" applyAlignment="1">
      <alignment/>
    </xf>
    <xf numFmtId="17" fontId="0" fillId="0" borderId="0" xfId="0" applyNumberFormat="1" applyFont="1" applyAlignment="1">
      <alignment horizontal="left"/>
    </xf>
    <xf numFmtId="167" fontId="0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E23" sqref="E23"/>
    </sheetView>
  </sheetViews>
  <sheetFormatPr defaultColWidth="9.140625" defaultRowHeight="12.75"/>
  <sheetData>
    <row r="1" ht="12.75">
      <c r="A1" t="s">
        <v>178</v>
      </c>
    </row>
    <row r="2" ht="12.75">
      <c r="A2" t="s">
        <v>179</v>
      </c>
    </row>
    <row r="3" ht="12.75">
      <c r="A3" t="s">
        <v>180</v>
      </c>
    </row>
    <row r="4" ht="12.75">
      <c r="A4" t="s">
        <v>181</v>
      </c>
    </row>
    <row r="5" ht="12.75">
      <c r="A5" t="s">
        <v>182</v>
      </c>
    </row>
    <row r="6" ht="12.75">
      <c r="A6" t="s">
        <v>183</v>
      </c>
    </row>
    <row r="7" ht="12.75">
      <c r="A7" t="s">
        <v>184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4"/>
  <sheetViews>
    <sheetView workbookViewId="0" topLeftCell="B28">
      <selection activeCell="B35" sqref="B35"/>
    </sheetView>
  </sheetViews>
  <sheetFormatPr defaultColWidth="9.140625" defaultRowHeight="12.75"/>
  <cols>
    <col min="1" max="1" width="4.57421875" style="1" hidden="1" customWidth="1"/>
    <col min="2" max="2" width="26.421875" style="1" customWidth="1"/>
    <col min="3" max="3" width="58.421875" style="1" customWidth="1"/>
    <col min="4" max="16384" width="8.8515625" style="1" customWidth="1"/>
  </cols>
  <sheetData>
    <row r="1" spans="2:12" ht="12.75">
      <c r="B1" s="8" t="s">
        <v>72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2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12.75">
      <c r="B3" s="14" t="s">
        <v>103</v>
      </c>
      <c r="C3" s="15">
        <v>3007</v>
      </c>
      <c r="D3" s="14"/>
      <c r="E3" s="14"/>
      <c r="F3" s="14"/>
      <c r="G3" s="14"/>
      <c r="H3" s="14"/>
      <c r="I3" s="14"/>
      <c r="J3" s="14"/>
      <c r="K3" s="14"/>
      <c r="L3" s="14"/>
    </row>
    <row r="4" spans="2:12" ht="12.75">
      <c r="B4" s="14" t="s">
        <v>0</v>
      </c>
      <c r="C4" s="14" t="s">
        <v>169</v>
      </c>
      <c r="D4" s="14"/>
      <c r="E4" s="14"/>
      <c r="F4" s="14"/>
      <c r="G4" s="14"/>
      <c r="H4" s="14"/>
      <c r="I4" s="14"/>
      <c r="J4" s="14"/>
      <c r="K4" s="14"/>
      <c r="L4" s="14"/>
    </row>
    <row r="5" spans="2:12" ht="12.75">
      <c r="B5" s="14" t="s">
        <v>1</v>
      </c>
      <c r="C5" s="14" t="s">
        <v>118</v>
      </c>
      <c r="D5" s="14"/>
      <c r="E5" s="14"/>
      <c r="F5" s="14"/>
      <c r="G5" s="14"/>
      <c r="H5" s="14"/>
      <c r="I5" s="14"/>
      <c r="J5" s="14"/>
      <c r="K5" s="14"/>
      <c r="L5" s="14"/>
    </row>
    <row r="6" spans="2:12" ht="12.75">
      <c r="B6" s="14" t="s">
        <v>2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2" ht="12.75">
      <c r="B7" s="14" t="s">
        <v>3</v>
      </c>
      <c r="C7" s="14" t="s">
        <v>119</v>
      </c>
      <c r="D7" s="14"/>
      <c r="E7" s="14"/>
      <c r="F7" s="14"/>
      <c r="G7" s="14"/>
      <c r="H7" s="14"/>
      <c r="I7" s="14"/>
      <c r="J7" s="14"/>
      <c r="K7" s="14"/>
      <c r="L7" s="14"/>
    </row>
    <row r="8" spans="2:12" ht="12.75">
      <c r="B8" s="14" t="s">
        <v>4</v>
      </c>
      <c r="C8" s="14" t="s">
        <v>120</v>
      </c>
      <c r="D8" s="14"/>
      <c r="E8" s="14"/>
      <c r="F8" s="14"/>
      <c r="G8" s="14"/>
      <c r="H8" s="14"/>
      <c r="I8" s="14"/>
      <c r="J8" s="14"/>
      <c r="K8" s="14"/>
      <c r="L8" s="14"/>
    </row>
    <row r="9" spans="2:12" ht="12.75">
      <c r="B9" s="14" t="s">
        <v>5</v>
      </c>
      <c r="C9" s="14" t="s">
        <v>121</v>
      </c>
      <c r="D9" s="14"/>
      <c r="E9" s="14"/>
      <c r="F9" s="14"/>
      <c r="G9" s="14"/>
      <c r="H9" s="14"/>
      <c r="I9" s="14"/>
      <c r="J9" s="14"/>
      <c r="K9" s="14"/>
      <c r="L9" s="14"/>
    </row>
    <row r="10" spans="2:12" ht="12.75"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ht="12.75">
      <c r="B11" s="14" t="s">
        <v>174</v>
      </c>
      <c r="C11" s="15">
        <v>0</v>
      </c>
      <c r="D11" s="14"/>
      <c r="E11" s="14"/>
      <c r="F11" s="14"/>
      <c r="G11" s="14"/>
      <c r="H11" s="14"/>
      <c r="I11" s="14"/>
      <c r="J11" s="14"/>
      <c r="K11" s="14"/>
      <c r="L11" s="14"/>
    </row>
    <row r="12" spans="2:12" ht="12.75">
      <c r="B12" s="14" t="s">
        <v>159</v>
      </c>
      <c r="C12" s="14" t="s">
        <v>186</v>
      </c>
      <c r="D12" s="14"/>
      <c r="E12" s="14"/>
      <c r="F12" s="14"/>
      <c r="G12" s="14"/>
      <c r="H12" s="14"/>
      <c r="I12" s="14"/>
      <c r="J12" s="14"/>
      <c r="K12" s="14"/>
      <c r="L12" s="14"/>
    </row>
    <row r="13" spans="2:12" ht="12.75">
      <c r="B13" s="14" t="s">
        <v>160</v>
      </c>
      <c r="C13" s="14" t="s">
        <v>185</v>
      </c>
      <c r="D13" s="14"/>
      <c r="E13" s="14"/>
      <c r="F13" s="14"/>
      <c r="G13" s="14"/>
      <c r="H13" s="14"/>
      <c r="I13" s="14"/>
      <c r="J13" s="14"/>
      <c r="K13" s="14"/>
      <c r="L13" s="14"/>
    </row>
    <row r="14" spans="2:12" s="46" customFormat="1" ht="12.75">
      <c r="B14" s="45" t="s">
        <v>62</v>
      </c>
      <c r="C14" s="45" t="s">
        <v>121</v>
      </c>
      <c r="D14" s="45"/>
      <c r="E14" s="45"/>
      <c r="F14" s="45"/>
      <c r="G14" s="45"/>
      <c r="H14" s="45"/>
      <c r="I14" s="45"/>
      <c r="J14" s="45"/>
      <c r="K14" s="45"/>
      <c r="L14" s="45"/>
    </row>
    <row r="15" spans="2:12" s="46" customFormat="1" ht="12.7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2:12" s="46" customFormat="1" ht="12.75">
      <c r="B16" s="45" t="s">
        <v>69</v>
      </c>
      <c r="C16" s="47"/>
      <c r="D16" s="45"/>
      <c r="E16" s="45"/>
      <c r="F16" s="45"/>
      <c r="G16" s="45"/>
      <c r="H16" s="45"/>
      <c r="I16" s="45"/>
      <c r="J16" s="45"/>
      <c r="K16" s="45"/>
      <c r="L16" s="45"/>
    </row>
    <row r="17" spans="2:12" s="46" customFormat="1" ht="12.75">
      <c r="B17" s="14" t="s">
        <v>73</v>
      </c>
      <c r="C17" s="45"/>
      <c r="F17" s="45"/>
      <c r="G17" s="45"/>
      <c r="H17" s="45"/>
      <c r="I17" s="45"/>
      <c r="J17" s="45"/>
      <c r="K17" s="45"/>
      <c r="L17" s="45"/>
    </row>
    <row r="18" spans="2:12" s="46" customFormat="1" ht="12.75">
      <c r="B18" s="14" t="s">
        <v>175</v>
      </c>
      <c r="C18" s="45" t="s">
        <v>127</v>
      </c>
      <c r="D18" s="45"/>
      <c r="E18" s="45"/>
      <c r="F18" s="45"/>
      <c r="G18" s="45"/>
      <c r="H18" s="45"/>
      <c r="I18" s="45"/>
      <c r="J18" s="45"/>
      <c r="K18" s="45"/>
      <c r="L18" s="45"/>
    </row>
    <row r="19" spans="2:12" s="46" customFormat="1" ht="12.75">
      <c r="B19" s="14" t="s">
        <v>176</v>
      </c>
      <c r="C19" s="45" t="s">
        <v>187</v>
      </c>
      <c r="D19" s="45"/>
      <c r="E19" s="45"/>
      <c r="F19" s="45"/>
      <c r="G19" s="45"/>
      <c r="H19" s="45"/>
      <c r="I19" s="45"/>
      <c r="J19" s="45"/>
      <c r="K19" s="45"/>
      <c r="L19" s="45"/>
    </row>
    <row r="20" spans="2:12" ht="12.75">
      <c r="B20" s="45" t="s">
        <v>7</v>
      </c>
      <c r="C20" s="45" t="s">
        <v>128</v>
      </c>
      <c r="D20" s="14"/>
      <c r="E20" s="14"/>
      <c r="F20" s="14"/>
      <c r="G20" s="14"/>
      <c r="H20" s="14"/>
      <c r="I20" s="14"/>
      <c r="J20" s="14"/>
      <c r="K20" s="14"/>
      <c r="L20" s="14"/>
    </row>
    <row r="21" spans="2:12" ht="12.75">
      <c r="B21" s="14" t="s">
        <v>67</v>
      </c>
      <c r="C21" s="14" t="s">
        <v>177</v>
      </c>
      <c r="D21" s="14"/>
      <c r="E21" s="14"/>
      <c r="F21" s="14"/>
      <c r="G21" s="14"/>
      <c r="H21" s="14"/>
      <c r="I21" s="14"/>
      <c r="J21" s="14"/>
      <c r="K21" s="14"/>
      <c r="L21" s="14"/>
    </row>
    <row r="22" spans="2:12" ht="12.75">
      <c r="B22" s="14" t="s">
        <v>74</v>
      </c>
      <c r="C22" s="51" t="s">
        <v>122</v>
      </c>
      <c r="D22" s="14"/>
      <c r="E22" s="14"/>
      <c r="F22" s="14"/>
      <c r="G22" s="14"/>
      <c r="H22" s="14"/>
      <c r="I22" s="14"/>
      <c r="J22" s="14"/>
      <c r="K22" s="14"/>
      <c r="L22" s="14"/>
    </row>
    <row r="23" spans="2:12" ht="12.75">
      <c r="B23" s="14" t="s">
        <v>68</v>
      </c>
      <c r="C23" s="14" t="s">
        <v>113</v>
      </c>
      <c r="D23" s="14"/>
      <c r="E23" s="14"/>
      <c r="F23" s="14"/>
      <c r="G23" s="14"/>
      <c r="H23" s="14"/>
      <c r="I23" s="14"/>
      <c r="J23" s="14"/>
      <c r="K23" s="14"/>
      <c r="L23" s="14"/>
    </row>
    <row r="24" spans="2:12" ht="12.75" customHeight="1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ht="12.75">
      <c r="B25" s="14" t="s">
        <v>8</v>
      </c>
      <c r="C25" s="15"/>
      <c r="D25" s="14"/>
      <c r="E25" s="14"/>
      <c r="F25" s="14"/>
      <c r="G25" s="14"/>
      <c r="H25" s="14"/>
      <c r="I25" s="14"/>
      <c r="J25" s="14"/>
      <c r="K25" s="14"/>
      <c r="L25" s="14"/>
    </row>
    <row r="26" spans="2:12" ht="12.75">
      <c r="B26" s="14" t="s">
        <v>9</v>
      </c>
      <c r="C26" s="50"/>
      <c r="D26" s="14"/>
      <c r="E26" s="14"/>
      <c r="F26" s="14"/>
      <c r="G26" s="14"/>
      <c r="H26" s="14"/>
      <c r="I26" s="14"/>
      <c r="J26" s="14"/>
      <c r="K26" s="14"/>
      <c r="L26" s="14"/>
    </row>
    <row r="27" spans="2:12" ht="12.75">
      <c r="B27" s="14" t="s">
        <v>10</v>
      </c>
      <c r="C27" s="15"/>
      <c r="D27" s="14"/>
      <c r="E27" s="14"/>
      <c r="F27" s="14"/>
      <c r="G27" s="14"/>
      <c r="H27" s="14"/>
      <c r="I27" s="14"/>
      <c r="J27" s="14"/>
      <c r="K27" s="14"/>
      <c r="L27" s="14"/>
    </row>
    <row r="28" spans="2:12" ht="12.75">
      <c r="B28" s="14" t="s">
        <v>70</v>
      </c>
      <c r="C28" s="16"/>
      <c r="D28" s="14"/>
      <c r="E28" s="14"/>
      <c r="F28" s="14"/>
      <c r="G28" s="14"/>
      <c r="H28" s="14"/>
      <c r="I28" s="14"/>
      <c r="J28" s="14"/>
      <c r="K28" s="14"/>
      <c r="L28" s="14"/>
    </row>
    <row r="29" spans="2:12" ht="14.25" customHeight="1">
      <c r="B29" s="14" t="s">
        <v>71</v>
      </c>
      <c r="C29" s="15"/>
      <c r="D29" s="14"/>
      <c r="E29" s="14"/>
      <c r="F29" s="14"/>
      <c r="G29" s="14"/>
      <c r="H29" s="14"/>
      <c r="I29" s="14"/>
      <c r="J29" s="14"/>
      <c r="K29" s="14"/>
      <c r="L29" s="14"/>
    </row>
    <row r="30" spans="2:12" ht="12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ht="12.75">
      <c r="B31" s="14" t="s">
        <v>11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ht="12.75">
      <c r="B32" s="14" t="s">
        <v>88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2" ht="12.7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12.7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B1">
      <selection activeCell="B35" sqref="B35"/>
    </sheetView>
  </sheetViews>
  <sheetFormatPr defaultColWidth="9.140625" defaultRowHeight="12.75"/>
  <cols>
    <col min="1" max="1" width="3.7109375" style="0" hidden="1" customWidth="1"/>
    <col min="2" max="2" width="20.57421875" style="0" customWidth="1"/>
    <col min="3" max="3" width="66.8515625" style="0" customWidth="1"/>
  </cols>
  <sheetData>
    <row r="1" ht="12.75">
      <c r="B1" s="8" t="s">
        <v>158</v>
      </c>
    </row>
    <row r="3" spans="2:12" s="1" customFormat="1" ht="12.75">
      <c r="B3" s="8" t="s">
        <v>130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s="1" customFormat="1" ht="12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s="1" customFormat="1" ht="38.25">
      <c r="B5" s="59" t="s">
        <v>161</v>
      </c>
      <c r="C5" s="51" t="s">
        <v>125</v>
      </c>
      <c r="D5" s="14"/>
      <c r="E5" s="14"/>
      <c r="F5" s="14"/>
      <c r="G5" s="14"/>
      <c r="H5" s="14"/>
      <c r="I5" s="14"/>
      <c r="J5" s="14"/>
      <c r="K5" s="14"/>
      <c r="L5" s="14"/>
    </row>
    <row r="6" spans="2:12" s="1" customFormat="1" ht="12.75">
      <c r="B6" s="14" t="s">
        <v>162</v>
      </c>
      <c r="C6" s="14" t="s">
        <v>126</v>
      </c>
      <c r="D6" s="14"/>
      <c r="E6" s="14"/>
      <c r="F6" s="14"/>
      <c r="G6" s="14"/>
      <c r="H6" s="14"/>
      <c r="I6" s="14"/>
      <c r="J6" s="14"/>
      <c r="K6" s="14"/>
      <c r="L6" s="14"/>
    </row>
    <row r="7" spans="2:12" s="1" customFormat="1" ht="12.75">
      <c r="B7" s="14" t="s">
        <v>163</v>
      </c>
      <c r="C7" s="14" t="s">
        <v>126</v>
      </c>
      <c r="D7" s="14"/>
      <c r="E7" s="14"/>
      <c r="F7" s="14"/>
      <c r="G7" s="14"/>
      <c r="H7" s="14"/>
      <c r="I7" s="14"/>
      <c r="J7" s="14"/>
      <c r="K7" s="14"/>
      <c r="L7" s="14"/>
    </row>
    <row r="8" spans="2:12" s="1" customFormat="1" ht="12.75">
      <c r="B8" s="14" t="s">
        <v>164</v>
      </c>
      <c r="C8" s="17">
        <v>36509</v>
      </c>
      <c r="D8" s="14"/>
      <c r="E8" s="14"/>
      <c r="F8" s="14"/>
      <c r="G8" s="14"/>
      <c r="H8" s="14"/>
      <c r="I8" s="14"/>
      <c r="J8" s="14"/>
      <c r="K8" s="14"/>
      <c r="L8" s="14"/>
    </row>
    <row r="9" spans="2:12" s="1" customFormat="1" ht="12.75">
      <c r="B9" s="14" t="s">
        <v>173</v>
      </c>
      <c r="C9" s="62">
        <v>36495</v>
      </c>
      <c r="D9" s="14"/>
      <c r="E9" s="14"/>
      <c r="F9" s="14"/>
      <c r="G9" s="14"/>
      <c r="H9" s="14"/>
      <c r="I9" s="14"/>
      <c r="J9" s="14"/>
      <c r="K9" s="14"/>
      <c r="L9" s="14"/>
    </row>
    <row r="10" spans="2:12" s="1" customFormat="1" ht="12.75">
      <c r="B10" s="14" t="s">
        <v>165</v>
      </c>
      <c r="C10" s="14" t="s">
        <v>123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2:12" s="1" customFormat="1" ht="12.75">
      <c r="B11" s="59" t="s">
        <v>166</v>
      </c>
      <c r="C11" s="52" t="s">
        <v>131</v>
      </c>
      <c r="D11" s="14"/>
      <c r="E11" s="14"/>
      <c r="F11" s="14"/>
      <c r="G11" s="14"/>
      <c r="H11" s="14"/>
      <c r="I11" s="14"/>
      <c r="J11" s="14"/>
      <c r="K11" s="14"/>
      <c r="L11" s="14"/>
    </row>
    <row r="12" spans="2:12" s="1" customFormat="1" ht="12.75">
      <c r="B12" s="59"/>
      <c r="C12" s="52"/>
      <c r="D12" s="14"/>
      <c r="E12" s="14"/>
      <c r="F12" s="14"/>
      <c r="G12" s="14"/>
      <c r="H12" s="14"/>
      <c r="I12" s="14"/>
      <c r="J12" s="14"/>
      <c r="K12" s="14"/>
      <c r="L12" s="14"/>
    </row>
    <row r="13" spans="2:12" s="1" customFormat="1" ht="12.75">
      <c r="B13" s="8" t="s">
        <v>132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s="1" customFormat="1" ht="12.7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s="1" customFormat="1" ht="38.25">
      <c r="B15" s="59" t="s">
        <v>161</v>
      </c>
      <c r="C15" s="51" t="s">
        <v>125</v>
      </c>
      <c r="D15" s="14"/>
      <c r="E15" s="14"/>
      <c r="F15" s="14"/>
      <c r="G15" s="14"/>
      <c r="H15" s="14"/>
      <c r="I15" s="14"/>
      <c r="J15" s="14"/>
      <c r="K15" s="14"/>
      <c r="L15" s="14"/>
    </row>
    <row r="16" spans="2:12" s="1" customFormat="1" ht="12.75">
      <c r="B16" s="14" t="s">
        <v>162</v>
      </c>
      <c r="C16" s="14" t="s">
        <v>126</v>
      </c>
      <c r="D16" s="14"/>
      <c r="E16" s="14"/>
      <c r="F16" s="14"/>
      <c r="G16" s="14"/>
      <c r="H16" s="14"/>
      <c r="I16" s="14"/>
      <c r="J16" s="14"/>
      <c r="K16" s="14"/>
      <c r="L16" s="14"/>
    </row>
    <row r="17" spans="2:12" s="1" customFormat="1" ht="12.75">
      <c r="B17" s="14" t="s">
        <v>163</v>
      </c>
      <c r="C17" s="14" t="s">
        <v>126</v>
      </c>
      <c r="D17" s="14"/>
      <c r="E17" s="14"/>
      <c r="F17" s="14"/>
      <c r="G17" s="14"/>
      <c r="H17" s="14"/>
      <c r="I17" s="14"/>
      <c r="J17" s="14"/>
      <c r="K17" s="14"/>
      <c r="L17" s="14"/>
    </row>
    <row r="18" spans="2:12" s="1" customFormat="1" ht="12.75">
      <c r="B18" s="14" t="s">
        <v>164</v>
      </c>
      <c r="C18" s="17">
        <v>36510</v>
      </c>
      <c r="D18" s="14"/>
      <c r="E18" s="14"/>
      <c r="F18" s="14"/>
      <c r="G18" s="14"/>
      <c r="H18" s="14"/>
      <c r="I18" s="14"/>
      <c r="J18" s="14"/>
      <c r="K18" s="14"/>
      <c r="L18" s="14"/>
    </row>
    <row r="19" spans="2:12" s="1" customFormat="1" ht="12.75">
      <c r="B19" s="14" t="s">
        <v>173</v>
      </c>
      <c r="C19" s="62">
        <v>36495</v>
      </c>
      <c r="D19" s="14"/>
      <c r="E19" s="14"/>
      <c r="F19" s="14"/>
      <c r="G19" s="14"/>
      <c r="H19" s="14"/>
      <c r="I19" s="14"/>
      <c r="J19" s="14"/>
      <c r="K19" s="14"/>
      <c r="L19" s="14"/>
    </row>
    <row r="20" spans="2:12" s="1" customFormat="1" ht="12.75">
      <c r="B20" s="14" t="s">
        <v>165</v>
      </c>
      <c r="C20" s="14" t="s">
        <v>124</v>
      </c>
      <c r="D20" s="14"/>
      <c r="E20" s="14"/>
      <c r="F20" s="14"/>
      <c r="G20" s="14"/>
      <c r="H20" s="14"/>
      <c r="I20" s="14"/>
      <c r="J20" s="14"/>
      <c r="K20" s="14"/>
      <c r="L20" s="14"/>
    </row>
    <row r="21" spans="2:12" s="1" customFormat="1" ht="12.75">
      <c r="B21" s="59" t="s">
        <v>166</v>
      </c>
      <c r="C21" s="52" t="s">
        <v>131</v>
      </c>
      <c r="D21" s="14"/>
      <c r="E21" s="14"/>
      <c r="F21" s="14"/>
      <c r="G21" s="14"/>
      <c r="H21" s="14"/>
      <c r="I21" s="14"/>
      <c r="J21" s="14"/>
      <c r="K21" s="14"/>
      <c r="L21" s="14"/>
    </row>
    <row r="22" spans="2:12" s="1" customFormat="1" ht="12.75">
      <c r="B22" s="59"/>
      <c r="C22" s="52"/>
      <c r="D22" s="14"/>
      <c r="E22" s="14"/>
      <c r="F22" s="14"/>
      <c r="G22" s="14"/>
      <c r="H22" s="14"/>
      <c r="I22" s="14"/>
      <c r="J22" s="14"/>
      <c r="K22" s="14"/>
      <c r="L22" s="14"/>
    </row>
    <row r="23" spans="2:12" s="1" customFormat="1" ht="12.75">
      <c r="B23" s="8" t="s">
        <v>153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2:12" s="1" customFormat="1" ht="12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2:12" s="1" customFormat="1" ht="38.25">
      <c r="B25" s="59" t="s">
        <v>161</v>
      </c>
      <c r="C25" s="51" t="s">
        <v>151</v>
      </c>
      <c r="D25" s="14"/>
      <c r="E25" s="14"/>
      <c r="F25" s="14"/>
      <c r="G25" s="14"/>
      <c r="H25" s="14"/>
      <c r="I25" s="14"/>
      <c r="J25" s="14"/>
      <c r="K25" s="14"/>
      <c r="L25" s="14"/>
    </row>
    <row r="26" spans="2:12" s="1" customFormat="1" ht="12.75">
      <c r="B26" s="14" t="s">
        <v>162</v>
      </c>
      <c r="C26" s="14" t="s">
        <v>126</v>
      </c>
      <c r="D26" s="14"/>
      <c r="E26" s="14"/>
      <c r="F26" s="14"/>
      <c r="G26" s="14"/>
      <c r="H26" s="14"/>
      <c r="I26" s="14"/>
      <c r="J26" s="14"/>
      <c r="K26" s="14"/>
      <c r="L26" s="14"/>
    </row>
    <row r="27" spans="2:12" s="1" customFormat="1" ht="12.75">
      <c r="B27" s="14" t="s">
        <v>163</v>
      </c>
      <c r="C27" s="14" t="s">
        <v>126</v>
      </c>
      <c r="D27" s="14"/>
      <c r="E27" s="14"/>
      <c r="F27" s="14"/>
      <c r="G27" s="14"/>
      <c r="H27" s="14"/>
      <c r="I27" s="14"/>
      <c r="J27" s="14"/>
      <c r="K27" s="14"/>
      <c r="L27" s="14"/>
    </row>
    <row r="28" spans="2:12" s="1" customFormat="1" ht="12.75">
      <c r="B28" s="14" t="s">
        <v>164</v>
      </c>
      <c r="C28" s="17">
        <v>36696</v>
      </c>
      <c r="D28" s="14"/>
      <c r="E28" s="14"/>
      <c r="F28" s="14"/>
      <c r="G28" s="14"/>
      <c r="H28" s="14"/>
      <c r="I28" s="14"/>
      <c r="J28" s="14"/>
      <c r="K28" s="14"/>
      <c r="L28" s="14"/>
    </row>
    <row r="29" spans="2:12" s="1" customFormat="1" ht="12.75">
      <c r="B29" s="14" t="s">
        <v>173</v>
      </c>
      <c r="C29" s="62">
        <v>36678</v>
      </c>
      <c r="D29" s="14"/>
      <c r="E29" s="14"/>
      <c r="F29" s="14"/>
      <c r="G29" s="14"/>
      <c r="H29" s="14"/>
      <c r="I29" s="14"/>
      <c r="J29" s="14"/>
      <c r="K29" s="14"/>
      <c r="L29" s="14"/>
    </row>
    <row r="30" spans="2:12" s="1" customFormat="1" ht="12.75">
      <c r="B30" s="14" t="s">
        <v>165</v>
      </c>
      <c r="C30" s="14" t="s">
        <v>123</v>
      </c>
      <c r="D30" s="14"/>
      <c r="E30" s="14"/>
      <c r="F30" s="14"/>
      <c r="G30" s="14"/>
      <c r="H30" s="14"/>
      <c r="I30" s="14"/>
      <c r="J30" s="14"/>
      <c r="K30" s="14"/>
      <c r="L30" s="14"/>
    </row>
    <row r="31" spans="2:12" s="1" customFormat="1" ht="12.75">
      <c r="B31" s="59" t="s">
        <v>166</v>
      </c>
      <c r="C31" s="52" t="s">
        <v>152</v>
      </c>
      <c r="D31" s="14"/>
      <c r="E31" s="14"/>
      <c r="F31" s="14"/>
      <c r="G31" s="14"/>
      <c r="H31" s="14"/>
      <c r="I31" s="14"/>
      <c r="J31" s="14"/>
      <c r="K31" s="14"/>
      <c r="L31" s="14"/>
    </row>
    <row r="32" spans="2:12" s="1" customFormat="1" ht="12.7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9"/>
  <sheetViews>
    <sheetView tabSelected="1" workbookViewId="0" topLeftCell="B1">
      <selection activeCell="B35" sqref="B35"/>
    </sheetView>
  </sheetViews>
  <sheetFormatPr defaultColWidth="9.140625" defaultRowHeight="12.75"/>
  <cols>
    <col min="1" max="1" width="7.421875" style="19" hidden="1" customWidth="1"/>
    <col min="2" max="2" width="19.00390625" style="19" customWidth="1"/>
    <col min="3" max="3" width="4.00390625" style="19" customWidth="1"/>
    <col min="4" max="4" width="8.8515625" style="9" customWidth="1"/>
    <col min="5" max="5" width="6.140625" style="9" customWidth="1"/>
    <col min="6" max="6" width="3.7109375" style="9" customWidth="1"/>
    <col min="7" max="7" width="11.28125" style="19" customWidth="1"/>
    <col min="8" max="8" width="3.421875" style="19" customWidth="1"/>
    <col min="9" max="9" width="11.00390625" style="20" customWidth="1"/>
    <col min="10" max="10" width="3.57421875" style="19" customWidth="1"/>
    <col min="11" max="11" width="10.8515625" style="19" customWidth="1"/>
    <col min="12" max="12" width="4.28125" style="19" customWidth="1"/>
    <col min="13" max="13" width="8.8515625" style="19" customWidth="1"/>
    <col min="14" max="14" width="2.140625" style="19" customWidth="1"/>
    <col min="15" max="16384" width="8.8515625" style="19" customWidth="1"/>
  </cols>
  <sheetData>
    <row r="1" spans="2:3" ht="12.75">
      <c r="B1" s="18" t="s">
        <v>167</v>
      </c>
      <c r="C1" s="18"/>
    </row>
    <row r="2" spans="2:12" ht="12.75">
      <c r="B2" s="21"/>
      <c r="C2" s="21"/>
      <c r="G2" s="21"/>
      <c r="H2" s="21"/>
      <c r="I2" s="22"/>
      <c r="J2" s="21"/>
      <c r="K2" s="21"/>
      <c r="L2" s="21"/>
    </row>
    <row r="3" spans="2:5" ht="12.75">
      <c r="B3" s="14"/>
      <c r="C3" s="14" t="s">
        <v>80</v>
      </c>
      <c r="D3" s="9" t="s">
        <v>12</v>
      </c>
      <c r="E3" s="9" t="s">
        <v>63</v>
      </c>
    </row>
    <row r="4" spans="2:12" ht="12.75">
      <c r="B4" s="14"/>
      <c r="C4" s="14"/>
      <c r="G4" s="21"/>
      <c r="H4" s="21"/>
      <c r="I4" s="22"/>
      <c r="J4" s="21"/>
      <c r="K4" s="21"/>
      <c r="L4" s="21"/>
    </row>
    <row r="5" spans="1:13" ht="12.75">
      <c r="A5" s="19">
        <v>1</v>
      </c>
      <c r="B5" s="23" t="s">
        <v>130</v>
      </c>
      <c r="C5" s="23"/>
      <c r="G5" s="21" t="s">
        <v>154</v>
      </c>
      <c r="H5" s="21"/>
      <c r="I5" s="22" t="s">
        <v>155</v>
      </c>
      <c r="J5" s="21"/>
      <c r="K5" s="21" t="s">
        <v>156</v>
      </c>
      <c r="L5" s="21"/>
      <c r="M5" s="19" t="s">
        <v>47</v>
      </c>
    </row>
    <row r="6" spans="2:12" ht="12.75">
      <c r="B6" s="9"/>
      <c r="C6" s="9"/>
      <c r="D6" s="14"/>
      <c r="E6" s="14"/>
      <c r="F6" s="14"/>
      <c r="G6" s="14"/>
      <c r="H6" s="14"/>
      <c r="I6" s="24"/>
      <c r="J6" s="14"/>
      <c r="K6" s="14"/>
      <c r="L6" s="14"/>
    </row>
    <row r="7" spans="2:13" ht="12.75">
      <c r="B7" s="9" t="s">
        <v>112</v>
      </c>
      <c r="C7" s="9"/>
      <c r="D7" s="14" t="s">
        <v>16</v>
      </c>
      <c r="E7" s="14" t="s">
        <v>101</v>
      </c>
      <c r="F7"/>
      <c r="G7">
        <v>19.1</v>
      </c>
      <c r="H7"/>
      <c r="I7">
        <v>20.2</v>
      </c>
      <c r="J7"/>
      <c r="K7"/>
      <c r="L7"/>
      <c r="M7" s="61"/>
    </row>
    <row r="8" spans="2:13" ht="12.75">
      <c r="B8" s="9" t="s">
        <v>112</v>
      </c>
      <c r="C8" s="9" t="s">
        <v>171</v>
      </c>
      <c r="D8" s="14" t="s">
        <v>16</v>
      </c>
      <c r="E8" s="14" t="s">
        <v>15</v>
      </c>
      <c r="F8"/>
      <c r="G8" s="6">
        <f>G7*(21-7)/(21-12.5)</f>
        <v>31.45882352941177</v>
      </c>
      <c r="H8" s="6"/>
      <c r="I8" s="6">
        <f>I7*(21-7)/(21-13.14)</f>
        <v>35.97964376590331</v>
      </c>
      <c r="J8"/>
      <c r="K8"/>
      <c r="L8"/>
      <c r="M8" s="61">
        <f>AVERAGE(I8,G8)</f>
        <v>33.71923364765754</v>
      </c>
    </row>
    <row r="9" spans="2:12" ht="12.75">
      <c r="B9" s="9"/>
      <c r="C9" s="9"/>
      <c r="D9" s="14"/>
      <c r="E9" s="14"/>
      <c r="F9"/>
      <c r="G9"/>
      <c r="H9"/>
      <c r="I9"/>
      <c r="J9"/>
      <c r="K9"/>
      <c r="L9"/>
    </row>
    <row r="10" spans="2:13" ht="12.75">
      <c r="B10" s="9" t="s">
        <v>13</v>
      </c>
      <c r="C10" s="9" t="s">
        <v>171</v>
      </c>
      <c r="D10" s="9" t="s">
        <v>14</v>
      </c>
      <c r="E10" s="9" t="s">
        <v>15</v>
      </c>
      <c r="F10"/>
      <c r="G10">
        <v>0.0621</v>
      </c>
      <c r="H10"/>
      <c r="I10">
        <v>0.056</v>
      </c>
      <c r="J10"/>
      <c r="K10"/>
      <c r="L10"/>
      <c r="M10" s="60">
        <f>AVERAGE(I10,G10)</f>
        <v>0.059050000000000005</v>
      </c>
    </row>
    <row r="11" spans="2:13" ht="12.75">
      <c r="B11" s="9"/>
      <c r="C11" s="9"/>
      <c r="F11"/>
      <c r="G11"/>
      <c r="H11"/>
      <c r="I11"/>
      <c r="J11"/>
      <c r="K11"/>
      <c r="L11"/>
      <c r="M11" s="60"/>
    </row>
    <row r="12" spans="2:13" ht="12.75">
      <c r="B12" s="9" t="s">
        <v>50</v>
      </c>
      <c r="C12" s="9" t="s">
        <v>171</v>
      </c>
      <c r="D12" s="9" t="s">
        <v>16</v>
      </c>
      <c r="E12" s="9" t="s">
        <v>15</v>
      </c>
      <c r="F12"/>
      <c r="G12">
        <v>1.99</v>
      </c>
      <c r="H12"/>
      <c r="I12">
        <v>1.23</v>
      </c>
      <c r="J12"/>
      <c r="K12"/>
      <c r="L12"/>
      <c r="M12" s="6">
        <f>AVERAGE(I12,G12)</f>
        <v>1.6099999999999999</v>
      </c>
    </row>
    <row r="13" spans="2:13" ht="12.75">
      <c r="B13" s="9" t="s">
        <v>51</v>
      </c>
      <c r="C13" s="9" t="s">
        <v>171</v>
      </c>
      <c r="D13" s="9" t="s">
        <v>16</v>
      </c>
      <c r="E13" s="9" t="s">
        <v>15</v>
      </c>
      <c r="F13" t="s">
        <v>99</v>
      </c>
      <c r="G13">
        <v>0.069</v>
      </c>
      <c r="H13" t="s">
        <v>99</v>
      </c>
      <c r="I13">
        <v>0.064</v>
      </c>
      <c r="J13"/>
      <c r="K13"/>
      <c r="L13">
        <v>100</v>
      </c>
      <c r="M13" s="6">
        <f>AVERAGE(I13,G13)</f>
        <v>0.0665</v>
      </c>
    </row>
    <row r="14" spans="2:13" ht="12.75">
      <c r="B14" s="9" t="s">
        <v>102</v>
      </c>
      <c r="C14" s="9" t="s">
        <v>171</v>
      </c>
      <c r="D14" s="9" t="s">
        <v>16</v>
      </c>
      <c r="E14" s="9" t="s">
        <v>15</v>
      </c>
      <c r="F14"/>
      <c r="G14">
        <f>G12+2*G13</f>
        <v>2.128</v>
      </c>
      <c r="H14"/>
      <c r="I14">
        <f>I12+2*I13</f>
        <v>1.358</v>
      </c>
      <c r="J14"/>
      <c r="K14"/>
      <c r="L14"/>
      <c r="M14" s="6">
        <f>AVERAGE(I14,G14)</f>
        <v>1.743</v>
      </c>
    </row>
    <row r="15" spans="2:13" ht="12.75">
      <c r="B15" s="9"/>
      <c r="C15" s="9"/>
      <c r="F15"/>
      <c r="G15"/>
      <c r="H15"/>
      <c r="I15"/>
      <c r="J15"/>
      <c r="K15"/>
      <c r="L15"/>
      <c r="M15" s="6"/>
    </row>
    <row r="16" spans="2:13" ht="12.75">
      <c r="B16" s="9" t="s">
        <v>105</v>
      </c>
      <c r="C16" s="9" t="s">
        <v>172</v>
      </c>
      <c r="D16" s="9" t="s">
        <v>54</v>
      </c>
      <c r="E16" s="9" t="s">
        <v>15</v>
      </c>
      <c r="F16"/>
      <c r="G16">
        <v>1.98</v>
      </c>
      <c r="H16"/>
      <c r="I16">
        <v>1.95</v>
      </c>
      <c r="J16"/>
      <c r="K16"/>
      <c r="L16"/>
      <c r="M16" s="6">
        <f aca="true" t="shared" si="0" ref="M16:M27">AVERAGE(I16,G16)</f>
        <v>1.9649999999999999</v>
      </c>
    </row>
    <row r="17" spans="2:13" ht="12.75">
      <c r="B17" s="9" t="s">
        <v>78</v>
      </c>
      <c r="C17" s="9" t="s">
        <v>172</v>
      </c>
      <c r="D17" s="9" t="s">
        <v>54</v>
      </c>
      <c r="E17" s="9" t="s">
        <v>15</v>
      </c>
      <c r="F17"/>
      <c r="G17">
        <v>0.21</v>
      </c>
      <c r="H17"/>
      <c r="I17">
        <v>0.14</v>
      </c>
      <c r="J17"/>
      <c r="K17"/>
      <c r="L17"/>
      <c r="M17" s="6">
        <f t="shared" si="0"/>
        <v>0.175</v>
      </c>
    </row>
    <row r="18" spans="2:13" ht="12.75">
      <c r="B18" s="9" t="s">
        <v>83</v>
      </c>
      <c r="C18" s="9" t="s">
        <v>172</v>
      </c>
      <c r="D18" s="9" t="s">
        <v>54</v>
      </c>
      <c r="E18" s="9" t="s">
        <v>15</v>
      </c>
      <c r="F18"/>
      <c r="G18">
        <v>33.3</v>
      </c>
      <c r="H18"/>
      <c r="I18">
        <v>22.9</v>
      </c>
      <c r="J18"/>
      <c r="K18"/>
      <c r="L18"/>
      <c r="M18" s="6">
        <f t="shared" si="0"/>
        <v>28.099999999999998</v>
      </c>
    </row>
    <row r="19" spans="2:13" ht="12.75">
      <c r="B19" s="9" t="s">
        <v>107</v>
      </c>
      <c r="C19" s="9" t="s">
        <v>172</v>
      </c>
      <c r="D19" s="9" t="s">
        <v>54</v>
      </c>
      <c r="E19" s="9" t="s">
        <v>15</v>
      </c>
      <c r="F19"/>
      <c r="G19">
        <v>16</v>
      </c>
      <c r="H19"/>
      <c r="I19">
        <v>9.24</v>
      </c>
      <c r="J19"/>
      <c r="K19"/>
      <c r="L19"/>
      <c r="M19" s="6">
        <f t="shared" si="0"/>
        <v>12.620000000000001</v>
      </c>
    </row>
    <row r="20" spans="2:13" ht="12.75">
      <c r="B20" s="9" t="s">
        <v>77</v>
      </c>
      <c r="C20" s="9" t="s">
        <v>172</v>
      </c>
      <c r="D20" s="9" t="s">
        <v>54</v>
      </c>
      <c r="E20" s="9" t="s">
        <v>15</v>
      </c>
      <c r="F20"/>
      <c r="G20">
        <v>88.9</v>
      </c>
      <c r="H20"/>
      <c r="I20">
        <v>83.7</v>
      </c>
      <c r="J20"/>
      <c r="K20"/>
      <c r="L20"/>
      <c r="M20" s="6">
        <f t="shared" si="0"/>
        <v>86.30000000000001</v>
      </c>
    </row>
    <row r="21" spans="2:13" ht="12.75">
      <c r="B21" s="9" t="s">
        <v>79</v>
      </c>
      <c r="C21" s="9" t="s">
        <v>172</v>
      </c>
      <c r="D21" s="9" t="s">
        <v>54</v>
      </c>
      <c r="E21" s="9" t="s">
        <v>15</v>
      </c>
      <c r="F21"/>
      <c r="G21">
        <v>255.1</v>
      </c>
      <c r="H21"/>
      <c r="I21">
        <v>158.8</v>
      </c>
      <c r="J21"/>
      <c r="K21"/>
      <c r="L21"/>
      <c r="M21" s="6">
        <f t="shared" si="0"/>
        <v>206.95</v>
      </c>
    </row>
    <row r="22" spans="2:13" ht="12.75">
      <c r="B22" s="9" t="s">
        <v>109</v>
      </c>
      <c r="C22" s="9" t="s">
        <v>172</v>
      </c>
      <c r="D22" s="9" t="s">
        <v>54</v>
      </c>
      <c r="E22" s="9" t="s">
        <v>15</v>
      </c>
      <c r="F22"/>
      <c r="G22">
        <v>14.3</v>
      </c>
      <c r="H22"/>
      <c r="I22">
        <v>6.13</v>
      </c>
      <c r="J22"/>
      <c r="K22"/>
      <c r="L22"/>
      <c r="M22" s="6">
        <f t="shared" si="0"/>
        <v>10.215</v>
      </c>
    </row>
    <row r="23" spans="2:13" ht="12.75">
      <c r="B23" s="9" t="s">
        <v>106</v>
      </c>
      <c r="C23" s="9" t="s">
        <v>172</v>
      </c>
      <c r="D23" s="9" t="s">
        <v>54</v>
      </c>
      <c r="E23" s="9" t="s">
        <v>15</v>
      </c>
      <c r="F23"/>
      <c r="G23">
        <v>51.1</v>
      </c>
      <c r="H23"/>
      <c r="I23">
        <v>32.2</v>
      </c>
      <c r="J23"/>
      <c r="K23"/>
      <c r="L23"/>
      <c r="M23" s="6">
        <f t="shared" si="0"/>
        <v>41.650000000000006</v>
      </c>
    </row>
    <row r="24" spans="2:13" ht="12.75">
      <c r="B24" s="9" t="s">
        <v>104</v>
      </c>
      <c r="C24" s="9" t="s">
        <v>172</v>
      </c>
      <c r="D24" s="9" t="s">
        <v>54</v>
      </c>
      <c r="E24" s="9" t="s">
        <v>15</v>
      </c>
      <c r="F24"/>
      <c r="G24">
        <v>2.85</v>
      </c>
      <c r="H24"/>
      <c r="I24">
        <v>0.51</v>
      </c>
      <c r="J24"/>
      <c r="K24"/>
      <c r="L24"/>
      <c r="M24" s="6">
        <f t="shared" si="0"/>
        <v>1.6800000000000002</v>
      </c>
    </row>
    <row r="25" spans="2:13" ht="12.75">
      <c r="B25" s="9" t="s">
        <v>111</v>
      </c>
      <c r="C25" s="9" t="s">
        <v>172</v>
      </c>
      <c r="D25" s="9" t="s">
        <v>54</v>
      </c>
      <c r="E25" s="9" t="s">
        <v>15</v>
      </c>
      <c r="F25"/>
      <c r="G25">
        <v>8.65</v>
      </c>
      <c r="H25"/>
      <c r="I25">
        <v>6.97</v>
      </c>
      <c r="J25"/>
      <c r="K25"/>
      <c r="L25"/>
      <c r="M25" s="6">
        <f t="shared" si="0"/>
        <v>7.8100000000000005</v>
      </c>
    </row>
    <row r="26" spans="2:13" ht="12.75">
      <c r="B26" s="9" t="s">
        <v>108</v>
      </c>
      <c r="C26" s="9" t="s">
        <v>172</v>
      </c>
      <c r="D26" s="9" t="s">
        <v>54</v>
      </c>
      <c r="E26" s="9" t="s">
        <v>15</v>
      </c>
      <c r="F26"/>
      <c r="G26">
        <v>57.1</v>
      </c>
      <c r="H26"/>
      <c r="I26">
        <v>46.2</v>
      </c>
      <c r="J26"/>
      <c r="K26"/>
      <c r="L26"/>
      <c r="M26" s="6">
        <f t="shared" si="0"/>
        <v>51.650000000000006</v>
      </c>
    </row>
    <row r="27" spans="2:13" ht="12.75">
      <c r="B27" s="9" t="s">
        <v>110</v>
      </c>
      <c r="C27" s="9" t="s">
        <v>172</v>
      </c>
      <c r="D27" s="9" t="s">
        <v>54</v>
      </c>
      <c r="E27" s="9" t="s">
        <v>15</v>
      </c>
      <c r="F27"/>
      <c r="G27">
        <v>1.6</v>
      </c>
      <c r="H27"/>
      <c r="I27">
        <v>2.27</v>
      </c>
      <c r="J27"/>
      <c r="K27"/>
      <c r="L27"/>
      <c r="M27" s="6">
        <f t="shared" si="0"/>
        <v>1.935</v>
      </c>
    </row>
    <row r="28" spans="2:13" ht="12.75">
      <c r="B28" s="9"/>
      <c r="C28" s="9"/>
      <c r="F28"/>
      <c r="G28"/>
      <c r="H28"/>
      <c r="I28"/>
      <c r="J28"/>
      <c r="K28"/>
      <c r="L28"/>
      <c r="M28" s="6"/>
    </row>
    <row r="29" spans="2:13" ht="12.75">
      <c r="B29" s="9" t="s">
        <v>55</v>
      </c>
      <c r="C29" s="9" t="s">
        <v>172</v>
      </c>
      <c r="D29" s="9" t="s">
        <v>54</v>
      </c>
      <c r="E29" s="9" t="s">
        <v>15</v>
      </c>
      <c r="F29"/>
      <c r="G29">
        <f>G19+G20</f>
        <v>104.9</v>
      </c>
      <c r="H29"/>
      <c r="I29">
        <f>I19+I20</f>
        <v>92.94</v>
      </c>
      <c r="J29"/>
      <c r="K29"/>
      <c r="L29"/>
      <c r="M29" s="6">
        <f>AVERAGE(I29,G29)</f>
        <v>98.92</v>
      </c>
    </row>
    <row r="30" spans="2:13" ht="12.75">
      <c r="B30" s="9" t="s">
        <v>56</v>
      </c>
      <c r="C30" s="9" t="s">
        <v>172</v>
      </c>
      <c r="D30" s="9" t="s">
        <v>54</v>
      </c>
      <c r="E30" s="9" t="s">
        <v>15</v>
      </c>
      <c r="F30"/>
      <c r="G30">
        <f>G16+G17+G18</f>
        <v>35.489999999999995</v>
      </c>
      <c r="H30"/>
      <c r="I30">
        <f>I16+I17+I18</f>
        <v>24.99</v>
      </c>
      <c r="J30"/>
      <c r="K30"/>
      <c r="L30"/>
      <c r="M30" s="6">
        <f>AVERAGE(I30,G30)</f>
        <v>30.239999999999995</v>
      </c>
    </row>
    <row r="31" spans="2:13" ht="12.75">
      <c r="B31" s="9"/>
      <c r="C31" s="9"/>
      <c r="F31"/>
      <c r="G31"/>
      <c r="H31"/>
      <c r="I31"/>
      <c r="J31"/>
      <c r="K31"/>
      <c r="L31"/>
      <c r="M31"/>
    </row>
    <row r="32" spans="2:13" ht="12.75">
      <c r="B32" s="9" t="s">
        <v>84</v>
      </c>
      <c r="C32" s="9" t="s">
        <v>129</v>
      </c>
      <c r="D32" s="9" t="s">
        <v>171</v>
      </c>
      <c r="F32"/>
      <c r="G32"/>
      <c r="H32"/>
      <c r="I32"/>
      <c r="J32"/>
      <c r="K32"/>
      <c r="L32"/>
      <c r="M32"/>
    </row>
    <row r="33" spans="2:13" ht="12.75">
      <c r="B33" s="9" t="s">
        <v>76</v>
      </c>
      <c r="C33" s="9"/>
      <c r="D33" s="9" t="s">
        <v>17</v>
      </c>
      <c r="F33"/>
      <c r="G33">
        <v>2755</v>
      </c>
      <c r="H33"/>
      <c r="I33">
        <v>3223</v>
      </c>
      <c r="J33"/>
      <c r="K33"/>
      <c r="L33"/>
      <c r="M33" s="6">
        <f>AVERAGE(K33,I33,G33)</f>
        <v>2989</v>
      </c>
    </row>
    <row r="34" spans="2:13" ht="12.75">
      <c r="B34" s="9" t="s">
        <v>81</v>
      </c>
      <c r="C34" s="9"/>
      <c r="D34" s="9" t="s">
        <v>18</v>
      </c>
      <c r="F34"/>
      <c r="G34">
        <v>15</v>
      </c>
      <c r="H34"/>
      <c r="I34">
        <v>15</v>
      </c>
      <c r="J34"/>
      <c r="K34"/>
      <c r="L34"/>
      <c r="M34" s="6">
        <f>AVERAGE(K34,I34,G34)</f>
        <v>15</v>
      </c>
    </row>
    <row r="35" spans="2:13" ht="12.75">
      <c r="B35" s="9" t="s">
        <v>82</v>
      </c>
      <c r="C35" s="9"/>
      <c r="D35" s="9" t="s">
        <v>18</v>
      </c>
      <c r="F35"/>
      <c r="G35">
        <v>15.5</v>
      </c>
      <c r="H35"/>
      <c r="I35">
        <v>14.7</v>
      </c>
      <c r="J35"/>
      <c r="K35"/>
      <c r="L35"/>
      <c r="M35" s="6">
        <f>AVERAGE(K35,I35,G35)</f>
        <v>15.1</v>
      </c>
    </row>
    <row r="36" spans="2:13" ht="12.75">
      <c r="B36" s="9" t="s">
        <v>75</v>
      </c>
      <c r="C36" s="9"/>
      <c r="D36" s="9" t="s">
        <v>19</v>
      </c>
      <c r="F36"/>
      <c r="G36">
        <v>131</v>
      </c>
      <c r="H36"/>
      <c r="I36">
        <v>129</v>
      </c>
      <c r="J36"/>
      <c r="K36"/>
      <c r="L36"/>
      <c r="M36" s="6">
        <f>AVERAGE(K36,I36,G36)</f>
        <v>130</v>
      </c>
    </row>
    <row r="37" spans="2:13" ht="12.75">
      <c r="B37" s="9"/>
      <c r="C37" s="9"/>
      <c r="F37"/>
      <c r="G37"/>
      <c r="H37"/>
      <c r="I37"/>
      <c r="J37"/>
      <c r="K37"/>
      <c r="L37"/>
      <c r="M37"/>
    </row>
    <row r="38" spans="2:13" ht="12.75">
      <c r="B38" s="9" t="s">
        <v>84</v>
      </c>
      <c r="C38" s="9" t="s">
        <v>98</v>
      </c>
      <c r="D38" s="9" t="s">
        <v>172</v>
      </c>
      <c r="F38"/>
      <c r="G38"/>
      <c r="H38"/>
      <c r="I38"/>
      <c r="J38"/>
      <c r="K38"/>
      <c r="L38"/>
      <c r="M38"/>
    </row>
    <row r="39" spans="2:13" ht="12.75">
      <c r="B39" s="9" t="s">
        <v>76</v>
      </c>
      <c r="C39" s="9"/>
      <c r="D39" s="9" t="s">
        <v>17</v>
      </c>
      <c r="F39"/>
      <c r="G39">
        <v>3278</v>
      </c>
      <c r="H39"/>
      <c r="I39">
        <v>3831</v>
      </c>
      <c r="J39"/>
      <c r="K39"/>
      <c r="L39"/>
      <c r="M39" s="6">
        <f>AVERAGE(K39,I39,G39)</f>
        <v>3554.5</v>
      </c>
    </row>
    <row r="40" spans="2:13" ht="12.75">
      <c r="B40" s="9" t="s">
        <v>81</v>
      </c>
      <c r="C40" s="9"/>
      <c r="D40" s="9" t="s">
        <v>18</v>
      </c>
      <c r="F40"/>
      <c r="G40">
        <v>15</v>
      </c>
      <c r="H40"/>
      <c r="I40">
        <v>15</v>
      </c>
      <c r="J40"/>
      <c r="K40"/>
      <c r="L40"/>
      <c r="M40" s="6">
        <f>AVERAGE(K40,I40,G40)</f>
        <v>15</v>
      </c>
    </row>
    <row r="41" spans="2:13" ht="12.75">
      <c r="B41" s="9" t="s">
        <v>82</v>
      </c>
      <c r="C41" s="9"/>
      <c r="D41" s="9" t="s">
        <v>18</v>
      </c>
      <c r="F41"/>
      <c r="G41">
        <v>17.2</v>
      </c>
      <c r="H41"/>
      <c r="I41">
        <v>15.5</v>
      </c>
      <c r="J41"/>
      <c r="K41"/>
      <c r="L41"/>
      <c r="M41" s="6">
        <f>AVERAGE(K41,I41,G41)</f>
        <v>16.35</v>
      </c>
    </row>
    <row r="42" spans="2:13" ht="12.75">
      <c r="B42" s="9" t="s">
        <v>75</v>
      </c>
      <c r="C42" s="9"/>
      <c r="D42" s="9" t="s">
        <v>19</v>
      </c>
      <c r="F42"/>
      <c r="G42">
        <v>136</v>
      </c>
      <c r="H42"/>
      <c r="I42">
        <v>131</v>
      </c>
      <c r="J42"/>
      <c r="K42"/>
      <c r="L42"/>
      <c r="M42" s="6">
        <f>AVERAGE(K42,I42,G42)</f>
        <v>133.5</v>
      </c>
    </row>
    <row r="43" spans="2:13" ht="12.75">
      <c r="B43" s="9"/>
      <c r="C43" s="9"/>
      <c r="F43"/>
      <c r="G43"/>
      <c r="H43"/>
      <c r="I43"/>
      <c r="J43"/>
      <c r="K43"/>
      <c r="L43"/>
      <c r="M43"/>
    </row>
    <row r="44" ht="12.75"/>
    <row r="45" spans="1:13" ht="12.75">
      <c r="A45" s="19">
        <v>2</v>
      </c>
      <c r="B45" s="23" t="s">
        <v>132</v>
      </c>
      <c r="C45" s="23"/>
      <c r="G45" s="21" t="s">
        <v>154</v>
      </c>
      <c r="H45" s="21"/>
      <c r="I45" s="22" t="s">
        <v>155</v>
      </c>
      <c r="J45" s="21"/>
      <c r="K45" s="21" t="s">
        <v>156</v>
      </c>
      <c r="L45" s="21"/>
      <c r="M45" s="19" t="s">
        <v>47</v>
      </c>
    </row>
    <row r="46" spans="2:12" ht="12.75">
      <c r="B46" s="9"/>
      <c r="C46" s="9"/>
      <c r="D46" s="14"/>
      <c r="E46" s="14"/>
      <c r="F46" s="14"/>
      <c r="G46" s="14"/>
      <c r="H46" s="14"/>
      <c r="I46" s="24"/>
      <c r="J46" s="14"/>
      <c r="K46" s="14"/>
      <c r="L46" s="14"/>
    </row>
    <row r="47" spans="2:13" ht="12.75">
      <c r="B47" s="9" t="s">
        <v>112</v>
      </c>
      <c r="C47" s="9"/>
      <c r="D47" s="14" t="s">
        <v>16</v>
      </c>
      <c r="E47" s="14" t="s">
        <v>101</v>
      </c>
      <c r="F47"/>
      <c r="G47">
        <v>20.4</v>
      </c>
      <c r="H47"/>
      <c r="I47">
        <v>22.6</v>
      </c>
      <c r="J47"/>
      <c r="K47"/>
      <c r="L47"/>
      <c r="M47" s="61"/>
    </row>
    <row r="48" spans="2:13" ht="12.75">
      <c r="B48" s="9" t="s">
        <v>112</v>
      </c>
      <c r="C48" s="9" t="s">
        <v>171</v>
      </c>
      <c r="D48" s="14" t="s">
        <v>16</v>
      </c>
      <c r="E48" s="14" t="s">
        <v>15</v>
      </c>
      <c r="F48"/>
      <c r="G48" s="6">
        <f>G47*(21-7)/(21-12.08)</f>
        <v>32.01793721973094</v>
      </c>
      <c r="H48" s="6"/>
      <c r="I48" s="6">
        <f>I47*(21-7)/(21-12.2)</f>
        <v>35.95454545454545</v>
      </c>
      <c r="J48"/>
      <c r="K48"/>
      <c r="L48"/>
      <c r="M48" s="61">
        <f>AVERAGE(I48,G48)</f>
        <v>33.986241337138196</v>
      </c>
    </row>
    <row r="49" spans="2:12" ht="12.75">
      <c r="B49" s="9"/>
      <c r="C49" s="9"/>
      <c r="D49" s="14"/>
      <c r="E49" s="14"/>
      <c r="F49"/>
      <c r="G49"/>
      <c r="H49"/>
      <c r="I49"/>
      <c r="J49"/>
      <c r="K49"/>
      <c r="L49"/>
    </row>
    <row r="50" spans="2:13" ht="12.75">
      <c r="B50" s="9" t="s">
        <v>13</v>
      </c>
      <c r="C50" s="9" t="s">
        <v>171</v>
      </c>
      <c r="D50" s="9" t="s">
        <v>14</v>
      </c>
      <c r="E50" s="9" t="s">
        <v>15</v>
      </c>
      <c r="F50"/>
      <c r="G50">
        <v>0.0729</v>
      </c>
      <c r="H50"/>
      <c r="I50">
        <v>0.0383</v>
      </c>
      <c r="J50"/>
      <c r="K50"/>
      <c r="L50"/>
      <c r="M50" s="60">
        <f>AVERAGE(I50,G50)</f>
        <v>0.055600000000000004</v>
      </c>
    </row>
    <row r="51" spans="2:13" ht="12.75">
      <c r="B51" s="9"/>
      <c r="C51" s="9"/>
      <c r="F51"/>
      <c r="G51"/>
      <c r="H51"/>
      <c r="I51"/>
      <c r="J51"/>
      <c r="K51"/>
      <c r="L51"/>
      <c r="M51" s="60"/>
    </row>
    <row r="52" spans="2:13" ht="12.75">
      <c r="B52" s="9" t="s">
        <v>50</v>
      </c>
      <c r="C52" s="9" t="s">
        <v>171</v>
      </c>
      <c r="D52" s="9" t="s">
        <v>16</v>
      </c>
      <c r="E52" s="9" t="s">
        <v>15</v>
      </c>
      <c r="F52"/>
      <c r="G52">
        <v>3.476</v>
      </c>
      <c r="H52"/>
      <c r="I52">
        <v>3.045</v>
      </c>
      <c r="J52"/>
      <c r="K52"/>
      <c r="L52"/>
      <c r="M52" s="6">
        <f>AVERAGE(I52,G52)</f>
        <v>3.2605</v>
      </c>
    </row>
    <row r="53" spans="2:13" ht="12.75">
      <c r="B53" s="9" t="s">
        <v>51</v>
      </c>
      <c r="C53" s="9" t="s">
        <v>171</v>
      </c>
      <c r="D53" s="9" t="s">
        <v>16</v>
      </c>
      <c r="E53" s="9" t="s">
        <v>15</v>
      </c>
      <c r="F53"/>
      <c r="G53">
        <v>0.081</v>
      </c>
      <c r="H53" t="s">
        <v>99</v>
      </c>
      <c r="I53">
        <v>0.052</v>
      </c>
      <c r="J53"/>
      <c r="K53"/>
      <c r="L53"/>
      <c r="M53" s="6">
        <f>AVERAGE(I53,G53)</f>
        <v>0.0665</v>
      </c>
    </row>
    <row r="54" spans="2:13" ht="12.75">
      <c r="B54" s="9" t="s">
        <v>102</v>
      </c>
      <c r="C54" s="9" t="s">
        <v>171</v>
      </c>
      <c r="D54" s="9" t="s">
        <v>16</v>
      </c>
      <c r="E54" s="9" t="s">
        <v>15</v>
      </c>
      <c r="F54"/>
      <c r="G54">
        <f>G52+2*G53</f>
        <v>3.638</v>
      </c>
      <c r="H54"/>
      <c r="I54">
        <f>I52+2*I53</f>
        <v>3.149</v>
      </c>
      <c r="J54"/>
      <c r="K54"/>
      <c r="L54"/>
      <c r="M54" s="6">
        <f>AVERAGE(I54,G54)</f>
        <v>3.3935</v>
      </c>
    </row>
    <row r="55" spans="2:13" ht="12.75">
      <c r="B55" s="9"/>
      <c r="C55" s="9"/>
      <c r="F55"/>
      <c r="G55"/>
      <c r="H55"/>
      <c r="I55"/>
      <c r="J55"/>
      <c r="K55"/>
      <c r="L55"/>
      <c r="M55" s="6"/>
    </row>
    <row r="56" spans="2:13" ht="12.75">
      <c r="B56" s="9" t="s">
        <v>105</v>
      </c>
      <c r="C56" s="9" t="s">
        <v>172</v>
      </c>
      <c r="D56" s="9" t="s">
        <v>54</v>
      </c>
      <c r="E56" s="9" t="s">
        <v>15</v>
      </c>
      <c r="F56"/>
      <c r="G56">
        <v>2.56</v>
      </c>
      <c r="H56"/>
      <c r="I56">
        <v>2.88</v>
      </c>
      <c r="J56"/>
      <c r="K56"/>
      <c r="L56"/>
      <c r="M56" s="6">
        <f aca="true" t="shared" si="1" ref="M56:M61">AVERAGE(I56,G56)</f>
        <v>2.7199999999999998</v>
      </c>
    </row>
    <row r="57" spans="2:13" ht="12.75">
      <c r="B57" s="9" t="s">
        <v>78</v>
      </c>
      <c r="C57" s="9" t="s">
        <v>172</v>
      </c>
      <c r="D57" s="9" t="s">
        <v>54</v>
      </c>
      <c r="E57" s="9" t="s">
        <v>15</v>
      </c>
      <c r="F57"/>
      <c r="G57">
        <v>0.09</v>
      </c>
      <c r="H57"/>
      <c r="I57">
        <v>0.08</v>
      </c>
      <c r="J57"/>
      <c r="K57"/>
      <c r="L57"/>
      <c r="M57" s="6">
        <f t="shared" si="1"/>
        <v>0.08499999999999999</v>
      </c>
    </row>
    <row r="58" spans="2:13" ht="12.75">
      <c r="B58" s="9" t="s">
        <v>83</v>
      </c>
      <c r="C58" s="9" t="s">
        <v>172</v>
      </c>
      <c r="D58" s="9" t="s">
        <v>54</v>
      </c>
      <c r="E58" s="9" t="s">
        <v>15</v>
      </c>
      <c r="F58"/>
      <c r="G58">
        <v>18</v>
      </c>
      <c r="H58"/>
      <c r="I58">
        <v>18.08</v>
      </c>
      <c r="J58"/>
      <c r="K58"/>
      <c r="L58"/>
      <c r="M58" s="6">
        <f t="shared" si="1"/>
        <v>18.04</v>
      </c>
    </row>
    <row r="59" spans="2:13" ht="12.75">
      <c r="B59" s="9" t="s">
        <v>107</v>
      </c>
      <c r="C59" s="9" t="s">
        <v>172</v>
      </c>
      <c r="D59" s="9" t="s">
        <v>54</v>
      </c>
      <c r="E59" s="9" t="s">
        <v>15</v>
      </c>
      <c r="F59"/>
      <c r="G59">
        <v>6.6</v>
      </c>
      <c r="H59"/>
      <c r="I59">
        <v>5.23</v>
      </c>
      <c r="J59"/>
      <c r="K59"/>
      <c r="L59"/>
      <c r="M59" s="6">
        <f t="shared" si="1"/>
        <v>5.915</v>
      </c>
    </row>
    <row r="60" spans="2:13" ht="12.75">
      <c r="B60" s="9" t="s">
        <v>77</v>
      </c>
      <c r="C60" s="9" t="s">
        <v>172</v>
      </c>
      <c r="D60" s="9" t="s">
        <v>54</v>
      </c>
      <c r="E60" s="9" t="s">
        <v>15</v>
      </c>
      <c r="F60"/>
      <c r="G60">
        <v>70.8</v>
      </c>
      <c r="H60"/>
      <c r="I60">
        <v>38.5</v>
      </c>
      <c r="J60"/>
      <c r="K60"/>
      <c r="L60"/>
      <c r="M60" s="6">
        <f t="shared" si="1"/>
        <v>54.65</v>
      </c>
    </row>
    <row r="61" spans="2:13" ht="12.75">
      <c r="B61" s="9" t="s">
        <v>79</v>
      </c>
      <c r="C61" s="9" t="s">
        <v>172</v>
      </c>
      <c r="D61" s="9" t="s">
        <v>54</v>
      </c>
      <c r="E61" s="9" t="s">
        <v>15</v>
      </c>
      <c r="F61"/>
      <c r="G61">
        <v>272.2</v>
      </c>
      <c r="H61"/>
      <c r="I61">
        <v>229.1</v>
      </c>
      <c r="J61"/>
      <c r="K61"/>
      <c r="L61"/>
      <c r="M61" s="6">
        <f t="shared" si="1"/>
        <v>250.64999999999998</v>
      </c>
    </row>
    <row r="62" spans="2:13" ht="12.75">
      <c r="B62" s="9" t="s">
        <v>109</v>
      </c>
      <c r="C62" s="9" t="s">
        <v>172</v>
      </c>
      <c r="D62" s="9" t="s">
        <v>54</v>
      </c>
      <c r="E62" s="9" t="s">
        <v>15</v>
      </c>
      <c r="F62"/>
      <c r="G62">
        <v>6.1</v>
      </c>
      <c r="H62"/>
      <c r="I62">
        <v>6.32</v>
      </c>
      <c r="J62"/>
      <c r="K62"/>
      <c r="L62"/>
      <c r="M62" s="6">
        <f aca="true" t="shared" si="2" ref="M62:M67">AVERAGE(I62,G62)</f>
        <v>6.21</v>
      </c>
    </row>
    <row r="63" spans="2:13" ht="12.75">
      <c r="B63" s="9" t="s">
        <v>106</v>
      </c>
      <c r="C63" s="9" t="s">
        <v>172</v>
      </c>
      <c r="D63" s="9" t="s">
        <v>54</v>
      </c>
      <c r="E63" s="9" t="s">
        <v>15</v>
      </c>
      <c r="F63"/>
      <c r="G63">
        <v>30.7</v>
      </c>
      <c r="H63"/>
      <c r="I63">
        <v>40.7</v>
      </c>
      <c r="J63"/>
      <c r="K63"/>
      <c r="L63"/>
      <c r="M63" s="6">
        <f t="shared" si="2"/>
        <v>35.7</v>
      </c>
    </row>
    <row r="64" spans="2:13" ht="12.75">
      <c r="B64" s="9" t="s">
        <v>104</v>
      </c>
      <c r="C64" s="9" t="s">
        <v>172</v>
      </c>
      <c r="D64" s="9" t="s">
        <v>54</v>
      </c>
      <c r="E64" s="9" t="s">
        <v>15</v>
      </c>
      <c r="F64" s="9" t="s">
        <v>99</v>
      </c>
      <c r="G64">
        <v>0.93</v>
      </c>
      <c r="H64" t="s">
        <v>99</v>
      </c>
      <c r="I64">
        <v>1.52</v>
      </c>
      <c r="J64"/>
      <c r="K64"/>
      <c r="L64">
        <v>100</v>
      </c>
      <c r="M64" s="6">
        <f t="shared" si="2"/>
        <v>1.225</v>
      </c>
    </row>
    <row r="65" spans="2:13" ht="12.75">
      <c r="B65" s="9" t="s">
        <v>111</v>
      </c>
      <c r="C65" s="9" t="s">
        <v>172</v>
      </c>
      <c r="D65" s="9" t="s">
        <v>54</v>
      </c>
      <c r="E65" s="9" t="s">
        <v>15</v>
      </c>
      <c r="F65"/>
      <c r="G65">
        <v>9.3</v>
      </c>
      <c r="H65"/>
      <c r="I65">
        <v>6.66</v>
      </c>
      <c r="J65"/>
      <c r="K65"/>
      <c r="L65"/>
      <c r="M65" s="6">
        <f t="shared" si="2"/>
        <v>7.98</v>
      </c>
    </row>
    <row r="66" spans="2:13" ht="12.75">
      <c r="B66" s="9" t="s">
        <v>108</v>
      </c>
      <c r="C66" s="9" t="s">
        <v>172</v>
      </c>
      <c r="D66" s="9" t="s">
        <v>54</v>
      </c>
      <c r="E66" s="9" t="s">
        <v>15</v>
      </c>
      <c r="F66"/>
      <c r="G66">
        <v>33</v>
      </c>
      <c r="H66"/>
      <c r="I66">
        <v>35.4</v>
      </c>
      <c r="J66"/>
      <c r="K66"/>
      <c r="L66"/>
      <c r="M66" s="6">
        <f t="shared" si="2"/>
        <v>34.2</v>
      </c>
    </row>
    <row r="67" spans="2:13" ht="12.75">
      <c r="B67" s="9" t="s">
        <v>110</v>
      </c>
      <c r="C67" s="9" t="s">
        <v>172</v>
      </c>
      <c r="D67" s="9" t="s">
        <v>54</v>
      </c>
      <c r="E67" s="9" t="s">
        <v>15</v>
      </c>
      <c r="F67" s="9" t="s">
        <v>99</v>
      </c>
      <c r="G67">
        <v>0.85</v>
      </c>
      <c r="H67"/>
      <c r="I67">
        <v>1.01</v>
      </c>
      <c r="J67"/>
      <c r="K67"/>
      <c r="L67">
        <f>G67/(G67+I67)*100</f>
        <v>45.6989247311828</v>
      </c>
      <c r="M67" s="6">
        <f t="shared" si="2"/>
        <v>0.9299999999999999</v>
      </c>
    </row>
    <row r="68" spans="2:13" ht="12.75">
      <c r="B68" s="9"/>
      <c r="C68" s="9"/>
      <c r="F68"/>
      <c r="G68"/>
      <c r="H68"/>
      <c r="I68"/>
      <c r="J68"/>
      <c r="K68"/>
      <c r="L68"/>
      <c r="M68" s="6"/>
    </row>
    <row r="69" spans="2:13" ht="12.75">
      <c r="B69" s="9" t="s">
        <v>55</v>
      </c>
      <c r="C69" s="9" t="s">
        <v>172</v>
      </c>
      <c r="D69" s="9" t="s">
        <v>54</v>
      </c>
      <c r="E69" s="9" t="s">
        <v>15</v>
      </c>
      <c r="F69"/>
      <c r="G69">
        <f>G59+G60</f>
        <v>77.39999999999999</v>
      </c>
      <c r="H69"/>
      <c r="I69">
        <f>I59+I60</f>
        <v>43.730000000000004</v>
      </c>
      <c r="J69"/>
      <c r="K69"/>
      <c r="L69"/>
      <c r="M69" s="6">
        <f>AVERAGE(I69,G69)</f>
        <v>60.565</v>
      </c>
    </row>
    <row r="70" spans="2:13" ht="12.75">
      <c r="B70" s="9" t="s">
        <v>56</v>
      </c>
      <c r="C70" s="9" t="s">
        <v>172</v>
      </c>
      <c r="D70" s="9" t="s">
        <v>54</v>
      </c>
      <c r="E70" s="9" t="s">
        <v>15</v>
      </c>
      <c r="F70"/>
      <c r="G70">
        <f>G56+G57+G58</f>
        <v>20.65</v>
      </c>
      <c r="H70"/>
      <c r="I70">
        <f>I56+I57+I58</f>
        <v>21.04</v>
      </c>
      <c r="J70"/>
      <c r="K70"/>
      <c r="L70"/>
      <c r="M70" s="6">
        <f>AVERAGE(I70,G70)</f>
        <v>20.845</v>
      </c>
    </row>
    <row r="71" spans="2:13" ht="12.75">
      <c r="B71" s="9"/>
      <c r="C71" s="9"/>
      <c r="F71"/>
      <c r="G71"/>
      <c r="H71"/>
      <c r="I71"/>
      <c r="J71"/>
      <c r="K71"/>
      <c r="L71"/>
      <c r="M71"/>
    </row>
    <row r="72" spans="2:13" ht="12.75">
      <c r="B72" s="9" t="s">
        <v>84</v>
      </c>
      <c r="C72" s="9" t="s">
        <v>129</v>
      </c>
      <c r="D72" s="9" t="s">
        <v>171</v>
      </c>
      <c r="F72"/>
      <c r="G72"/>
      <c r="H72"/>
      <c r="I72"/>
      <c r="J72"/>
      <c r="K72"/>
      <c r="L72"/>
      <c r="M72"/>
    </row>
    <row r="73" spans="2:13" ht="12.75">
      <c r="B73" s="9" t="s">
        <v>76</v>
      </c>
      <c r="C73" s="9"/>
      <c r="D73" s="9" t="s">
        <v>17</v>
      </c>
      <c r="F73"/>
      <c r="G73">
        <v>3365</v>
      </c>
      <c r="H73"/>
      <c r="I73">
        <v>3341</v>
      </c>
      <c r="J73"/>
      <c r="K73"/>
      <c r="L73"/>
      <c r="M73" s="6">
        <f>AVERAGE(I73,G73)</f>
        <v>3353</v>
      </c>
    </row>
    <row r="74" spans="2:13" ht="12.75">
      <c r="B74" s="9" t="s">
        <v>81</v>
      </c>
      <c r="C74" s="9"/>
      <c r="D74" s="9" t="s">
        <v>18</v>
      </c>
      <c r="F74"/>
      <c r="G74">
        <v>14.5</v>
      </c>
      <c r="H74"/>
      <c r="I74">
        <v>14</v>
      </c>
      <c r="J74"/>
      <c r="K74"/>
      <c r="L74"/>
      <c r="M74" s="6">
        <f>AVERAGE(I74,G74)</f>
        <v>14.25</v>
      </c>
    </row>
    <row r="75" spans="2:13" ht="12.75">
      <c r="B75" s="9" t="s">
        <v>82</v>
      </c>
      <c r="C75" s="9"/>
      <c r="D75" s="9" t="s">
        <v>18</v>
      </c>
      <c r="F75"/>
      <c r="G75">
        <v>15.5</v>
      </c>
      <c r="H75"/>
      <c r="I75">
        <v>15.5</v>
      </c>
      <c r="J75"/>
      <c r="K75"/>
      <c r="L75"/>
      <c r="M75" s="6">
        <f>AVERAGE(I75,G75)</f>
        <v>15.5</v>
      </c>
    </row>
    <row r="76" spans="2:13" ht="12.75">
      <c r="B76" s="9" t="s">
        <v>75</v>
      </c>
      <c r="C76" s="9"/>
      <c r="D76" s="9" t="s">
        <v>19</v>
      </c>
      <c r="F76"/>
      <c r="G76">
        <v>131</v>
      </c>
      <c r="H76"/>
      <c r="I76">
        <v>131</v>
      </c>
      <c r="J76"/>
      <c r="K76"/>
      <c r="L76"/>
      <c r="M76" s="6">
        <f>AVERAGE(I76,G76)</f>
        <v>131</v>
      </c>
    </row>
    <row r="77" spans="2:13" ht="12.75">
      <c r="B77" s="9"/>
      <c r="C77" s="9"/>
      <c r="F77"/>
      <c r="G77"/>
      <c r="H77"/>
      <c r="I77"/>
      <c r="J77"/>
      <c r="K77"/>
      <c r="L77"/>
      <c r="M77"/>
    </row>
    <row r="78" spans="2:13" ht="12.75">
      <c r="B78" s="9" t="s">
        <v>84</v>
      </c>
      <c r="C78" s="9" t="s">
        <v>98</v>
      </c>
      <c r="D78" s="9" t="s">
        <v>172</v>
      </c>
      <c r="F78"/>
      <c r="G78"/>
      <c r="H78"/>
      <c r="I78"/>
      <c r="J78"/>
      <c r="K78"/>
      <c r="L78"/>
      <c r="M78"/>
    </row>
    <row r="79" spans="2:13" ht="12.75">
      <c r="B79" s="9" t="s">
        <v>76</v>
      </c>
      <c r="C79" s="9"/>
      <c r="D79" s="9" t="s">
        <v>17</v>
      </c>
      <c r="F79"/>
      <c r="G79">
        <v>3257</v>
      </c>
      <c r="H79"/>
      <c r="I79">
        <v>3174</v>
      </c>
      <c r="J79"/>
      <c r="K79"/>
      <c r="L79"/>
      <c r="M79" s="6">
        <f>AVERAGE(I79,G79)</f>
        <v>3215.5</v>
      </c>
    </row>
    <row r="80" spans="2:13" ht="12.75">
      <c r="B80" s="9" t="s">
        <v>81</v>
      </c>
      <c r="C80" s="9"/>
      <c r="D80" s="9" t="s">
        <v>18</v>
      </c>
      <c r="F80"/>
      <c r="G80">
        <v>14.5</v>
      </c>
      <c r="H80"/>
      <c r="I80">
        <v>14</v>
      </c>
      <c r="J80"/>
      <c r="K80"/>
      <c r="L80"/>
      <c r="M80" s="6">
        <f>AVERAGE(I80,G80)</f>
        <v>14.25</v>
      </c>
    </row>
    <row r="81" spans="2:13" ht="12.75">
      <c r="B81" s="9" t="s">
        <v>82</v>
      </c>
      <c r="C81" s="9"/>
      <c r="D81" s="9" t="s">
        <v>18</v>
      </c>
      <c r="F81"/>
      <c r="G81">
        <v>20.1</v>
      </c>
      <c r="H81"/>
      <c r="I81">
        <v>21.2</v>
      </c>
      <c r="J81"/>
      <c r="K81"/>
      <c r="L81"/>
      <c r="M81" s="6">
        <f>AVERAGE(I81,G81)</f>
        <v>20.65</v>
      </c>
    </row>
    <row r="82" spans="2:13" ht="12.75">
      <c r="B82" s="9" t="s">
        <v>75</v>
      </c>
      <c r="C82" s="9"/>
      <c r="D82" s="9" t="s">
        <v>19</v>
      </c>
      <c r="F82"/>
      <c r="G82">
        <v>142</v>
      </c>
      <c r="H82"/>
      <c r="I82">
        <v>144</v>
      </c>
      <c r="J82"/>
      <c r="K82"/>
      <c r="L82"/>
      <c r="M82" s="6">
        <f>AVERAGE(I82,G82)</f>
        <v>143</v>
      </c>
    </row>
    <row r="83" ht="12.75"/>
    <row r="84" ht="12.75"/>
    <row r="85" spans="1:13" ht="12.75">
      <c r="A85" s="19">
        <v>3</v>
      </c>
      <c r="B85" s="23" t="s">
        <v>153</v>
      </c>
      <c r="C85" s="23"/>
      <c r="G85" s="21" t="s">
        <v>154</v>
      </c>
      <c r="H85" s="21"/>
      <c r="I85" s="22" t="s">
        <v>155</v>
      </c>
      <c r="J85" s="21"/>
      <c r="K85" s="21" t="s">
        <v>156</v>
      </c>
      <c r="L85" s="21"/>
      <c r="M85" s="19" t="s">
        <v>47</v>
      </c>
    </row>
    <row r="86" ht="12.75"/>
    <row r="87" spans="2:13" ht="12.75">
      <c r="B87" s="9" t="s">
        <v>112</v>
      </c>
      <c r="C87" s="9"/>
      <c r="D87" s="14" t="s">
        <v>16</v>
      </c>
      <c r="E87" s="14" t="s">
        <v>101</v>
      </c>
      <c r="F87"/>
      <c r="G87">
        <v>8.6</v>
      </c>
      <c r="H87"/>
      <c r="I87">
        <v>3.7</v>
      </c>
      <c r="J87"/>
      <c r="K87">
        <v>3.9</v>
      </c>
      <c r="L87"/>
      <c r="M87" s="61"/>
    </row>
    <row r="88" spans="2:13" ht="12.75">
      <c r="B88" s="9" t="s">
        <v>112</v>
      </c>
      <c r="C88" s="9" t="s">
        <v>171</v>
      </c>
      <c r="D88" s="14" t="s">
        <v>16</v>
      </c>
      <c r="E88" s="14" t="s">
        <v>15</v>
      </c>
      <c r="F88"/>
      <c r="G88" s="6">
        <f>G87*(21-7)/(21-12.6)</f>
        <v>14.333333333333332</v>
      </c>
      <c r="H88" s="6"/>
      <c r="I88" s="6">
        <f>I87*(21-7)/(21-12.1)</f>
        <v>5.820224719101124</v>
      </c>
      <c r="J88"/>
      <c r="K88" s="6">
        <f>K87*(21-7)/(21-12)</f>
        <v>6.066666666666666</v>
      </c>
      <c r="L88"/>
      <c r="M88" s="61">
        <f>AVERAGE(I88,G88,K88)</f>
        <v>8.74007490636704</v>
      </c>
    </row>
    <row r="89" spans="2:12" ht="12.75">
      <c r="B89" s="9"/>
      <c r="C89" s="9"/>
      <c r="D89" s="14"/>
      <c r="E89" s="14"/>
      <c r="F89"/>
      <c r="G89"/>
      <c r="H89"/>
      <c r="I89"/>
      <c r="J89"/>
      <c r="K89"/>
      <c r="L89"/>
    </row>
    <row r="90" spans="2:13" ht="12.75">
      <c r="B90" s="9" t="s">
        <v>13</v>
      </c>
      <c r="C90" s="9" t="s">
        <v>171</v>
      </c>
      <c r="D90" s="9" t="s">
        <v>14</v>
      </c>
      <c r="E90" s="9" t="s">
        <v>15</v>
      </c>
      <c r="F90"/>
      <c r="G90">
        <v>0.0097</v>
      </c>
      <c r="H90"/>
      <c r="I90">
        <v>0.0195</v>
      </c>
      <c r="J90"/>
      <c r="K90">
        <v>0.0121</v>
      </c>
      <c r="L90"/>
      <c r="M90" s="60">
        <f>AVERAGE(I90,G90,K90)</f>
        <v>0.013766666666666668</v>
      </c>
    </row>
    <row r="91" spans="2:13" ht="12.75">
      <c r="B91" s="9"/>
      <c r="C91" s="9"/>
      <c r="F91"/>
      <c r="G91"/>
      <c r="H91"/>
      <c r="I91"/>
      <c r="J91"/>
      <c r="K91"/>
      <c r="L91"/>
      <c r="M91" s="60"/>
    </row>
    <row r="92" spans="2:13" ht="12.75">
      <c r="B92" s="9" t="s">
        <v>105</v>
      </c>
      <c r="C92" s="9" t="s">
        <v>172</v>
      </c>
      <c r="D92" s="9" t="s">
        <v>54</v>
      </c>
      <c r="E92" s="9" t="s">
        <v>15</v>
      </c>
      <c r="F92"/>
      <c r="G92">
        <v>1.06</v>
      </c>
      <c r="H92"/>
      <c r="I92">
        <v>1.95</v>
      </c>
      <c r="J92"/>
      <c r="K92">
        <v>0.38</v>
      </c>
      <c r="L92"/>
      <c r="M92" s="6">
        <f aca="true" t="shared" si="3" ref="M92:M97">AVERAGE(I92,G92,K92)</f>
        <v>1.13</v>
      </c>
    </row>
    <row r="93" spans="2:13" ht="12.75">
      <c r="B93" s="9" t="s">
        <v>78</v>
      </c>
      <c r="C93" s="9" t="s">
        <v>172</v>
      </c>
      <c r="D93" s="9" t="s">
        <v>54</v>
      </c>
      <c r="E93" s="9" t="s">
        <v>15</v>
      </c>
      <c r="F93"/>
      <c r="G93">
        <v>0.08</v>
      </c>
      <c r="H93"/>
      <c r="I93">
        <v>0.07</v>
      </c>
      <c r="J93"/>
      <c r="K93">
        <v>0.08</v>
      </c>
      <c r="L93"/>
      <c r="M93" s="6">
        <f t="shared" si="3"/>
        <v>0.07666666666666667</v>
      </c>
    </row>
    <row r="94" spans="2:13" ht="12.75">
      <c r="B94" s="9" t="s">
        <v>83</v>
      </c>
      <c r="C94" s="9" t="s">
        <v>172</v>
      </c>
      <c r="D94" s="9" t="s">
        <v>54</v>
      </c>
      <c r="E94" s="9" t="s">
        <v>15</v>
      </c>
      <c r="F94"/>
      <c r="G94">
        <v>8.66</v>
      </c>
      <c r="H94"/>
      <c r="I94">
        <v>13.03</v>
      </c>
      <c r="J94"/>
      <c r="K94">
        <v>3.51</v>
      </c>
      <c r="L94"/>
      <c r="M94" s="6">
        <f t="shared" si="3"/>
        <v>8.399999999999999</v>
      </c>
    </row>
    <row r="95" spans="2:13" ht="12.75">
      <c r="B95" s="9" t="s">
        <v>107</v>
      </c>
      <c r="C95" s="9" t="s">
        <v>172</v>
      </c>
      <c r="D95" s="9" t="s">
        <v>54</v>
      </c>
      <c r="E95" s="9" t="s">
        <v>15</v>
      </c>
      <c r="F95"/>
      <c r="G95">
        <v>4.86</v>
      </c>
      <c r="H95"/>
      <c r="I95">
        <v>5.02</v>
      </c>
      <c r="J95"/>
      <c r="K95">
        <v>4.96</v>
      </c>
      <c r="L95"/>
      <c r="M95" s="6">
        <f t="shared" si="3"/>
        <v>4.946666666666666</v>
      </c>
    </row>
    <row r="96" spans="2:13" ht="12.75">
      <c r="B96" s="9" t="s">
        <v>77</v>
      </c>
      <c r="C96" s="9" t="s">
        <v>172</v>
      </c>
      <c r="D96" s="9" t="s">
        <v>54</v>
      </c>
      <c r="E96" s="9" t="s">
        <v>15</v>
      </c>
      <c r="F96"/>
      <c r="G96">
        <v>24.7</v>
      </c>
      <c r="H96"/>
      <c r="I96">
        <v>38.5</v>
      </c>
      <c r="J96"/>
      <c r="K96">
        <v>33.2</v>
      </c>
      <c r="L96"/>
      <c r="M96" s="6">
        <f t="shared" si="3"/>
        <v>32.13333333333333</v>
      </c>
    </row>
    <row r="97" spans="2:13" ht="12.75">
      <c r="B97" s="9" t="s">
        <v>79</v>
      </c>
      <c r="C97" s="9" t="s">
        <v>172</v>
      </c>
      <c r="D97" s="9" t="s">
        <v>54</v>
      </c>
      <c r="E97" s="9" t="s">
        <v>15</v>
      </c>
      <c r="F97"/>
      <c r="G97">
        <v>72.8</v>
      </c>
      <c r="H97"/>
      <c r="I97">
        <v>89</v>
      </c>
      <c r="J97"/>
      <c r="K97">
        <v>95</v>
      </c>
      <c r="L97"/>
      <c r="M97" s="6">
        <f t="shared" si="3"/>
        <v>85.60000000000001</v>
      </c>
    </row>
    <row r="98" spans="2:13" ht="12.75">
      <c r="B98" s="9" t="s">
        <v>109</v>
      </c>
      <c r="C98" s="9" t="s">
        <v>172</v>
      </c>
      <c r="D98" s="9" t="s">
        <v>54</v>
      </c>
      <c r="E98" s="9" t="s">
        <v>15</v>
      </c>
      <c r="F98"/>
      <c r="G98">
        <v>8.35</v>
      </c>
      <c r="H98"/>
      <c r="I98">
        <v>5.99</v>
      </c>
      <c r="J98"/>
      <c r="K98">
        <v>1.53</v>
      </c>
      <c r="L98"/>
      <c r="M98" s="6">
        <f aca="true" t="shared" si="4" ref="M98:M103">AVERAGE(I98,G98,K98)</f>
        <v>5.29</v>
      </c>
    </row>
    <row r="99" spans="2:13" ht="12.75">
      <c r="B99" s="9" t="s">
        <v>106</v>
      </c>
      <c r="C99" s="9" t="s">
        <v>172</v>
      </c>
      <c r="D99" s="9" t="s">
        <v>54</v>
      </c>
      <c r="E99" s="9" t="s">
        <v>15</v>
      </c>
      <c r="F99"/>
      <c r="G99">
        <v>13.5</v>
      </c>
      <c r="H99"/>
      <c r="I99">
        <v>25.3</v>
      </c>
      <c r="J99"/>
      <c r="K99">
        <v>9</v>
      </c>
      <c r="L99"/>
      <c r="M99" s="6">
        <f t="shared" si="4"/>
        <v>15.933333333333332</v>
      </c>
    </row>
    <row r="100" spans="2:13" ht="12.75">
      <c r="B100" s="9" t="s">
        <v>104</v>
      </c>
      <c r="C100" s="9" t="s">
        <v>172</v>
      </c>
      <c r="D100" s="9" t="s">
        <v>54</v>
      </c>
      <c r="E100" s="9" t="s">
        <v>15</v>
      </c>
      <c r="F100"/>
      <c r="G100">
        <v>0.08</v>
      </c>
      <c r="H100" t="s">
        <v>99</v>
      </c>
      <c r="I100">
        <v>2.85</v>
      </c>
      <c r="J100" t="s">
        <v>99</v>
      </c>
      <c r="K100">
        <v>1.68</v>
      </c>
      <c r="L100">
        <f>(I100+K100)/(3*M100)*100</f>
        <v>98.2646420824295</v>
      </c>
      <c r="M100" s="6">
        <f t="shared" si="4"/>
        <v>1.5366666666666668</v>
      </c>
    </row>
    <row r="101" spans="2:13" ht="12.75">
      <c r="B101" s="9" t="s">
        <v>111</v>
      </c>
      <c r="C101" s="9" t="s">
        <v>172</v>
      </c>
      <c r="D101" s="9" t="s">
        <v>54</v>
      </c>
      <c r="E101" s="9" t="s">
        <v>15</v>
      </c>
      <c r="F101"/>
      <c r="G101">
        <v>7.14</v>
      </c>
      <c r="H101"/>
      <c r="I101">
        <v>10.5</v>
      </c>
      <c r="J101"/>
      <c r="K101">
        <v>7.64</v>
      </c>
      <c r="L101"/>
      <c r="M101" s="6">
        <f t="shared" si="4"/>
        <v>8.426666666666668</v>
      </c>
    </row>
    <row r="102" spans="2:13" ht="12.75">
      <c r="B102" s="9" t="s">
        <v>108</v>
      </c>
      <c r="C102" s="9" t="s">
        <v>172</v>
      </c>
      <c r="D102" s="9" t="s">
        <v>54</v>
      </c>
      <c r="E102" s="9" t="s">
        <v>15</v>
      </c>
      <c r="F102"/>
      <c r="G102">
        <v>7.13</v>
      </c>
      <c r="H102"/>
      <c r="I102">
        <v>18.3</v>
      </c>
      <c r="J102"/>
      <c r="K102">
        <v>225</v>
      </c>
      <c r="L102"/>
      <c r="M102" s="6">
        <f t="shared" si="4"/>
        <v>83.47666666666667</v>
      </c>
    </row>
    <row r="103" spans="2:13" ht="12.75">
      <c r="B103" s="9" t="s">
        <v>110</v>
      </c>
      <c r="C103" s="9" t="s">
        <v>172</v>
      </c>
      <c r="D103" s="9" t="s">
        <v>54</v>
      </c>
      <c r="E103" s="9" t="s">
        <v>15</v>
      </c>
      <c r="F103"/>
      <c r="G103">
        <v>1.59</v>
      </c>
      <c r="H103"/>
      <c r="I103">
        <v>3.15</v>
      </c>
      <c r="J103"/>
      <c r="K103">
        <v>1.91</v>
      </c>
      <c r="L103"/>
      <c r="M103" s="6">
        <f t="shared" si="4"/>
        <v>2.216666666666667</v>
      </c>
    </row>
    <row r="104" spans="2:13" ht="12.75">
      <c r="B104" s="9"/>
      <c r="C104" s="9"/>
      <c r="F104"/>
      <c r="G104"/>
      <c r="H104"/>
      <c r="I104"/>
      <c r="J104"/>
      <c r="K104"/>
      <c r="L104"/>
      <c r="M104" s="6"/>
    </row>
    <row r="105" spans="2:13" ht="12.75">
      <c r="B105" s="9" t="s">
        <v>55</v>
      </c>
      <c r="C105" s="9" t="s">
        <v>172</v>
      </c>
      <c r="D105" s="9" t="s">
        <v>54</v>
      </c>
      <c r="E105" s="9" t="s">
        <v>15</v>
      </c>
      <c r="F105"/>
      <c r="G105">
        <f>G95+G96</f>
        <v>29.56</v>
      </c>
      <c r="H105"/>
      <c r="I105">
        <f>I95+I96</f>
        <v>43.519999999999996</v>
      </c>
      <c r="J105"/>
      <c r="K105">
        <f>K95+K96</f>
        <v>38.160000000000004</v>
      </c>
      <c r="L105"/>
      <c r="M105" s="6">
        <f>AVERAGE(I105,G105,K105)</f>
        <v>37.080000000000005</v>
      </c>
    </row>
    <row r="106" spans="2:13" ht="12.75">
      <c r="B106" s="9" t="s">
        <v>56</v>
      </c>
      <c r="C106" s="9" t="s">
        <v>172</v>
      </c>
      <c r="D106" s="9" t="s">
        <v>54</v>
      </c>
      <c r="E106" s="9" t="s">
        <v>15</v>
      </c>
      <c r="F106"/>
      <c r="G106">
        <f>G92+G93+G94</f>
        <v>9.8</v>
      </c>
      <c r="H106"/>
      <c r="I106">
        <f>I92+I93+I94</f>
        <v>15.049999999999999</v>
      </c>
      <c r="J106"/>
      <c r="K106">
        <f>K92+K93+K94</f>
        <v>3.9699999999999998</v>
      </c>
      <c r="L106"/>
      <c r="M106" s="6">
        <f>AVERAGE(I106,G106,K106)</f>
        <v>9.606666666666667</v>
      </c>
    </row>
    <row r="107" spans="2:13" ht="12.75">
      <c r="B107" s="9"/>
      <c r="C107" s="9"/>
      <c r="F107"/>
      <c r="G107"/>
      <c r="H107"/>
      <c r="I107"/>
      <c r="J107"/>
      <c r="K107"/>
      <c r="L107"/>
      <c r="M107"/>
    </row>
    <row r="108" spans="2:13" ht="12.75">
      <c r="B108" s="9" t="s">
        <v>84</v>
      </c>
      <c r="C108" s="9" t="s">
        <v>129</v>
      </c>
      <c r="D108" s="9" t="s">
        <v>171</v>
      </c>
      <c r="F108"/>
      <c r="G108"/>
      <c r="H108"/>
      <c r="I108"/>
      <c r="J108"/>
      <c r="K108"/>
      <c r="L108"/>
      <c r="M108"/>
    </row>
    <row r="109" spans="2:13" ht="12.75">
      <c r="B109" s="9" t="s">
        <v>76</v>
      </c>
      <c r="C109" s="9"/>
      <c r="D109" s="9" t="s">
        <v>17</v>
      </c>
      <c r="F109"/>
      <c r="G109">
        <v>3749</v>
      </c>
      <c r="H109"/>
      <c r="I109">
        <v>3781</v>
      </c>
      <c r="J109"/>
      <c r="K109">
        <v>3614</v>
      </c>
      <c r="L109"/>
      <c r="M109" s="6">
        <f>AVERAGE(K109,I109,G109)</f>
        <v>3714.6666666666665</v>
      </c>
    </row>
    <row r="110" spans="2:13" ht="12.75">
      <c r="B110" s="9" t="s">
        <v>81</v>
      </c>
      <c r="C110" s="9"/>
      <c r="D110" s="9" t="s">
        <v>18</v>
      </c>
      <c r="F110"/>
      <c r="G110">
        <v>14.17</v>
      </c>
      <c r="H110"/>
      <c r="I110">
        <v>14</v>
      </c>
      <c r="J110"/>
      <c r="K110">
        <v>13.83</v>
      </c>
      <c r="L110"/>
      <c r="M110" s="6">
        <f>AVERAGE(K110,I110,G110)</f>
        <v>14</v>
      </c>
    </row>
    <row r="111" spans="2:13" ht="12.75">
      <c r="B111" s="9" t="s">
        <v>82</v>
      </c>
      <c r="C111" s="9"/>
      <c r="D111" s="9" t="s">
        <v>18</v>
      </c>
      <c r="F111"/>
      <c r="G111">
        <v>14.7</v>
      </c>
      <c r="H111"/>
      <c r="I111">
        <v>17.7</v>
      </c>
      <c r="J111"/>
      <c r="K111">
        <v>16.8</v>
      </c>
      <c r="L111"/>
      <c r="M111" s="6">
        <f>AVERAGE(K111,I111,G111)</f>
        <v>16.400000000000002</v>
      </c>
    </row>
    <row r="112" spans="2:13" ht="12.75">
      <c r="B112" s="9" t="s">
        <v>75</v>
      </c>
      <c r="C112" s="9"/>
      <c r="D112" s="9" t="s">
        <v>19</v>
      </c>
      <c r="F112"/>
      <c r="G112">
        <v>129</v>
      </c>
      <c r="H112"/>
      <c r="I112">
        <v>135</v>
      </c>
      <c r="J112"/>
      <c r="K112">
        <v>134</v>
      </c>
      <c r="L112"/>
      <c r="M112" s="6">
        <f>AVERAGE(K112,I112,G112)</f>
        <v>132.66666666666666</v>
      </c>
    </row>
    <row r="113" spans="2:13" ht="12.75">
      <c r="B113" s="9"/>
      <c r="C113" s="9"/>
      <c r="F113"/>
      <c r="G113"/>
      <c r="H113"/>
      <c r="I113"/>
      <c r="J113"/>
      <c r="K113"/>
      <c r="L113"/>
      <c r="M113"/>
    </row>
    <row r="114" spans="2:13" ht="12.75">
      <c r="B114" s="9" t="s">
        <v>84</v>
      </c>
      <c r="C114" s="9" t="s">
        <v>98</v>
      </c>
      <c r="D114" s="9" t="s">
        <v>172</v>
      </c>
      <c r="F114"/>
      <c r="G114"/>
      <c r="H114"/>
      <c r="I114"/>
      <c r="J114"/>
      <c r="K114"/>
      <c r="L114"/>
      <c r="M114"/>
    </row>
    <row r="115" spans="2:13" ht="12.75">
      <c r="B115" s="9" t="s">
        <v>76</v>
      </c>
      <c r="C115" s="9"/>
      <c r="D115" s="9" t="s">
        <v>17</v>
      </c>
      <c r="F115"/>
      <c r="G115">
        <v>3875</v>
      </c>
      <c r="H115"/>
      <c r="I115">
        <v>3748</v>
      </c>
      <c r="J115"/>
      <c r="K115">
        <v>4151</v>
      </c>
      <c r="L115"/>
      <c r="M115" s="6">
        <f>AVERAGE(K115,I115,G115)</f>
        <v>3924.6666666666665</v>
      </c>
    </row>
    <row r="116" spans="2:13" ht="12.75">
      <c r="B116" s="9" t="s">
        <v>81</v>
      </c>
      <c r="C116" s="9"/>
      <c r="D116" s="9" t="s">
        <v>18</v>
      </c>
      <c r="F116"/>
      <c r="G116">
        <v>14.17</v>
      </c>
      <c r="H116"/>
      <c r="I116">
        <v>14</v>
      </c>
      <c r="J116"/>
      <c r="K116">
        <v>13.83</v>
      </c>
      <c r="L116"/>
      <c r="M116" s="6">
        <f>AVERAGE(K116,I116,G116)</f>
        <v>14</v>
      </c>
    </row>
    <row r="117" spans="2:13" ht="12.75">
      <c r="B117" s="9" t="s">
        <v>82</v>
      </c>
      <c r="C117" s="9"/>
      <c r="D117" s="9" t="s">
        <v>18</v>
      </c>
      <c r="F117"/>
      <c r="G117">
        <v>15.5</v>
      </c>
      <c r="H117"/>
      <c r="I117">
        <v>17.7</v>
      </c>
      <c r="J117"/>
      <c r="K117">
        <v>17.2</v>
      </c>
      <c r="L117"/>
      <c r="M117" s="6">
        <f>AVERAGE(K117,I117,G117)</f>
        <v>16.8</v>
      </c>
    </row>
    <row r="118" spans="2:13" ht="12.75">
      <c r="B118" s="9" t="s">
        <v>75</v>
      </c>
      <c r="C118" s="9"/>
      <c r="D118" s="9" t="s">
        <v>19</v>
      </c>
      <c r="F118"/>
      <c r="G118">
        <v>130</v>
      </c>
      <c r="H118"/>
      <c r="I118">
        <v>136</v>
      </c>
      <c r="J118"/>
      <c r="K118">
        <v>135</v>
      </c>
      <c r="L118"/>
      <c r="M118" s="6">
        <f>AVERAGE(K118,I118,G118)</f>
        <v>133.66666666666666</v>
      </c>
    </row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spans="2:12" ht="12.75">
      <c r="B164" s="9"/>
      <c r="C164" s="9"/>
      <c r="G164" s="25"/>
      <c r="H164" s="25"/>
      <c r="I164" s="26"/>
      <c r="J164" s="25"/>
      <c r="K164" s="25"/>
      <c r="L164" s="25"/>
    </row>
    <row r="165" spans="2:12" ht="12.75">
      <c r="B165" s="9"/>
      <c r="C165" s="9"/>
      <c r="G165" s="25"/>
      <c r="H165" s="25"/>
      <c r="I165" s="26"/>
      <c r="J165" s="25"/>
      <c r="K165" s="25"/>
      <c r="L165" s="25"/>
    </row>
    <row r="166" spans="2:3" ht="12.75">
      <c r="B166" s="9"/>
      <c r="C166" s="9"/>
    </row>
    <row r="167" spans="2:12" ht="12.75">
      <c r="B167" s="23"/>
      <c r="C167" s="23"/>
      <c r="G167" s="21"/>
      <c r="H167" s="21"/>
      <c r="I167" s="22"/>
      <c r="J167" s="21"/>
      <c r="K167" s="21"/>
      <c r="L167" s="21"/>
    </row>
    <row r="168" spans="2:12" ht="12.75">
      <c r="B168" s="9"/>
      <c r="C168" s="9"/>
      <c r="D168" s="14"/>
      <c r="E168" s="14"/>
      <c r="F168" s="14"/>
      <c r="G168" s="14"/>
      <c r="H168" s="14"/>
      <c r="I168" s="24"/>
      <c r="J168" s="14"/>
      <c r="K168" s="14"/>
      <c r="L168" s="14"/>
    </row>
    <row r="169" spans="2:12" ht="12.75">
      <c r="B169" s="9"/>
      <c r="C169" s="9"/>
      <c r="G169" s="25"/>
      <c r="H169" s="25"/>
      <c r="I169" s="26"/>
      <c r="J169" s="25"/>
      <c r="K169" s="25"/>
      <c r="L169" s="25"/>
    </row>
    <row r="170" spans="2:12" ht="12.75">
      <c r="B170" s="9"/>
      <c r="C170" s="9"/>
      <c r="G170" s="25"/>
      <c r="H170" s="25"/>
      <c r="I170" s="26"/>
      <c r="J170" s="25"/>
      <c r="K170" s="25"/>
      <c r="L170" s="25"/>
    </row>
    <row r="171" spans="2:12" ht="12.75">
      <c r="B171" s="9"/>
      <c r="C171" s="9"/>
      <c r="G171" s="25"/>
      <c r="H171" s="25"/>
      <c r="I171" s="26"/>
      <c r="J171" s="25"/>
      <c r="K171" s="25"/>
      <c r="L171" s="25"/>
    </row>
    <row r="172" spans="2:12" ht="12.75">
      <c r="B172" s="9"/>
      <c r="C172" s="9"/>
      <c r="G172" s="25"/>
      <c r="H172" s="25"/>
      <c r="I172" s="26"/>
      <c r="J172" s="25"/>
      <c r="K172" s="25"/>
      <c r="L172" s="25"/>
    </row>
    <row r="173" spans="2:12" ht="12.75">
      <c r="B173" s="9"/>
      <c r="C173" s="9"/>
      <c r="G173" s="25"/>
      <c r="H173" s="25"/>
      <c r="I173" s="26"/>
      <c r="J173" s="25"/>
      <c r="K173" s="25"/>
      <c r="L173" s="25"/>
    </row>
    <row r="174" spans="2:12" ht="12.75">
      <c r="B174" s="9"/>
      <c r="C174" s="9"/>
      <c r="G174" s="25"/>
      <c r="H174" s="25"/>
      <c r="I174" s="26"/>
      <c r="J174" s="25"/>
      <c r="K174" s="25"/>
      <c r="L174" s="25"/>
    </row>
    <row r="175" spans="2:12" ht="12.75">
      <c r="B175" s="9"/>
      <c r="C175" s="9"/>
      <c r="G175" s="25"/>
      <c r="H175" s="25"/>
      <c r="I175" s="26"/>
      <c r="J175" s="25"/>
      <c r="K175" s="25"/>
      <c r="L175" s="25"/>
    </row>
    <row r="176" spans="2:12" ht="12.75">
      <c r="B176" s="9"/>
      <c r="C176" s="9"/>
      <c r="G176" s="25"/>
      <c r="H176" s="25"/>
      <c r="I176" s="26"/>
      <c r="J176" s="25"/>
      <c r="K176" s="25"/>
      <c r="L176" s="25"/>
    </row>
    <row r="177" spans="2:12" ht="12.75">
      <c r="B177" s="9"/>
      <c r="C177" s="9"/>
      <c r="G177" s="25"/>
      <c r="H177" s="25"/>
      <c r="I177" s="26"/>
      <c r="J177" s="10"/>
      <c r="K177" s="25"/>
      <c r="L177" s="25"/>
    </row>
    <row r="178" spans="2:12" ht="12.75">
      <c r="B178" s="9"/>
      <c r="C178" s="9"/>
      <c r="G178" s="25"/>
      <c r="H178" s="25"/>
      <c r="I178" s="26"/>
      <c r="J178" s="25"/>
      <c r="K178" s="25"/>
      <c r="L178" s="25"/>
    </row>
    <row r="179" spans="2:12" ht="12.75">
      <c r="B179" s="9"/>
      <c r="C179" s="9"/>
      <c r="G179" s="25"/>
      <c r="H179" s="25"/>
      <c r="I179" s="26"/>
      <c r="J179" s="25"/>
      <c r="K179" s="25"/>
      <c r="L179" s="25"/>
    </row>
    <row r="180" spans="2:12" ht="12.75">
      <c r="B180" s="9"/>
      <c r="C180" s="9"/>
      <c r="G180" s="25"/>
      <c r="H180" s="25"/>
      <c r="I180" s="26"/>
      <c r="J180" s="25"/>
      <c r="K180" s="25"/>
      <c r="L180" s="25"/>
    </row>
    <row r="181" spans="2:3" ht="12.75">
      <c r="B181" s="9"/>
      <c r="C181" s="9"/>
    </row>
    <row r="182" spans="2:12" ht="12.75">
      <c r="B182" s="9"/>
      <c r="C182" s="9"/>
      <c r="G182" s="25"/>
      <c r="H182" s="25"/>
      <c r="I182" s="26"/>
      <c r="J182" s="25"/>
      <c r="K182" s="25"/>
      <c r="L182" s="25"/>
    </row>
    <row r="183" spans="2:12" ht="12.75">
      <c r="B183" s="9"/>
      <c r="C183" s="9"/>
      <c r="G183" s="25"/>
      <c r="H183" s="25"/>
      <c r="I183" s="26"/>
      <c r="J183" s="10"/>
      <c r="K183" s="25"/>
      <c r="L183" s="25"/>
    </row>
    <row r="184" spans="2:12" ht="12.75">
      <c r="B184" s="9"/>
      <c r="C184" s="9"/>
      <c r="G184" s="25"/>
      <c r="H184" s="25"/>
      <c r="I184" s="26"/>
      <c r="J184" s="25"/>
      <c r="K184" s="25"/>
      <c r="L184" s="25"/>
    </row>
    <row r="185" spans="2:12" ht="12.75">
      <c r="B185" s="9"/>
      <c r="C185" s="9"/>
      <c r="G185" s="25"/>
      <c r="H185" s="25"/>
      <c r="I185" s="26"/>
      <c r="J185" s="25"/>
      <c r="K185" s="25"/>
      <c r="L185" s="25"/>
    </row>
    <row r="186" spans="2:12" ht="12.75">
      <c r="B186" s="9"/>
      <c r="C186" s="9"/>
      <c r="G186" s="25"/>
      <c r="H186" s="25"/>
      <c r="I186" s="26"/>
      <c r="J186" s="25"/>
      <c r="K186" s="25"/>
      <c r="L186" s="25"/>
    </row>
    <row r="187" spans="7:12" ht="12.75">
      <c r="G187" s="27"/>
      <c r="K187" s="27"/>
      <c r="L187" s="27"/>
    </row>
    <row r="189" spans="2:3" ht="12.75">
      <c r="B189" s="18"/>
      <c r="C189" s="18"/>
    </row>
    <row r="190" spans="2:3" ht="12.75">
      <c r="B190" s="9"/>
      <c r="C190" s="9"/>
    </row>
    <row r="191" spans="2:3" ht="12.75">
      <c r="B191" s="23"/>
      <c r="C191" s="23"/>
    </row>
    <row r="192" spans="2:3" ht="12.75">
      <c r="B192" s="9"/>
      <c r="C192" s="9"/>
    </row>
    <row r="193" spans="2:9" ht="12.75">
      <c r="B193" s="9"/>
      <c r="C193" s="9"/>
      <c r="G193" s="25"/>
      <c r="I193" s="26"/>
    </row>
    <row r="194" spans="2:9" ht="12.75">
      <c r="B194" s="9"/>
      <c r="C194" s="9"/>
      <c r="G194" s="25"/>
      <c r="I194" s="26"/>
    </row>
    <row r="195" spans="7:9" ht="12.75">
      <c r="G195" s="25"/>
      <c r="I195" s="26"/>
    </row>
    <row r="196" spans="2:12" ht="12.75">
      <c r="B196" s="9"/>
      <c r="C196" s="9"/>
      <c r="G196" s="25"/>
      <c r="H196" s="21"/>
      <c r="I196" s="26"/>
      <c r="J196" s="21"/>
      <c r="K196" s="25"/>
      <c r="L196" s="25"/>
    </row>
    <row r="197" spans="7:9" ht="12.75">
      <c r="G197" s="25"/>
      <c r="I197" s="26"/>
    </row>
    <row r="198" spans="2:9" ht="12.75">
      <c r="B198" s="9"/>
      <c r="C198" s="9"/>
      <c r="G198" s="25"/>
      <c r="I198" s="26"/>
    </row>
    <row r="199" spans="2:9" ht="12.75">
      <c r="B199" s="9"/>
      <c r="C199" s="9"/>
      <c r="G199" s="25"/>
      <c r="I199" s="26"/>
    </row>
    <row r="200" spans="2:9" ht="12.75">
      <c r="B200" s="9"/>
      <c r="C200" s="9"/>
      <c r="G200" s="25"/>
      <c r="I200" s="26"/>
    </row>
    <row r="201" spans="2:9" ht="12.75">
      <c r="B201" s="9"/>
      <c r="C201" s="9"/>
      <c r="G201" s="25"/>
      <c r="I201" s="26"/>
    </row>
    <row r="202" spans="7:9" ht="12.75">
      <c r="G202" s="25"/>
      <c r="I202" s="26"/>
    </row>
    <row r="203" spans="2:12" ht="12.75">
      <c r="B203" s="18"/>
      <c r="C203" s="18"/>
      <c r="G203" s="21"/>
      <c r="H203" s="21"/>
      <c r="I203" s="22"/>
      <c r="J203" s="21"/>
      <c r="K203" s="21"/>
      <c r="L203" s="21"/>
    </row>
    <row r="206" spans="7:12" ht="12.75">
      <c r="G206" s="27"/>
      <c r="K206" s="27"/>
      <c r="L206" s="27"/>
    </row>
    <row r="207" spans="7:12" ht="12.75">
      <c r="G207" s="27"/>
      <c r="K207" s="27"/>
      <c r="L207" s="27"/>
    </row>
    <row r="208" spans="7:12" ht="12.75">
      <c r="G208" s="27"/>
      <c r="K208" s="27"/>
      <c r="L208" s="27"/>
    </row>
    <row r="209" spans="7:12" ht="12.75">
      <c r="G209" s="27"/>
      <c r="K209" s="27"/>
      <c r="L209" s="27"/>
    </row>
    <row r="210" spans="7:12" ht="12.75">
      <c r="G210" s="27"/>
      <c r="K210" s="27"/>
      <c r="L210" s="27"/>
    </row>
    <row r="211" spans="7:12" ht="12.75">
      <c r="G211" s="27"/>
      <c r="K211" s="27"/>
      <c r="L211" s="27"/>
    </row>
    <row r="212" spans="7:12" ht="12.75">
      <c r="G212" s="27"/>
      <c r="K212" s="27"/>
      <c r="L212" s="27"/>
    </row>
    <row r="213" spans="7:12" ht="12.75">
      <c r="G213" s="27"/>
      <c r="K213" s="27"/>
      <c r="L213" s="27"/>
    </row>
    <row r="214" spans="7:12" ht="12.75">
      <c r="G214" s="27"/>
      <c r="K214" s="27"/>
      <c r="L214" s="27"/>
    </row>
    <row r="215" spans="7:12" ht="12.75">
      <c r="G215" s="27"/>
      <c r="K215" s="27"/>
      <c r="L215" s="27"/>
    </row>
    <row r="216" spans="7:12" ht="12.75">
      <c r="G216" s="27"/>
      <c r="K216" s="27"/>
      <c r="L216" s="27"/>
    </row>
    <row r="217" spans="7:12" ht="12.75">
      <c r="G217" s="27"/>
      <c r="K217" s="27"/>
      <c r="L217" s="27"/>
    </row>
    <row r="219" spans="7:12" ht="12.75">
      <c r="G219" s="27"/>
      <c r="K219" s="27"/>
      <c r="L219" s="2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150"/>
  <sheetViews>
    <sheetView workbookViewId="0" topLeftCell="B1">
      <selection activeCell="B35" sqref="B35"/>
    </sheetView>
  </sheetViews>
  <sheetFormatPr defaultColWidth="9.140625" defaultRowHeight="12.75"/>
  <cols>
    <col min="1" max="1" width="2.28125" style="29" hidden="1" customWidth="1"/>
    <col min="2" max="2" width="22.57421875" style="11" customWidth="1"/>
    <col min="3" max="3" width="6.421875" style="11" customWidth="1"/>
    <col min="4" max="4" width="9.28125" style="11" customWidth="1"/>
    <col min="5" max="5" width="2.8515625" style="29" customWidth="1"/>
    <col min="6" max="6" width="10.28125" style="30" customWidth="1"/>
    <col min="7" max="7" width="2.28125" style="30" customWidth="1"/>
    <col min="8" max="8" width="10.7109375" style="29" customWidth="1"/>
    <col min="9" max="9" width="1.8515625" style="29" customWidth="1"/>
    <col min="10" max="10" width="9.421875" style="29" customWidth="1"/>
    <col min="11" max="11" width="2.140625" style="29" customWidth="1"/>
    <col min="12" max="12" width="12.57421875" style="29" customWidth="1"/>
    <col min="13" max="13" width="2.57421875" style="29" customWidth="1"/>
    <col min="14" max="14" width="12.28125" style="29" customWidth="1"/>
    <col min="15" max="15" width="2.28125" style="29" customWidth="1"/>
    <col min="16" max="16" width="13.140625" style="29" customWidth="1"/>
    <col min="17" max="17" width="2.00390625" style="29" customWidth="1"/>
    <col min="18" max="18" width="13.140625" style="29" customWidth="1"/>
    <col min="19" max="19" width="2.57421875" style="29" customWidth="1"/>
    <col min="20" max="20" width="13.140625" style="29" customWidth="1"/>
    <col min="21" max="21" width="2.7109375" style="29" customWidth="1"/>
    <col min="22" max="22" width="13.140625" style="29" customWidth="1"/>
    <col min="23" max="23" width="2.00390625" style="29" customWidth="1"/>
    <col min="24" max="24" width="13.28125" style="29" customWidth="1"/>
    <col min="25" max="25" width="2.8515625" style="29" customWidth="1"/>
    <col min="26" max="26" width="12.8515625" style="29" customWidth="1"/>
    <col min="27" max="27" width="2.8515625" style="29" customWidth="1"/>
    <col min="28" max="28" width="14.28125" style="29" customWidth="1"/>
    <col min="29" max="29" width="1.57421875" style="29" customWidth="1"/>
    <col min="30" max="30" width="12.421875" style="29" customWidth="1"/>
    <col min="31" max="31" width="1.8515625" style="29" customWidth="1"/>
    <col min="32" max="32" width="8.8515625" style="29" customWidth="1"/>
    <col min="33" max="33" width="1.7109375" style="29" customWidth="1"/>
    <col min="34" max="34" width="8.8515625" style="29" customWidth="1"/>
    <col min="35" max="35" width="2.7109375" style="29" customWidth="1"/>
    <col min="36" max="16384" width="8.8515625" style="29" customWidth="1"/>
  </cols>
  <sheetData>
    <row r="1" spans="2:3" ht="12.75">
      <c r="B1" s="28" t="s">
        <v>168</v>
      </c>
      <c r="C1" s="28"/>
    </row>
    <row r="3" spans="1:29" ht="12.75">
      <c r="A3" s="29" t="s">
        <v>86</v>
      </c>
      <c r="B3" s="28" t="s">
        <v>130</v>
      </c>
      <c r="C3" s="11" t="s">
        <v>85</v>
      </c>
      <c r="F3" s="31" t="s">
        <v>154</v>
      </c>
      <c r="G3" s="31"/>
      <c r="H3" s="31" t="s">
        <v>155</v>
      </c>
      <c r="I3" s="31"/>
      <c r="J3" s="31" t="s">
        <v>47</v>
      </c>
      <c r="K3" s="31"/>
      <c r="L3" s="31" t="s">
        <v>154</v>
      </c>
      <c r="M3" s="31"/>
      <c r="N3" s="31" t="s">
        <v>155</v>
      </c>
      <c r="O3" s="31"/>
      <c r="P3" s="31" t="s">
        <v>47</v>
      </c>
      <c r="Q3" s="31"/>
      <c r="R3" s="31" t="s">
        <v>154</v>
      </c>
      <c r="S3" s="31"/>
      <c r="T3" s="31" t="s">
        <v>155</v>
      </c>
      <c r="U3" s="31"/>
      <c r="V3" s="31" t="s">
        <v>47</v>
      </c>
      <c r="W3" s="31"/>
      <c r="X3" s="31" t="s">
        <v>154</v>
      </c>
      <c r="Y3" s="31"/>
      <c r="Z3" s="31" t="s">
        <v>155</v>
      </c>
      <c r="AA3" s="31"/>
      <c r="AB3" s="31" t="s">
        <v>47</v>
      </c>
      <c r="AC3" s="31"/>
    </row>
    <row r="4" spans="2:29" ht="12.75">
      <c r="B4" s="28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</row>
    <row r="5" spans="2:29" ht="12.75">
      <c r="B5" s="11" t="s">
        <v>188</v>
      </c>
      <c r="F5" s="31" t="s">
        <v>191</v>
      </c>
      <c r="G5" s="31"/>
      <c r="H5" s="31" t="s">
        <v>191</v>
      </c>
      <c r="I5" s="31"/>
      <c r="J5" s="31" t="s">
        <v>191</v>
      </c>
      <c r="K5" s="31"/>
      <c r="L5" s="31" t="s">
        <v>193</v>
      </c>
      <c r="M5" s="31"/>
      <c r="N5" s="31" t="s">
        <v>193</v>
      </c>
      <c r="O5" s="31"/>
      <c r="P5" s="31" t="s">
        <v>193</v>
      </c>
      <c r="Q5" s="31"/>
      <c r="R5" s="31"/>
      <c r="S5" s="31"/>
      <c r="T5" s="31"/>
      <c r="U5" s="31"/>
      <c r="V5" s="31"/>
      <c r="W5" s="31"/>
      <c r="X5" s="31" t="s">
        <v>194</v>
      </c>
      <c r="Y5" s="31"/>
      <c r="Z5" s="31" t="s">
        <v>194</v>
      </c>
      <c r="AA5" s="31"/>
      <c r="AB5" s="31" t="s">
        <v>194</v>
      </c>
      <c r="AC5" s="31"/>
    </row>
    <row r="6" spans="2:29" ht="12.75">
      <c r="B6" s="11" t="s">
        <v>189</v>
      </c>
      <c r="F6" s="30" t="s">
        <v>190</v>
      </c>
      <c r="H6" s="30" t="s">
        <v>190</v>
      </c>
      <c r="I6" s="30"/>
      <c r="J6" s="30" t="s">
        <v>190</v>
      </c>
      <c r="K6" s="30"/>
      <c r="L6" s="29" t="s">
        <v>192</v>
      </c>
      <c r="N6" s="29" t="s">
        <v>192</v>
      </c>
      <c r="P6" s="29" t="s">
        <v>192</v>
      </c>
      <c r="X6" s="58" t="s">
        <v>25</v>
      </c>
      <c r="Y6" s="58"/>
      <c r="Z6" s="53" t="s">
        <v>25</v>
      </c>
      <c r="AA6" s="53"/>
      <c r="AB6" s="53" t="s">
        <v>25</v>
      </c>
      <c r="AC6" s="53"/>
    </row>
    <row r="7" spans="2:29" ht="12.75">
      <c r="B7" s="11" t="s">
        <v>195</v>
      </c>
      <c r="H7" s="30"/>
      <c r="I7" s="30"/>
      <c r="J7" s="30"/>
      <c r="K7" s="30"/>
      <c r="R7" s="29" t="s">
        <v>61</v>
      </c>
      <c r="T7" s="29" t="s">
        <v>61</v>
      </c>
      <c r="V7" s="29" t="s">
        <v>61</v>
      </c>
      <c r="X7" s="58" t="s">
        <v>25</v>
      </c>
      <c r="Y7" s="58"/>
      <c r="Z7" s="53" t="s">
        <v>25</v>
      </c>
      <c r="AA7" s="53"/>
      <c r="AB7" s="53" t="s">
        <v>25</v>
      </c>
      <c r="AC7" s="53"/>
    </row>
    <row r="8" spans="2:28" s="53" customFormat="1" ht="12.75">
      <c r="B8" s="53" t="s">
        <v>48</v>
      </c>
      <c r="E8" s="51"/>
      <c r="F8" s="15" t="s">
        <v>136</v>
      </c>
      <c r="G8" s="15"/>
      <c r="H8" s="15" t="s">
        <v>136</v>
      </c>
      <c r="I8" s="15"/>
      <c r="J8" s="15" t="s">
        <v>136</v>
      </c>
      <c r="K8" s="15"/>
      <c r="L8" s="53" t="s">
        <v>137</v>
      </c>
      <c r="N8" s="53" t="s">
        <v>137</v>
      </c>
      <c r="P8" s="53" t="s">
        <v>137</v>
      </c>
      <c r="X8" s="58" t="s">
        <v>25</v>
      </c>
      <c r="Y8" s="58"/>
      <c r="Z8" s="53" t="s">
        <v>25</v>
      </c>
      <c r="AB8" s="53" t="s">
        <v>25</v>
      </c>
    </row>
    <row r="9" spans="2:23" ht="12.75">
      <c r="B9" s="11" t="s">
        <v>87</v>
      </c>
      <c r="D9" s="11" t="s">
        <v>52</v>
      </c>
      <c r="E9" s="14"/>
      <c r="F9" s="14">
        <v>189.3</v>
      </c>
      <c r="G9" s="14"/>
      <c r="H9" s="14">
        <v>183.6</v>
      </c>
      <c r="I9" s="14"/>
      <c r="J9" s="36">
        <v>186.45</v>
      </c>
      <c r="K9" s="36"/>
      <c r="L9" s="43">
        <v>2553</v>
      </c>
      <c r="M9" s="43"/>
      <c r="N9" s="43">
        <v>2711</v>
      </c>
      <c r="O9" s="43"/>
      <c r="P9" s="36">
        <v>2632</v>
      </c>
      <c r="Q9" s="36"/>
      <c r="R9" s="36"/>
      <c r="S9" s="36"/>
      <c r="T9" s="36"/>
      <c r="U9" s="36"/>
      <c r="V9" s="36"/>
      <c r="W9" s="36"/>
    </row>
    <row r="10" spans="2:23" ht="12.75">
      <c r="B10" s="11" t="s">
        <v>139</v>
      </c>
      <c r="D10" s="11" t="s">
        <v>140</v>
      </c>
      <c r="E10" s="14"/>
      <c r="F10" s="14">
        <v>15990</v>
      </c>
      <c r="G10" s="14"/>
      <c r="H10" s="14">
        <v>15800</v>
      </c>
      <c r="I10" s="14"/>
      <c r="J10" s="36">
        <v>15895</v>
      </c>
      <c r="K10" s="36"/>
      <c r="L10" s="43">
        <v>1410</v>
      </c>
      <c r="M10" s="43"/>
      <c r="N10" s="43">
        <v>1690</v>
      </c>
      <c r="O10" s="43"/>
      <c r="P10" s="36">
        <v>1550</v>
      </c>
      <c r="Q10" s="36"/>
      <c r="R10" s="36"/>
      <c r="S10" s="36"/>
      <c r="T10" s="36"/>
      <c r="U10" s="36"/>
      <c r="V10" s="36"/>
      <c r="W10" s="36"/>
    </row>
    <row r="11" spans="2:23" ht="12.75">
      <c r="B11" s="11" t="s">
        <v>138</v>
      </c>
      <c r="D11" s="11" t="s">
        <v>52</v>
      </c>
      <c r="E11" s="14"/>
      <c r="F11" s="63">
        <v>1.19259</v>
      </c>
      <c r="G11" s="63"/>
      <c r="H11" s="63">
        <v>1.17504</v>
      </c>
      <c r="I11" s="63"/>
      <c r="J11" s="36">
        <v>1.183815</v>
      </c>
      <c r="K11" s="36"/>
      <c r="L11" s="32">
        <v>2.8083</v>
      </c>
      <c r="M11" s="32"/>
      <c r="N11" s="32">
        <v>4.8797999999999995</v>
      </c>
      <c r="O11" s="32"/>
      <c r="P11" s="36">
        <v>3.8440499999999997</v>
      </c>
      <c r="Q11" s="36"/>
      <c r="R11" s="36"/>
      <c r="S11" s="36"/>
      <c r="T11" s="36"/>
      <c r="U11" s="36"/>
      <c r="V11" s="36"/>
      <c r="W11" s="36"/>
    </row>
    <row r="12" spans="2:23" ht="12.75">
      <c r="B12" s="11" t="s">
        <v>49</v>
      </c>
      <c r="D12" s="11" t="s">
        <v>52</v>
      </c>
      <c r="E12" s="14"/>
      <c r="F12" s="63">
        <v>0.018930000000000002</v>
      </c>
      <c r="G12" s="63"/>
      <c r="H12" s="63">
        <v>0.01836</v>
      </c>
      <c r="I12" s="63"/>
      <c r="J12" s="36">
        <v>0.018645000000000002</v>
      </c>
      <c r="K12" s="36"/>
      <c r="L12" s="43">
        <v>2131.755</v>
      </c>
      <c r="M12" s="43"/>
      <c r="N12" s="43">
        <v>2317.905</v>
      </c>
      <c r="O12" s="43"/>
      <c r="P12" s="36">
        <v>2224.83</v>
      </c>
      <c r="Q12" s="36"/>
      <c r="R12" s="36"/>
      <c r="S12" s="36"/>
      <c r="T12" s="36"/>
      <c r="U12" s="36"/>
      <c r="V12" s="36"/>
      <c r="W12" s="36"/>
    </row>
    <row r="13" spans="2:23" ht="12.75">
      <c r="B13" s="11" t="s">
        <v>79</v>
      </c>
      <c r="D13" s="11" t="s">
        <v>141</v>
      </c>
      <c r="E13" s="31"/>
      <c r="F13" s="14">
        <v>0.04</v>
      </c>
      <c r="G13" s="14"/>
      <c r="H13" s="14">
        <v>0.04</v>
      </c>
      <c r="I13" s="14"/>
      <c r="J13" s="36">
        <v>0.04</v>
      </c>
      <c r="K13" s="36"/>
      <c r="L13" s="24">
        <v>0.41</v>
      </c>
      <c r="M13" s="24"/>
      <c r="N13" s="24">
        <v>0.25</v>
      </c>
      <c r="O13" s="24"/>
      <c r="P13" s="36">
        <v>0.33</v>
      </c>
      <c r="Q13" s="36"/>
      <c r="R13" s="36"/>
      <c r="S13" s="36"/>
      <c r="T13" s="36"/>
      <c r="U13" s="36"/>
      <c r="V13" s="36"/>
      <c r="W13" s="36"/>
    </row>
    <row r="14" spans="2:23" ht="12.75">
      <c r="B14" s="11" t="s">
        <v>104</v>
      </c>
      <c r="D14" s="11" t="s">
        <v>141</v>
      </c>
      <c r="F14" s="14">
        <v>0.5</v>
      </c>
      <c r="G14" s="14"/>
      <c r="H14" s="14">
        <v>0.5</v>
      </c>
      <c r="I14" s="14"/>
      <c r="J14" s="36">
        <v>0.5</v>
      </c>
      <c r="K14" s="36"/>
      <c r="L14" s="20">
        <v>0.5</v>
      </c>
      <c r="M14" s="20"/>
      <c r="N14" s="20">
        <v>0.5</v>
      </c>
      <c r="O14" s="20"/>
      <c r="P14" s="36">
        <v>0.5</v>
      </c>
      <c r="Q14" s="36"/>
      <c r="R14" s="36"/>
      <c r="S14" s="36"/>
      <c r="T14" s="36"/>
      <c r="U14" s="36"/>
      <c r="V14" s="36"/>
      <c r="W14" s="36"/>
    </row>
    <row r="15" spans="2:23" ht="12.75">
      <c r="B15" s="11" t="s">
        <v>105</v>
      </c>
      <c r="D15" s="11" t="s">
        <v>141</v>
      </c>
      <c r="F15" s="14">
        <v>5</v>
      </c>
      <c r="G15" s="14"/>
      <c r="H15" s="14">
        <v>5</v>
      </c>
      <c r="I15" s="14"/>
      <c r="J15" s="36">
        <v>5</v>
      </c>
      <c r="K15" s="36"/>
      <c r="L15" s="20">
        <v>5</v>
      </c>
      <c r="M15" s="20"/>
      <c r="N15" s="20">
        <v>5</v>
      </c>
      <c r="O15" s="20"/>
      <c r="P15" s="36">
        <v>5</v>
      </c>
      <c r="Q15" s="36"/>
      <c r="R15" s="36"/>
      <c r="S15" s="36"/>
      <c r="T15" s="36"/>
      <c r="U15" s="36"/>
      <c r="V15" s="36"/>
      <c r="W15" s="36"/>
    </row>
    <row r="16" spans="2:23" ht="12.75">
      <c r="B16" s="11" t="s">
        <v>106</v>
      </c>
      <c r="D16" s="11" t="s">
        <v>141</v>
      </c>
      <c r="F16" s="14">
        <v>0.2</v>
      </c>
      <c r="G16" s="14"/>
      <c r="H16" s="14">
        <v>0.1</v>
      </c>
      <c r="I16" s="14"/>
      <c r="J16" s="36">
        <v>0.15</v>
      </c>
      <c r="K16" s="36"/>
      <c r="L16" s="20">
        <v>270</v>
      </c>
      <c r="M16" s="20"/>
      <c r="N16" s="20">
        <v>260</v>
      </c>
      <c r="O16" s="20"/>
      <c r="P16" s="36">
        <v>265</v>
      </c>
      <c r="Q16" s="36"/>
      <c r="R16" s="36"/>
      <c r="S16" s="36"/>
      <c r="T16" s="36"/>
      <c r="U16" s="36"/>
      <c r="V16" s="36"/>
      <c r="W16" s="36"/>
    </row>
    <row r="17" spans="2:23" ht="12.75">
      <c r="B17" s="11" t="s">
        <v>78</v>
      </c>
      <c r="D17" s="11" t="s">
        <v>141</v>
      </c>
      <c r="F17" s="14">
        <v>0.1</v>
      </c>
      <c r="G17" s="14"/>
      <c r="H17" s="14">
        <v>0.1</v>
      </c>
      <c r="I17" s="14"/>
      <c r="J17" s="36">
        <v>0.1</v>
      </c>
      <c r="K17" s="36"/>
      <c r="L17" s="20">
        <v>1</v>
      </c>
      <c r="M17" s="20"/>
      <c r="N17" s="20">
        <v>1</v>
      </c>
      <c r="O17" s="20"/>
      <c r="P17" s="36">
        <v>1</v>
      </c>
      <c r="Q17" s="36"/>
      <c r="R17" s="36"/>
      <c r="S17" s="36"/>
      <c r="T17" s="36"/>
      <c r="U17" s="36"/>
      <c r="V17" s="36"/>
      <c r="W17" s="36"/>
    </row>
    <row r="18" spans="2:23" ht="12.75">
      <c r="B18" s="11" t="s">
        <v>107</v>
      </c>
      <c r="D18" s="11" t="s">
        <v>141</v>
      </c>
      <c r="F18" s="14">
        <v>0.2</v>
      </c>
      <c r="G18" s="14"/>
      <c r="H18" s="14">
        <v>0.2</v>
      </c>
      <c r="I18" s="14"/>
      <c r="J18" s="36">
        <v>0.2</v>
      </c>
      <c r="K18" s="36"/>
      <c r="L18" s="20">
        <v>4.6</v>
      </c>
      <c r="M18" s="20"/>
      <c r="N18" s="20">
        <v>4.3</v>
      </c>
      <c r="O18" s="20"/>
      <c r="P18" s="36">
        <v>4.45</v>
      </c>
      <c r="Q18" s="36"/>
      <c r="R18" s="36"/>
      <c r="S18" s="36"/>
      <c r="T18" s="36"/>
      <c r="U18" s="36"/>
      <c r="V18" s="36"/>
      <c r="W18" s="36"/>
    </row>
    <row r="19" spans="2:23" ht="12.75">
      <c r="B19" s="11" t="s">
        <v>83</v>
      </c>
      <c r="D19" s="11" t="s">
        <v>141</v>
      </c>
      <c r="F19" s="14">
        <v>2.3</v>
      </c>
      <c r="G19" s="14"/>
      <c r="H19" s="14">
        <v>2.7</v>
      </c>
      <c r="I19" s="14"/>
      <c r="J19" s="36">
        <v>2.5</v>
      </c>
      <c r="K19" s="36"/>
      <c r="L19" s="24">
        <v>100</v>
      </c>
      <c r="M19" s="24"/>
      <c r="N19" s="24">
        <v>91</v>
      </c>
      <c r="O19" s="24"/>
      <c r="P19" s="36">
        <v>95.5</v>
      </c>
      <c r="Q19" s="36"/>
      <c r="R19" s="36"/>
      <c r="S19" s="36"/>
      <c r="T19" s="36"/>
      <c r="U19" s="36"/>
      <c r="V19" s="36"/>
      <c r="W19" s="36"/>
    </row>
    <row r="20" spans="2:23" ht="12.75">
      <c r="B20" s="11" t="s">
        <v>108</v>
      </c>
      <c r="D20" s="11" t="s">
        <v>141</v>
      </c>
      <c r="F20" s="14">
        <v>1</v>
      </c>
      <c r="G20" s="14"/>
      <c r="H20" s="14">
        <v>2</v>
      </c>
      <c r="I20" s="14"/>
      <c r="J20" s="36">
        <v>1.5</v>
      </c>
      <c r="K20" s="36"/>
      <c r="L20" s="24">
        <v>210</v>
      </c>
      <c r="M20" s="24"/>
      <c r="N20" s="24">
        <v>200</v>
      </c>
      <c r="O20" s="24"/>
      <c r="P20" s="36">
        <v>205</v>
      </c>
      <c r="Q20" s="36"/>
      <c r="R20" s="36"/>
      <c r="S20" s="36"/>
      <c r="T20" s="36"/>
      <c r="U20" s="36"/>
      <c r="V20" s="36"/>
      <c r="W20" s="36"/>
    </row>
    <row r="21" spans="2:23" ht="12.75">
      <c r="B21" s="11" t="s">
        <v>77</v>
      </c>
      <c r="D21" s="11" t="s">
        <v>141</v>
      </c>
      <c r="F21" s="14">
        <v>10</v>
      </c>
      <c r="G21" s="14"/>
      <c r="H21" s="14">
        <v>10</v>
      </c>
      <c r="I21" s="14"/>
      <c r="J21" s="36">
        <v>10</v>
      </c>
      <c r="K21" s="36"/>
      <c r="L21" s="24">
        <v>15</v>
      </c>
      <c r="M21" s="24"/>
      <c r="N21" s="24">
        <v>11</v>
      </c>
      <c r="O21" s="24"/>
      <c r="P21" s="36">
        <v>13</v>
      </c>
      <c r="Q21" s="36"/>
      <c r="R21" s="36"/>
      <c r="S21" s="36"/>
      <c r="T21" s="36"/>
      <c r="U21" s="36"/>
      <c r="V21" s="36"/>
      <c r="W21" s="36"/>
    </row>
    <row r="22" spans="2:23" ht="12.75">
      <c r="B22" s="11" t="s">
        <v>109</v>
      </c>
      <c r="D22" s="11" t="s">
        <v>141</v>
      </c>
      <c r="F22" s="14">
        <v>3</v>
      </c>
      <c r="G22" s="14"/>
      <c r="H22" s="14">
        <v>3</v>
      </c>
      <c r="I22" s="14"/>
      <c r="J22" s="36">
        <v>3</v>
      </c>
      <c r="K22" s="36"/>
      <c r="L22" s="24">
        <v>3</v>
      </c>
      <c r="M22" s="24"/>
      <c r="N22" s="24">
        <v>3</v>
      </c>
      <c r="O22" s="24"/>
      <c r="P22" s="36">
        <v>3</v>
      </c>
      <c r="Q22" s="36"/>
      <c r="R22" s="36"/>
      <c r="S22" s="36"/>
      <c r="T22" s="36"/>
      <c r="U22" s="36"/>
      <c r="V22" s="36"/>
      <c r="W22" s="36"/>
    </row>
    <row r="23" spans="2:23" ht="12.75">
      <c r="B23" s="11" t="s">
        <v>110</v>
      </c>
      <c r="D23" s="11" t="s">
        <v>141</v>
      </c>
      <c r="F23" s="14">
        <v>10</v>
      </c>
      <c r="G23" s="14"/>
      <c r="H23" s="14">
        <v>10</v>
      </c>
      <c r="I23" s="14"/>
      <c r="J23" s="36">
        <v>10</v>
      </c>
      <c r="K23" s="36"/>
      <c r="L23" s="24">
        <v>10</v>
      </c>
      <c r="M23" s="24"/>
      <c r="N23" s="24">
        <v>10</v>
      </c>
      <c r="O23" s="24"/>
      <c r="P23" s="36">
        <v>10</v>
      </c>
      <c r="Q23" s="36"/>
      <c r="R23" s="36"/>
      <c r="S23" s="36"/>
      <c r="T23" s="36"/>
      <c r="U23" s="36"/>
      <c r="V23" s="36"/>
      <c r="W23" s="36"/>
    </row>
    <row r="24" spans="2:23" ht="12.75">
      <c r="B24" s="11" t="s">
        <v>111</v>
      </c>
      <c r="D24" s="11" t="s">
        <v>141</v>
      </c>
      <c r="F24" s="14">
        <v>20</v>
      </c>
      <c r="G24" s="14"/>
      <c r="H24" s="14">
        <v>20</v>
      </c>
      <c r="I24" s="14"/>
      <c r="J24" s="36">
        <v>20</v>
      </c>
      <c r="K24" s="36"/>
      <c r="L24" s="24">
        <v>24</v>
      </c>
      <c r="M24" s="24"/>
      <c r="N24" s="24">
        <v>20</v>
      </c>
      <c r="O24" s="24"/>
      <c r="P24" s="36">
        <v>22</v>
      </c>
      <c r="Q24" s="36"/>
      <c r="R24" s="36"/>
      <c r="S24" s="36"/>
      <c r="T24" s="36"/>
      <c r="U24" s="36"/>
      <c r="V24" s="36"/>
      <c r="W24" s="36"/>
    </row>
    <row r="25" spans="6:7" ht="12.75">
      <c r="F25" s="12"/>
      <c r="G25" s="12"/>
    </row>
    <row r="26" spans="2:28" ht="12.75">
      <c r="B26" s="11" t="s">
        <v>115</v>
      </c>
      <c r="D26" s="11" t="s">
        <v>17</v>
      </c>
      <c r="E26" s="31"/>
      <c r="F26" s="12">
        <v>2755</v>
      </c>
      <c r="G26" s="12"/>
      <c r="H26" s="29">
        <v>3223</v>
      </c>
      <c r="J26" s="34">
        <v>2989</v>
      </c>
      <c r="K26" s="34"/>
      <c r="L26" s="29">
        <v>2755</v>
      </c>
      <c r="N26" s="29">
        <v>3223</v>
      </c>
      <c r="P26" s="34">
        <v>2989</v>
      </c>
      <c r="Q26" s="34"/>
      <c r="R26" s="34"/>
      <c r="S26" s="34"/>
      <c r="T26" s="34"/>
      <c r="U26" s="34"/>
      <c r="V26" s="34"/>
      <c r="W26" s="34"/>
      <c r="X26" s="34"/>
      <c r="Y26" s="34"/>
      <c r="AB26" s="29">
        <v>2989</v>
      </c>
    </row>
    <row r="27" spans="2:28" ht="12.75">
      <c r="B27" s="11" t="s">
        <v>116</v>
      </c>
      <c r="D27" s="11" t="s">
        <v>18</v>
      </c>
      <c r="E27" s="31"/>
      <c r="F27" s="12">
        <v>15</v>
      </c>
      <c r="G27" s="12"/>
      <c r="H27" s="29">
        <v>15</v>
      </c>
      <c r="J27" s="29">
        <v>15</v>
      </c>
      <c r="L27" s="29">
        <v>15</v>
      </c>
      <c r="N27" s="29">
        <v>15</v>
      </c>
      <c r="P27" s="29">
        <v>15</v>
      </c>
      <c r="AB27" s="29">
        <v>15</v>
      </c>
    </row>
    <row r="28" spans="5:7" ht="12.75">
      <c r="E28" s="31"/>
      <c r="F28" s="12"/>
      <c r="G28" s="12"/>
    </row>
    <row r="29" spans="2:23" ht="12.75">
      <c r="B29" s="11" t="s">
        <v>142</v>
      </c>
      <c r="D29" s="11" t="s">
        <v>143</v>
      </c>
      <c r="E29" s="31"/>
      <c r="F29" s="12">
        <v>3.026907</v>
      </c>
      <c r="G29" s="12"/>
      <c r="H29" s="29">
        <v>2.90088</v>
      </c>
      <c r="J29" s="32">
        <v>2.96362275</v>
      </c>
      <c r="K29" s="32"/>
      <c r="L29" s="29">
        <v>3.59973</v>
      </c>
      <c r="N29" s="29">
        <v>4.58159</v>
      </c>
      <c r="P29" s="32">
        <v>4.0796</v>
      </c>
      <c r="Q29" s="32"/>
      <c r="R29" s="32"/>
      <c r="S29" s="32"/>
      <c r="T29" s="32"/>
      <c r="U29" s="32"/>
      <c r="V29" s="32"/>
      <c r="W29" s="32"/>
    </row>
    <row r="30" spans="2:7" ht="12.75">
      <c r="B30" s="11" t="s">
        <v>144</v>
      </c>
      <c r="D30" s="11" t="s">
        <v>143</v>
      </c>
      <c r="E30" s="31"/>
      <c r="F30" s="12"/>
      <c r="G30" s="12"/>
    </row>
    <row r="31" spans="5:7" ht="12.75">
      <c r="E31" s="31"/>
      <c r="F31" s="12"/>
      <c r="G31" s="12"/>
    </row>
    <row r="32" spans="2:7" ht="12.75">
      <c r="B32" s="48" t="s">
        <v>117</v>
      </c>
      <c r="F32" s="12"/>
      <c r="G32" s="12"/>
    </row>
    <row r="33" spans="2:29" ht="12.75">
      <c r="B33" s="11" t="s">
        <v>138</v>
      </c>
      <c r="D33" s="11" t="s">
        <v>54</v>
      </c>
      <c r="E33" s="29" t="s">
        <v>15</v>
      </c>
      <c r="F33" s="12">
        <v>270062.64228867524</v>
      </c>
      <c r="G33" s="12"/>
      <c r="H33" s="32">
        <v>227450.7103865876</v>
      </c>
      <c r="I33" s="32"/>
      <c r="J33" s="32">
        <v>247088.69506210642</v>
      </c>
      <c r="K33" s="32"/>
      <c r="L33" s="32">
        <v>635941.0345041354</v>
      </c>
      <c r="M33" s="32"/>
      <c r="N33" s="32">
        <v>944575.4838511626</v>
      </c>
      <c r="O33" s="32"/>
      <c r="P33" s="32">
        <v>802339.2998513198</v>
      </c>
      <c r="Q33" s="32"/>
      <c r="R33" s="32">
        <f>X33</f>
        <v>906003.6767928107</v>
      </c>
      <c r="S33" s="32"/>
      <c r="T33" s="32">
        <f>Z33</f>
        <v>1172026.1942377503</v>
      </c>
      <c r="U33" s="32"/>
      <c r="V33" s="32">
        <f>AB33</f>
        <v>1049427.9949134262</v>
      </c>
      <c r="W33" s="32"/>
      <c r="X33" s="32">
        <v>906003.6767928107</v>
      </c>
      <c r="Y33" s="32"/>
      <c r="Z33" s="32">
        <v>1172026.1942377503</v>
      </c>
      <c r="AA33" s="32"/>
      <c r="AB33" s="32">
        <v>1049427.9949134262</v>
      </c>
      <c r="AC33" s="32"/>
    </row>
    <row r="34" spans="2:29" ht="12.75">
      <c r="B34" s="11" t="s">
        <v>49</v>
      </c>
      <c r="D34" s="11" t="s">
        <v>60</v>
      </c>
      <c r="E34" s="29" t="s">
        <v>15</v>
      </c>
      <c r="F34" s="12">
        <v>4.2867086077567516</v>
      </c>
      <c r="G34" s="12"/>
      <c r="H34" s="32">
        <v>3.553917349790431</v>
      </c>
      <c r="I34" s="32"/>
      <c r="J34" s="32">
        <v>3.8916289449221164</v>
      </c>
      <c r="K34" s="32"/>
      <c r="L34" s="32">
        <v>482737.0580099572</v>
      </c>
      <c r="M34" s="32"/>
      <c r="N34" s="32">
        <v>448673.3548293021</v>
      </c>
      <c r="O34" s="32"/>
      <c r="P34" s="32">
        <v>464371.83295956394</v>
      </c>
      <c r="Q34" s="32"/>
      <c r="R34" s="32">
        <f aca="true" t="shared" si="0" ref="R34:V49">X34</f>
        <v>482741.34471856494</v>
      </c>
      <c r="S34" s="32"/>
      <c r="T34" s="32">
        <f t="shared" si="0"/>
        <v>448676.9087466519</v>
      </c>
      <c r="U34" s="32"/>
      <c r="V34" s="32">
        <f t="shared" si="0"/>
        <v>464375.72458850883</v>
      </c>
      <c r="W34" s="32"/>
      <c r="X34" s="32">
        <v>482741.34471856494</v>
      </c>
      <c r="Y34" s="32"/>
      <c r="Z34" s="32">
        <v>448676.9087466519</v>
      </c>
      <c r="AA34" s="32"/>
      <c r="AB34" s="32">
        <v>464375.72458850883</v>
      </c>
      <c r="AC34" s="32"/>
    </row>
    <row r="35" spans="2:29" ht="12.75">
      <c r="B35" s="11" t="s">
        <v>79</v>
      </c>
      <c r="D35" s="11" t="s">
        <v>54</v>
      </c>
      <c r="E35" s="29" t="s">
        <v>15</v>
      </c>
      <c r="F35" s="12">
        <v>1.7146834431027003</v>
      </c>
      <c r="G35" s="12"/>
      <c r="H35" s="32">
        <v>1.4215669399161726</v>
      </c>
      <c r="I35" s="32"/>
      <c r="J35" s="32">
        <v>1.5566515779688461</v>
      </c>
      <c r="K35" s="32"/>
      <c r="L35" s="32">
        <v>237.03256740608674</v>
      </c>
      <c r="M35" s="32"/>
      <c r="N35" s="32">
        <v>131.1910394237726</v>
      </c>
      <c r="O35" s="32"/>
      <c r="P35" s="32">
        <v>181.28791828380545</v>
      </c>
      <c r="Q35" s="32"/>
      <c r="R35" s="32">
        <f t="shared" si="0"/>
        <v>238.74725084918944</v>
      </c>
      <c r="S35" s="32"/>
      <c r="T35" s="32">
        <f t="shared" si="0"/>
        <v>132.61260636368877</v>
      </c>
      <c r="U35" s="32"/>
      <c r="V35" s="32">
        <f t="shared" si="0"/>
        <v>182.8445698617743</v>
      </c>
      <c r="W35" s="32"/>
      <c r="X35" s="32">
        <v>238.74725084918944</v>
      </c>
      <c r="Y35" s="32"/>
      <c r="Z35" s="32">
        <v>132.61260636368877</v>
      </c>
      <c r="AA35" s="32"/>
      <c r="AB35" s="32">
        <v>182.8445698617743</v>
      </c>
      <c r="AC35" s="32"/>
    </row>
    <row r="36" spans="2:29" ht="12.75">
      <c r="B36" s="11" t="s">
        <v>104</v>
      </c>
      <c r="D36" s="11" t="s">
        <v>54</v>
      </c>
      <c r="E36" s="29" t="s">
        <v>15</v>
      </c>
      <c r="F36" s="12">
        <v>21.433543038783753</v>
      </c>
      <c r="G36" s="12"/>
      <c r="H36" s="32">
        <v>17.769586748952154</v>
      </c>
      <c r="I36" s="32"/>
      <c r="J36" s="32">
        <v>19.458144724610573</v>
      </c>
      <c r="K36" s="32"/>
      <c r="L36" s="32">
        <v>289.06410659278873</v>
      </c>
      <c r="M36" s="32"/>
      <c r="N36" s="32">
        <v>262.3820788475452</v>
      </c>
      <c r="O36" s="32"/>
      <c r="P36" s="32">
        <v>274.6786640663719</v>
      </c>
      <c r="Q36" s="32"/>
      <c r="R36" s="32">
        <f t="shared" si="0"/>
        <v>310.4976496315725</v>
      </c>
      <c r="S36" s="32"/>
      <c r="T36" s="32">
        <f t="shared" si="0"/>
        <v>280.15166559649737</v>
      </c>
      <c r="U36" s="32"/>
      <c r="V36" s="32">
        <f t="shared" si="0"/>
        <v>294.13680879098246</v>
      </c>
      <c r="W36" s="32"/>
      <c r="X36" s="32">
        <v>310.4976496315725</v>
      </c>
      <c r="Y36" s="32"/>
      <c r="Z36" s="32">
        <v>280.15166559649737</v>
      </c>
      <c r="AA36" s="32"/>
      <c r="AB36" s="32">
        <v>294.13680879098246</v>
      </c>
      <c r="AC36" s="32"/>
    </row>
    <row r="37" spans="2:29" ht="12.75">
      <c r="B37" s="11" t="s">
        <v>105</v>
      </c>
      <c r="D37" s="11" t="s">
        <v>54</v>
      </c>
      <c r="E37" s="29" t="s">
        <v>15</v>
      </c>
      <c r="F37" s="12">
        <v>214.33543038783756</v>
      </c>
      <c r="G37" s="12"/>
      <c r="H37" s="32">
        <v>177.6958674895215</v>
      </c>
      <c r="I37" s="32"/>
      <c r="J37" s="32">
        <v>194.5814472461057</v>
      </c>
      <c r="K37" s="32"/>
      <c r="L37" s="32">
        <v>2890.6410659278886</v>
      </c>
      <c r="M37" s="32"/>
      <c r="N37" s="32">
        <v>2623.8207884754515</v>
      </c>
      <c r="O37" s="32"/>
      <c r="P37" s="32">
        <v>2746.786640663719</v>
      </c>
      <c r="Q37" s="32"/>
      <c r="R37" s="32">
        <f t="shared" si="0"/>
        <v>3104.9764963157263</v>
      </c>
      <c r="S37" s="32"/>
      <c r="T37" s="32">
        <f t="shared" si="0"/>
        <v>2801.516655964973</v>
      </c>
      <c r="U37" s="32"/>
      <c r="V37" s="32">
        <f t="shared" si="0"/>
        <v>2941.3680879098247</v>
      </c>
      <c r="W37" s="32"/>
      <c r="X37" s="32">
        <v>3104.9764963157263</v>
      </c>
      <c r="Y37" s="32"/>
      <c r="Z37" s="32">
        <v>2801.516655964973</v>
      </c>
      <c r="AA37" s="32"/>
      <c r="AB37" s="32">
        <v>2941.3680879098247</v>
      </c>
      <c r="AC37" s="32"/>
    </row>
    <row r="38" spans="2:29" ht="12.75">
      <c r="B38" s="11" t="s">
        <v>106</v>
      </c>
      <c r="D38" s="11" t="s">
        <v>54</v>
      </c>
      <c r="E38" s="29" t="s">
        <v>15</v>
      </c>
      <c r="F38" s="12">
        <v>8.573417215513501</v>
      </c>
      <c r="G38" s="12"/>
      <c r="H38" s="32">
        <v>3.5539173497904297</v>
      </c>
      <c r="I38" s="32"/>
      <c r="J38" s="32">
        <v>5.8374434173831755</v>
      </c>
      <c r="K38" s="32"/>
      <c r="L38" s="32">
        <v>156094.61756010595</v>
      </c>
      <c r="M38" s="32"/>
      <c r="N38" s="32">
        <v>136438.68100072347</v>
      </c>
      <c r="O38" s="32"/>
      <c r="P38" s="32">
        <v>145579.69195517708</v>
      </c>
      <c r="Q38" s="32"/>
      <c r="R38" s="32">
        <f t="shared" si="0"/>
        <v>156103.19097732147</v>
      </c>
      <c r="S38" s="32"/>
      <c r="T38" s="32">
        <f t="shared" si="0"/>
        <v>136442.23491807326</v>
      </c>
      <c r="U38" s="32"/>
      <c r="V38" s="32">
        <f t="shared" si="0"/>
        <v>145585.52939859446</v>
      </c>
      <c r="W38" s="32"/>
      <c r="X38" s="32">
        <v>156103.19097732147</v>
      </c>
      <c r="Y38" s="32"/>
      <c r="Z38" s="32">
        <v>136442.23491807326</v>
      </c>
      <c r="AA38" s="32"/>
      <c r="AB38" s="32">
        <v>145585.52939859446</v>
      </c>
      <c r="AC38" s="32"/>
    </row>
    <row r="39" spans="2:29" ht="12.75">
      <c r="B39" s="11" t="s">
        <v>78</v>
      </c>
      <c r="D39" s="11" t="s">
        <v>54</v>
      </c>
      <c r="E39" s="29" t="s">
        <v>15</v>
      </c>
      <c r="F39" s="12">
        <v>4.286708607756751</v>
      </c>
      <c r="G39" s="12"/>
      <c r="H39" s="32">
        <v>3.5539173497904297</v>
      </c>
      <c r="I39" s="32"/>
      <c r="J39" s="32">
        <v>3.891628944922115</v>
      </c>
      <c r="K39" s="32"/>
      <c r="L39" s="32">
        <v>578.1282131855775</v>
      </c>
      <c r="M39" s="32"/>
      <c r="N39" s="32">
        <v>524.7641576950904</v>
      </c>
      <c r="O39" s="32"/>
      <c r="P39" s="32">
        <v>549.3573281327438</v>
      </c>
      <c r="Q39" s="32"/>
      <c r="R39" s="32">
        <f t="shared" si="0"/>
        <v>582.4149217933342</v>
      </c>
      <c r="S39" s="32"/>
      <c r="T39" s="32">
        <f t="shared" si="0"/>
        <v>528.3180750448809</v>
      </c>
      <c r="U39" s="32"/>
      <c r="V39" s="32">
        <f t="shared" si="0"/>
        <v>553.2489570776659</v>
      </c>
      <c r="W39" s="32"/>
      <c r="X39" s="32">
        <v>582.4149217933342</v>
      </c>
      <c r="Y39" s="32"/>
      <c r="Z39" s="32">
        <v>528.3180750448809</v>
      </c>
      <c r="AA39" s="32"/>
      <c r="AB39" s="32">
        <v>553.2489570776659</v>
      </c>
      <c r="AC39" s="32"/>
    </row>
    <row r="40" spans="2:29" ht="12.75">
      <c r="B40" s="11" t="s">
        <v>107</v>
      </c>
      <c r="D40" s="11" t="s">
        <v>54</v>
      </c>
      <c r="E40" s="29" t="s">
        <v>15</v>
      </c>
      <c r="F40" s="12">
        <v>8.573417215513501</v>
      </c>
      <c r="G40" s="12"/>
      <c r="H40" s="32">
        <v>7.1078346995808594</v>
      </c>
      <c r="I40" s="32"/>
      <c r="J40" s="32">
        <v>7.78325788984423</v>
      </c>
      <c r="K40" s="32"/>
      <c r="L40" s="32">
        <v>2659.3897806536565</v>
      </c>
      <c r="M40" s="32"/>
      <c r="N40" s="32">
        <v>2256.4858780888885</v>
      </c>
      <c r="O40" s="32"/>
      <c r="P40" s="32">
        <v>2444.64011019071</v>
      </c>
      <c r="Q40" s="32"/>
      <c r="R40" s="32">
        <f t="shared" si="0"/>
        <v>2667.96319786917</v>
      </c>
      <c r="S40" s="32"/>
      <c r="T40" s="32">
        <f t="shared" si="0"/>
        <v>2263.5937127884695</v>
      </c>
      <c r="U40" s="32"/>
      <c r="V40" s="32">
        <f t="shared" si="0"/>
        <v>2452.423368080554</v>
      </c>
      <c r="W40" s="32"/>
      <c r="X40" s="32">
        <v>2667.96319786917</v>
      </c>
      <c r="Y40" s="32"/>
      <c r="Z40" s="32">
        <v>2263.5937127884695</v>
      </c>
      <c r="AA40" s="32"/>
      <c r="AB40" s="32">
        <v>2452.423368080554</v>
      </c>
      <c r="AC40" s="32"/>
    </row>
    <row r="41" spans="2:29" ht="12.75">
      <c r="B41" s="11" t="s">
        <v>83</v>
      </c>
      <c r="D41" s="11" t="s">
        <v>54</v>
      </c>
      <c r="E41" s="29" t="s">
        <v>15</v>
      </c>
      <c r="F41" s="12">
        <v>98.59429797840524</v>
      </c>
      <c r="G41" s="12"/>
      <c r="H41" s="32">
        <v>95.95576844434164</v>
      </c>
      <c r="I41" s="32"/>
      <c r="J41" s="32">
        <v>97.29072362305286</v>
      </c>
      <c r="K41" s="32"/>
      <c r="L41" s="32">
        <v>57812.821318557755</v>
      </c>
      <c r="M41" s="32"/>
      <c r="N41" s="32">
        <v>47753.53835025321</v>
      </c>
      <c r="O41" s="32"/>
      <c r="P41" s="32">
        <v>52463.62483667702</v>
      </c>
      <c r="Q41" s="32"/>
      <c r="R41" s="32">
        <f t="shared" si="0"/>
        <v>57911.415616536164</v>
      </c>
      <c r="S41" s="32"/>
      <c r="T41" s="32">
        <f t="shared" si="0"/>
        <v>47849.494118697556</v>
      </c>
      <c r="U41" s="32"/>
      <c r="V41" s="32">
        <f t="shared" si="0"/>
        <v>52560.915560300076</v>
      </c>
      <c r="W41" s="32"/>
      <c r="X41" s="32">
        <v>57911.415616536164</v>
      </c>
      <c r="Y41" s="32"/>
      <c r="Z41" s="32">
        <v>47849.494118697556</v>
      </c>
      <c r="AA41" s="32"/>
      <c r="AB41" s="32">
        <v>52560.915560300076</v>
      </c>
      <c r="AC41" s="32"/>
    </row>
    <row r="42" spans="2:29" ht="12.75">
      <c r="B42" s="11" t="s">
        <v>108</v>
      </c>
      <c r="D42" s="11" t="s">
        <v>54</v>
      </c>
      <c r="E42" s="29" t="s">
        <v>15</v>
      </c>
      <c r="F42" s="12">
        <v>42.86708607756751</v>
      </c>
      <c r="G42" s="12"/>
      <c r="H42" s="32">
        <v>71.07834699580862</v>
      </c>
      <c r="I42" s="32"/>
      <c r="J42" s="32">
        <v>58.37443417383174</v>
      </c>
      <c r="K42" s="32"/>
      <c r="L42" s="32">
        <v>121406.9247689713</v>
      </c>
      <c r="M42" s="32"/>
      <c r="N42" s="32">
        <v>104952.83153901804</v>
      </c>
      <c r="O42" s="32"/>
      <c r="P42" s="32">
        <v>112618.2522672125</v>
      </c>
      <c r="Q42" s="32"/>
      <c r="R42" s="32">
        <f t="shared" si="0"/>
        <v>121449.79185504887</v>
      </c>
      <c r="S42" s="32"/>
      <c r="T42" s="32">
        <f t="shared" si="0"/>
        <v>105023.90988601385</v>
      </c>
      <c r="U42" s="32"/>
      <c r="V42" s="32">
        <f t="shared" si="0"/>
        <v>112676.62670138634</v>
      </c>
      <c r="W42" s="32"/>
      <c r="X42" s="32">
        <v>121449.79185504887</v>
      </c>
      <c r="Y42" s="32"/>
      <c r="Z42" s="32">
        <v>105023.90988601385</v>
      </c>
      <c r="AA42" s="32"/>
      <c r="AB42" s="32">
        <v>112676.62670138634</v>
      </c>
      <c r="AC42" s="32"/>
    </row>
    <row r="43" spans="2:29" ht="12.75">
      <c r="B43" s="11" t="s">
        <v>77</v>
      </c>
      <c r="C43" s="28"/>
      <c r="D43" s="11" t="s">
        <v>54</v>
      </c>
      <c r="E43" s="29" t="s">
        <v>15</v>
      </c>
      <c r="F43" s="12">
        <v>428.6708607756751</v>
      </c>
      <c r="G43" s="12"/>
      <c r="H43" s="32">
        <v>355.391734979043</v>
      </c>
      <c r="I43" s="32"/>
      <c r="J43" s="32">
        <v>389.1628944922114</v>
      </c>
      <c r="K43" s="32"/>
      <c r="L43" s="32">
        <v>8671.923197783663</v>
      </c>
      <c r="M43" s="32"/>
      <c r="N43" s="32">
        <v>5772.405734645994</v>
      </c>
      <c r="O43" s="32"/>
      <c r="P43" s="32">
        <v>7141.645265725669</v>
      </c>
      <c r="Q43" s="32"/>
      <c r="R43" s="32">
        <f t="shared" si="0"/>
        <v>9100.594058559338</v>
      </c>
      <c r="S43" s="32"/>
      <c r="T43" s="32">
        <f t="shared" si="0"/>
        <v>6127.797469625037</v>
      </c>
      <c r="U43" s="32"/>
      <c r="V43" s="32">
        <f t="shared" si="0"/>
        <v>7530.80816021788</v>
      </c>
      <c r="W43" s="32"/>
      <c r="X43" s="32">
        <v>9100.594058559338</v>
      </c>
      <c r="Y43" s="32"/>
      <c r="Z43" s="32">
        <v>6127.797469625037</v>
      </c>
      <c r="AA43" s="32"/>
      <c r="AB43" s="32">
        <v>7530.80816021788</v>
      </c>
      <c r="AC43" s="32"/>
    </row>
    <row r="44" spans="2:29" ht="12.75">
      <c r="B44" s="11" t="s">
        <v>109</v>
      </c>
      <c r="D44" s="11" t="s">
        <v>54</v>
      </c>
      <c r="E44" s="29" t="s">
        <v>15</v>
      </c>
      <c r="F44" s="12">
        <v>128.60125823270252</v>
      </c>
      <c r="G44" s="12"/>
      <c r="H44" s="32">
        <v>106.61752049371292</v>
      </c>
      <c r="I44" s="32"/>
      <c r="J44" s="32">
        <v>116.74886834766347</v>
      </c>
      <c r="K44" s="32"/>
      <c r="L44" s="32">
        <v>1734.3846395567332</v>
      </c>
      <c r="M44" s="32"/>
      <c r="N44" s="32">
        <v>1574.292473085271</v>
      </c>
      <c r="O44" s="32"/>
      <c r="P44" s="32">
        <v>1648.0719843982313</v>
      </c>
      <c r="Q44" s="32"/>
      <c r="R44" s="32">
        <f t="shared" si="0"/>
        <v>1862.9858977894357</v>
      </c>
      <c r="S44" s="32"/>
      <c r="T44" s="32">
        <f t="shared" si="0"/>
        <v>1680.9099935789839</v>
      </c>
      <c r="U44" s="32"/>
      <c r="V44" s="32">
        <f t="shared" si="0"/>
        <v>1764.8208527458949</v>
      </c>
      <c r="W44" s="32"/>
      <c r="X44" s="32">
        <v>1862.9858977894357</v>
      </c>
      <c r="Y44" s="32"/>
      <c r="Z44" s="32">
        <v>1680.9099935789839</v>
      </c>
      <c r="AA44" s="32"/>
      <c r="AB44" s="32">
        <v>1764.8208527458949</v>
      </c>
      <c r="AC44" s="32"/>
    </row>
    <row r="45" spans="2:29" ht="12.75">
      <c r="B45" s="11" t="s">
        <v>110</v>
      </c>
      <c r="D45" s="11" t="s">
        <v>54</v>
      </c>
      <c r="E45" s="29" t="s">
        <v>15</v>
      </c>
      <c r="F45" s="12">
        <v>428.6708607756751</v>
      </c>
      <c r="G45" s="12"/>
      <c r="H45" s="32">
        <v>355.391734979043</v>
      </c>
      <c r="I45" s="32"/>
      <c r="J45" s="32">
        <v>389.1628944922114</v>
      </c>
      <c r="K45" s="32"/>
      <c r="L45" s="32">
        <v>5781.282131855777</v>
      </c>
      <c r="M45" s="32"/>
      <c r="N45" s="32">
        <v>5247.641576950903</v>
      </c>
      <c r="O45" s="32"/>
      <c r="P45" s="32">
        <v>5493.573281327438</v>
      </c>
      <c r="Q45" s="32"/>
      <c r="R45" s="32">
        <f t="shared" si="0"/>
        <v>6209.952992631453</v>
      </c>
      <c r="S45" s="32"/>
      <c r="T45" s="32">
        <f t="shared" si="0"/>
        <v>5603.033311929946</v>
      </c>
      <c r="U45" s="32"/>
      <c r="V45" s="32">
        <f t="shared" si="0"/>
        <v>5882.736175819649</v>
      </c>
      <c r="W45" s="32"/>
      <c r="X45" s="32">
        <v>6209.952992631453</v>
      </c>
      <c r="Y45" s="32"/>
      <c r="Z45" s="32">
        <v>5603.033311929946</v>
      </c>
      <c r="AA45" s="32"/>
      <c r="AB45" s="32">
        <v>5882.736175819649</v>
      </c>
      <c r="AC45" s="32"/>
    </row>
    <row r="46" spans="2:29" ht="12.75">
      <c r="B46" s="11" t="s">
        <v>111</v>
      </c>
      <c r="D46" s="11" t="s">
        <v>54</v>
      </c>
      <c r="E46" s="29" t="s">
        <v>15</v>
      </c>
      <c r="F46" s="12">
        <v>857.3417215513502</v>
      </c>
      <c r="G46" s="12"/>
      <c r="H46" s="32">
        <v>710.783469958086</v>
      </c>
      <c r="I46" s="32"/>
      <c r="J46" s="32">
        <v>778.3257889844228</v>
      </c>
      <c r="K46" s="32"/>
      <c r="L46" s="32">
        <v>13875.077116453866</v>
      </c>
      <c r="M46" s="32"/>
      <c r="N46" s="32">
        <v>10495.283153901806</v>
      </c>
      <c r="O46" s="32"/>
      <c r="P46" s="32">
        <v>12085.861218920363</v>
      </c>
      <c r="Q46" s="32"/>
      <c r="R46" s="32">
        <f t="shared" si="0"/>
        <v>14732.418838005216</v>
      </c>
      <c r="S46" s="32"/>
      <c r="T46" s="32">
        <f t="shared" si="0"/>
        <v>11206.066623859891</v>
      </c>
      <c r="U46" s="32"/>
      <c r="V46" s="32">
        <f t="shared" si="0"/>
        <v>12864.187007904786</v>
      </c>
      <c r="W46" s="32"/>
      <c r="X46" s="32">
        <v>14732.418838005216</v>
      </c>
      <c r="Y46" s="32"/>
      <c r="Z46" s="32">
        <v>11206.066623859891</v>
      </c>
      <c r="AA46" s="32"/>
      <c r="AB46" s="32">
        <v>12864.187007904786</v>
      </c>
      <c r="AC46" s="32"/>
    </row>
    <row r="47" spans="6:29" ht="12.75">
      <c r="F47" s="12"/>
      <c r="G47" s="1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</row>
    <row r="48" spans="2:29" ht="12.75">
      <c r="B48" s="11" t="s">
        <v>55</v>
      </c>
      <c r="D48" s="11" t="s">
        <v>54</v>
      </c>
      <c r="E48" s="29" t="s">
        <v>15</v>
      </c>
      <c r="F48" s="12">
        <v>137.17467544821602</v>
      </c>
      <c r="G48" s="12"/>
      <c r="H48" s="32">
        <v>113.72535519329378</v>
      </c>
      <c r="I48" s="32"/>
      <c r="J48" s="32">
        <v>124.53212623750771</v>
      </c>
      <c r="K48" s="32"/>
      <c r="L48" s="32">
        <v>4393.7744202103895</v>
      </c>
      <c r="M48" s="32"/>
      <c r="N48" s="32">
        <v>3830.7783511741595</v>
      </c>
      <c r="O48" s="32"/>
      <c r="P48" s="32">
        <v>4092.712094588941</v>
      </c>
      <c r="Q48" s="32"/>
      <c r="R48" s="32">
        <f t="shared" si="0"/>
        <v>11768.557256428508</v>
      </c>
      <c r="S48" s="32"/>
      <c r="T48" s="32">
        <f t="shared" si="0"/>
        <v>8391.391182413507</v>
      </c>
      <c r="U48" s="32"/>
      <c r="V48" s="32">
        <f t="shared" si="0"/>
        <v>9983.231528298435</v>
      </c>
      <c r="W48" s="32"/>
      <c r="X48" s="32">
        <v>11768.557256428508</v>
      </c>
      <c r="Y48" s="32"/>
      <c r="Z48" s="32">
        <v>8391.391182413507</v>
      </c>
      <c r="AA48" s="32"/>
      <c r="AB48" s="32">
        <v>9983.231528298435</v>
      </c>
      <c r="AC48" s="32"/>
    </row>
    <row r="49" spans="2:29" ht="12.75">
      <c r="B49" s="11" t="s">
        <v>56</v>
      </c>
      <c r="D49" s="11" t="s">
        <v>54</v>
      </c>
      <c r="E49" s="29" t="s">
        <v>15</v>
      </c>
      <c r="F49" s="12">
        <v>317.2164369739995</v>
      </c>
      <c r="G49" s="12"/>
      <c r="H49" s="32">
        <v>277.20555328365356</v>
      </c>
      <c r="I49" s="32"/>
      <c r="J49" s="32">
        <v>295.7637998140807</v>
      </c>
      <c r="K49" s="32"/>
      <c r="L49" s="32">
        <v>61281.590597671224</v>
      </c>
      <c r="M49" s="32"/>
      <c r="N49" s="32">
        <v>50902.12329642376</v>
      </c>
      <c r="O49" s="32"/>
      <c r="P49" s="32">
        <v>55759.76880547348</v>
      </c>
      <c r="Q49" s="32"/>
      <c r="R49" s="32">
        <f t="shared" si="0"/>
        <v>61598.80703464522</v>
      </c>
      <c r="S49" s="32"/>
      <c r="T49" s="32">
        <f t="shared" si="0"/>
        <v>51179.32884970741</v>
      </c>
      <c r="U49" s="32"/>
      <c r="V49" s="32">
        <f t="shared" si="0"/>
        <v>56055.53260528757</v>
      </c>
      <c r="W49" s="32"/>
      <c r="X49" s="32">
        <v>61598.80703464522</v>
      </c>
      <c r="Y49" s="32"/>
      <c r="Z49" s="32">
        <v>51179.32884970741</v>
      </c>
      <c r="AA49" s="32"/>
      <c r="AB49" s="32">
        <v>56055.53260528757</v>
      </c>
      <c r="AC49" s="32"/>
    </row>
    <row r="54" spans="1:29" ht="12.75">
      <c r="A54" s="29" t="s">
        <v>86</v>
      </c>
      <c r="B54" s="28" t="s">
        <v>132</v>
      </c>
      <c r="C54" s="11" t="s">
        <v>85</v>
      </c>
      <c r="F54" s="31" t="s">
        <v>154</v>
      </c>
      <c r="G54" s="31"/>
      <c r="H54" s="31" t="s">
        <v>155</v>
      </c>
      <c r="I54" s="31"/>
      <c r="J54" s="31" t="s">
        <v>47</v>
      </c>
      <c r="K54" s="31"/>
      <c r="L54" s="31" t="s">
        <v>154</v>
      </c>
      <c r="M54" s="31"/>
      <c r="N54" s="31" t="s">
        <v>155</v>
      </c>
      <c r="O54" s="31"/>
      <c r="P54" s="31" t="s">
        <v>47</v>
      </c>
      <c r="Q54" s="31"/>
      <c r="R54" s="31" t="s">
        <v>154</v>
      </c>
      <c r="S54" s="31"/>
      <c r="T54" s="31" t="s">
        <v>155</v>
      </c>
      <c r="U54" s="31"/>
      <c r="V54" s="31" t="s">
        <v>47</v>
      </c>
      <c r="W54" s="31"/>
      <c r="X54" s="31" t="s">
        <v>154</v>
      </c>
      <c r="Y54" s="31"/>
      <c r="Z54" s="31" t="s">
        <v>155</v>
      </c>
      <c r="AA54" s="31"/>
      <c r="AB54" s="31" t="s">
        <v>47</v>
      </c>
      <c r="AC54" s="31"/>
    </row>
    <row r="55" spans="2:29" ht="12.75">
      <c r="B55" s="28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2:29" ht="12.75">
      <c r="B56" s="11" t="s">
        <v>188</v>
      </c>
      <c r="F56" s="31" t="s">
        <v>191</v>
      </c>
      <c r="G56" s="31"/>
      <c r="H56" s="31" t="s">
        <v>191</v>
      </c>
      <c r="I56" s="31"/>
      <c r="J56" s="31" t="s">
        <v>191</v>
      </c>
      <c r="K56" s="31"/>
      <c r="L56" s="31" t="s">
        <v>193</v>
      </c>
      <c r="M56" s="31"/>
      <c r="N56" s="31" t="s">
        <v>193</v>
      </c>
      <c r="O56" s="31"/>
      <c r="P56" s="31" t="s">
        <v>193</v>
      </c>
      <c r="Q56" s="31"/>
      <c r="R56" s="31"/>
      <c r="S56" s="31"/>
      <c r="T56" s="31"/>
      <c r="U56" s="31"/>
      <c r="V56" s="31"/>
      <c r="W56" s="31"/>
      <c r="X56" s="31" t="s">
        <v>194</v>
      </c>
      <c r="Y56" s="31"/>
      <c r="Z56" s="31" t="s">
        <v>194</v>
      </c>
      <c r="AA56" s="31"/>
      <c r="AB56" s="31" t="s">
        <v>194</v>
      </c>
      <c r="AC56" s="31"/>
    </row>
    <row r="57" spans="2:29" ht="12.75">
      <c r="B57" s="11" t="s">
        <v>189</v>
      </c>
      <c r="F57" s="30" t="s">
        <v>190</v>
      </c>
      <c r="H57" s="30" t="s">
        <v>190</v>
      </c>
      <c r="I57" s="30"/>
      <c r="J57" s="30" t="s">
        <v>190</v>
      </c>
      <c r="K57" s="30"/>
      <c r="L57" s="29" t="s">
        <v>192</v>
      </c>
      <c r="N57" s="29" t="s">
        <v>192</v>
      </c>
      <c r="P57" s="29" t="s">
        <v>192</v>
      </c>
      <c r="X57" s="58" t="s">
        <v>25</v>
      </c>
      <c r="Y57" s="58"/>
      <c r="Z57" s="53" t="s">
        <v>25</v>
      </c>
      <c r="AA57" s="53"/>
      <c r="AB57" s="53" t="s">
        <v>25</v>
      </c>
      <c r="AC57" s="53"/>
    </row>
    <row r="58" spans="2:29" ht="12.75">
      <c r="B58" s="11" t="s">
        <v>195</v>
      </c>
      <c r="H58" s="30"/>
      <c r="I58" s="30"/>
      <c r="J58" s="30"/>
      <c r="K58" s="30"/>
      <c r="R58" s="29" t="s">
        <v>61</v>
      </c>
      <c r="T58" s="29" t="s">
        <v>61</v>
      </c>
      <c r="V58" s="29" t="s">
        <v>61</v>
      </c>
      <c r="X58" s="58" t="s">
        <v>25</v>
      </c>
      <c r="Y58" s="58"/>
      <c r="Z58" s="53" t="s">
        <v>25</v>
      </c>
      <c r="AA58" s="53"/>
      <c r="AB58" s="53" t="s">
        <v>25</v>
      </c>
      <c r="AC58" s="53"/>
    </row>
    <row r="59" spans="2:28" s="53" customFormat="1" ht="12.75">
      <c r="B59" s="53" t="s">
        <v>48</v>
      </c>
      <c r="E59" s="51"/>
      <c r="F59" s="15" t="s">
        <v>136</v>
      </c>
      <c r="G59" s="15"/>
      <c r="H59" s="15" t="s">
        <v>136</v>
      </c>
      <c r="I59" s="15"/>
      <c r="J59" s="15" t="s">
        <v>136</v>
      </c>
      <c r="K59" s="15"/>
      <c r="L59" s="53" t="s">
        <v>137</v>
      </c>
      <c r="N59" s="53" t="s">
        <v>137</v>
      </c>
      <c r="P59" s="53" t="s">
        <v>137</v>
      </c>
      <c r="X59" s="58" t="s">
        <v>25</v>
      </c>
      <c r="Y59" s="58"/>
      <c r="Z59" s="53" t="s">
        <v>25</v>
      </c>
      <c r="AB59" s="53" t="s">
        <v>25</v>
      </c>
    </row>
    <row r="60" spans="2:23" ht="12.75">
      <c r="B60" s="11" t="s">
        <v>87</v>
      </c>
      <c r="D60" s="11" t="s">
        <v>52</v>
      </c>
      <c r="E60" s="14"/>
      <c r="F60" s="14">
        <v>113.9</v>
      </c>
      <c r="G60" s="14"/>
      <c r="H60" s="14">
        <v>130.5</v>
      </c>
      <c r="I60" s="14"/>
      <c r="J60" s="36">
        <v>122.2</v>
      </c>
      <c r="K60" s="36"/>
      <c r="L60" s="43">
        <v>2857</v>
      </c>
      <c r="M60" s="43"/>
      <c r="N60" s="43">
        <v>2834</v>
      </c>
      <c r="O60" s="43"/>
      <c r="P60" s="36">
        <v>2845.5</v>
      </c>
      <c r="Q60" s="36"/>
      <c r="R60" s="36"/>
      <c r="S60" s="36"/>
      <c r="T60" s="36"/>
      <c r="U60" s="36"/>
      <c r="V60" s="36"/>
      <c r="W60" s="36"/>
    </row>
    <row r="61" spans="2:23" ht="12.75">
      <c r="B61" s="11" t="s">
        <v>139</v>
      </c>
      <c r="D61" s="11" t="s">
        <v>140</v>
      </c>
      <c r="E61" s="14"/>
      <c r="F61" s="14">
        <v>15900</v>
      </c>
      <c r="G61" s="14"/>
      <c r="H61" s="14">
        <v>15840</v>
      </c>
      <c r="I61" s="14"/>
      <c r="J61" s="36">
        <v>15870</v>
      </c>
      <c r="K61" s="36"/>
      <c r="L61" s="43">
        <v>1640</v>
      </c>
      <c r="M61" s="43"/>
      <c r="N61" s="43">
        <v>510</v>
      </c>
      <c r="O61" s="43"/>
      <c r="P61" s="36">
        <v>1075</v>
      </c>
      <c r="Q61" s="36"/>
      <c r="R61" s="36"/>
      <c r="S61" s="36"/>
      <c r="T61" s="36"/>
      <c r="U61" s="36"/>
      <c r="V61" s="36"/>
      <c r="W61" s="36"/>
    </row>
    <row r="62" spans="2:23" ht="12.75">
      <c r="B62" s="11" t="s">
        <v>138</v>
      </c>
      <c r="D62" s="11" t="s">
        <v>52</v>
      </c>
      <c r="E62" s="14"/>
      <c r="F62" s="63">
        <v>0.6947900000000001</v>
      </c>
      <c r="G62" s="63"/>
      <c r="H62" s="63">
        <v>0.8874</v>
      </c>
      <c r="I62" s="63"/>
      <c r="J62" s="36">
        <v>0.7910950000000001</v>
      </c>
      <c r="K62" s="36"/>
      <c r="L62" s="32">
        <v>2.857</v>
      </c>
      <c r="M62" s="32"/>
      <c r="N62" s="32">
        <v>3.1174000000000004</v>
      </c>
      <c r="O62" s="32"/>
      <c r="P62" s="36">
        <v>2.9872000000000005</v>
      </c>
      <c r="Q62" s="36"/>
      <c r="R62" s="36"/>
      <c r="S62" s="36"/>
      <c r="T62" s="36"/>
      <c r="U62" s="36"/>
      <c r="V62" s="36"/>
      <c r="W62" s="36"/>
    </row>
    <row r="63" spans="2:23" ht="12.75">
      <c r="B63" s="11" t="s">
        <v>49</v>
      </c>
      <c r="D63" s="11" t="s">
        <v>52</v>
      </c>
      <c r="E63" s="14"/>
      <c r="F63" s="63">
        <v>0.02278</v>
      </c>
      <c r="G63" s="63"/>
      <c r="H63" s="63">
        <v>0.01305</v>
      </c>
      <c r="I63" s="63"/>
      <c r="J63" s="36">
        <v>0.017915</v>
      </c>
      <c r="K63" s="36"/>
      <c r="L63" s="43">
        <v>2431.307</v>
      </c>
      <c r="M63" s="43"/>
      <c r="N63" s="43">
        <v>2431.572</v>
      </c>
      <c r="O63" s="43"/>
      <c r="P63" s="36">
        <v>2431.4395</v>
      </c>
      <c r="Q63" s="36"/>
      <c r="R63" s="36"/>
      <c r="S63" s="36"/>
      <c r="T63" s="36"/>
      <c r="U63" s="36"/>
      <c r="V63" s="36"/>
      <c r="W63" s="36"/>
    </row>
    <row r="64" spans="2:23" ht="12.75">
      <c r="B64" s="11" t="s">
        <v>79</v>
      </c>
      <c r="D64" s="11" t="s">
        <v>141</v>
      </c>
      <c r="E64" s="31"/>
      <c r="F64" s="14">
        <v>0.04</v>
      </c>
      <c r="G64" s="14"/>
      <c r="H64" s="14">
        <v>0.04</v>
      </c>
      <c r="I64" s="14"/>
      <c r="J64" s="36">
        <v>0.04</v>
      </c>
      <c r="K64" s="36"/>
      <c r="L64" s="24">
        <v>0.43</v>
      </c>
      <c r="M64" s="24"/>
      <c r="N64" s="24">
        <v>0.4</v>
      </c>
      <c r="O64" s="24"/>
      <c r="P64" s="36">
        <v>0.415</v>
      </c>
      <c r="Q64" s="36"/>
      <c r="R64" s="36"/>
      <c r="S64" s="36"/>
      <c r="T64" s="36"/>
      <c r="U64" s="36"/>
      <c r="V64" s="36"/>
      <c r="W64" s="36"/>
    </row>
    <row r="65" spans="2:23" ht="12.75">
      <c r="B65" s="11" t="s">
        <v>104</v>
      </c>
      <c r="D65" s="11" t="s">
        <v>141</v>
      </c>
      <c r="F65" s="14">
        <v>0.5</v>
      </c>
      <c r="G65" s="14"/>
      <c r="H65" s="14">
        <v>0.5</v>
      </c>
      <c r="I65" s="14"/>
      <c r="J65" s="36">
        <v>0.5</v>
      </c>
      <c r="K65" s="36"/>
      <c r="L65" s="20">
        <v>0.5</v>
      </c>
      <c r="M65" s="20"/>
      <c r="N65" s="20">
        <v>0.5</v>
      </c>
      <c r="O65" s="20"/>
      <c r="P65" s="36">
        <v>0.5</v>
      </c>
      <c r="Q65" s="36"/>
      <c r="R65" s="36"/>
      <c r="S65" s="36"/>
      <c r="T65" s="36"/>
      <c r="U65" s="36"/>
      <c r="V65" s="36"/>
      <c r="W65" s="36"/>
    </row>
    <row r="66" spans="2:23" ht="12.75">
      <c r="B66" s="11" t="s">
        <v>105</v>
      </c>
      <c r="D66" s="11" t="s">
        <v>141</v>
      </c>
      <c r="F66" s="14">
        <v>5</v>
      </c>
      <c r="G66" s="14"/>
      <c r="H66" s="14">
        <v>5</v>
      </c>
      <c r="I66" s="14"/>
      <c r="J66" s="36">
        <v>5</v>
      </c>
      <c r="K66" s="36"/>
      <c r="L66" s="20">
        <v>5</v>
      </c>
      <c r="M66" s="20"/>
      <c r="N66" s="20">
        <v>5</v>
      </c>
      <c r="O66" s="20"/>
      <c r="P66" s="36">
        <v>5</v>
      </c>
      <c r="Q66" s="36"/>
      <c r="R66" s="36"/>
      <c r="S66" s="36"/>
      <c r="T66" s="36"/>
      <c r="U66" s="36"/>
      <c r="V66" s="36"/>
      <c r="W66" s="36"/>
    </row>
    <row r="67" spans="2:23" ht="12.75">
      <c r="B67" s="11" t="s">
        <v>106</v>
      </c>
      <c r="D67" s="11" t="s">
        <v>141</v>
      </c>
      <c r="F67" s="14">
        <v>0.1</v>
      </c>
      <c r="G67" s="14"/>
      <c r="H67" s="14">
        <v>0.1</v>
      </c>
      <c r="I67" s="14"/>
      <c r="J67" s="36">
        <v>0.1</v>
      </c>
      <c r="K67" s="36"/>
      <c r="L67" s="20">
        <v>250</v>
      </c>
      <c r="M67" s="20"/>
      <c r="N67" s="20">
        <v>270</v>
      </c>
      <c r="O67" s="20"/>
      <c r="P67" s="36">
        <v>260</v>
      </c>
      <c r="Q67" s="36"/>
      <c r="R67" s="36"/>
      <c r="S67" s="36"/>
      <c r="T67" s="36"/>
      <c r="U67" s="36"/>
      <c r="V67" s="36"/>
      <c r="W67" s="36"/>
    </row>
    <row r="68" spans="2:23" ht="12.75">
      <c r="B68" s="11" t="s">
        <v>78</v>
      </c>
      <c r="D68" s="11" t="s">
        <v>141</v>
      </c>
      <c r="F68" s="14">
        <v>0.1</v>
      </c>
      <c r="G68" s="14"/>
      <c r="H68" s="14">
        <v>0.1</v>
      </c>
      <c r="I68" s="14"/>
      <c r="J68" s="36">
        <v>0.1</v>
      </c>
      <c r="K68" s="36"/>
      <c r="L68" s="20">
        <v>0.9</v>
      </c>
      <c r="M68" s="20"/>
      <c r="N68" s="20">
        <v>1</v>
      </c>
      <c r="O68" s="20"/>
      <c r="P68" s="36">
        <v>0.95</v>
      </c>
      <c r="Q68" s="36"/>
      <c r="R68" s="36"/>
      <c r="S68" s="36"/>
      <c r="T68" s="36"/>
      <c r="U68" s="36"/>
      <c r="V68" s="36"/>
      <c r="W68" s="36"/>
    </row>
    <row r="69" spans="2:23" ht="12.75">
      <c r="B69" s="11" t="s">
        <v>107</v>
      </c>
      <c r="D69" s="11" t="s">
        <v>141</v>
      </c>
      <c r="F69" s="14">
        <v>0.2</v>
      </c>
      <c r="G69" s="14"/>
      <c r="H69" s="14">
        <v>0.2</v>
      </c>
      <c r="I69" s="14"/>
      <c r="J69" s="36">
        <v>0.2</v>
      </c>
      <c r="K69" s="36"/>
      <c r="L69" s="20">
        <v>4.1</v>
      </c>
      <c r="M69" s="20"/>
      <c r="N69" s="20">
        <v>4.5</v>
      </c>
      <c r="O69" s="20"/>
      <c r="P69" s="36">
        <v>4.3</v>
      </c>
      <c r="Q69" s="36"/>
      <c r="R69" s="36"/>
      <c r="S69" s="36"/>
      <c r="T69" s="36"/>
      <c r="U69" s="36"/>
      <c r="V69" s="36"/>
      <c r="W69" s="36"/>
    </row>
    <row r="70" spans="2:23" ht="12.75">
      <c r="B70" s="11" t="s">
        <v>83</v>
      </c>
      <c r="D70" s="11" t="s">
        <v>141</v>
      </c>
      <c r="F70" s="14">
        <v>1.9</v>
      </c>
      <c r="G70" s="14"/>
      <c r="H70" s="14">
        <v>1.4</v>
      </c>
      <c r="I70" s="14"/>
      <c r="J70" s="36">
        <v>1.65</v>
      </c>
      <c r="K70" s="36"/>
      <c r="L70" s="20">
        <v>84</v>
      </c>
      <c r="M70" s="20"/>
      <c r="N70" s="20">
        <v>89</v>
      </c>
      <c r="O70" s="20"/>
      <c r="P70" s="36">
        <v>86.5</v>
      </c>
      <c r="Q70" s="36"/>
      <c r="R70" s="36"/>
      <c r="S70" s="36"/>
      <c r="T70" s="36"/>
      <c r="U70" s="36"/>
      <c r="V70" s="36"/>
      <c r="W70" s="36"/>
    </row>
    <row r="71" spans="2:23" ht="12.75">
      <c r="B71" s="11" t="s">
        <v>108</v>
      </c>
      <c r="D71" s="11" t="s">
        <v>141</v>
      </c>
      <c r="F71" s="14">
        <v>2</v>
      </c>
      <c r="G71" s="14"/>
      <c r="H71" s="14">
        <v>1</v>
      </c>
      <c r="I71" s="14"/>
      <c r="J71" s="36">
        <v>1.5</v>
      </c>
      <c r="K71" s="36"/>
      <c r="L71" s="20">
        <v>200</v>
      </c>
      <c r="M71" s="20"/>
      <c r="N71" s="20">
        <v>210</v>
      </c>
      <c r="O71" s="20"/>
      <c r="P71" s="36">
        <v>205</v>
      </c>
      <c r="Q71" s="36"/>
      <c r="R71" s="36"/>
      <c r="S71" s="36"/>
      <c r="T71" s="36"/>
      <c r="U71" s="36"/>
      <c r="V71" s="36"/>
      <c r="W71" s="36"/>
    </row>
    <row r="72" spans="2:23" ht="12.75">
      <c r="B72" s="11" t="s">
        <v>77</v>
      </c>
      <c r="D72" s="11" t="s">
        <v>141</v>
      </c>
      <c r="F72" s="14">
        <v>10</v>
      </c>
      <c r="G72" s="14"/>
      <c r="H72" s="14">
        <v>10</v>
      </c>
      <c r="I72" s="14"/>
      <c r="J72" s="36">
        <v>10</v>
      </c>
      <c r="K72" s="36"/>
      <c r="L72" s="20">
        <v>12</v>
      </c>
      <c r="M72" s="20"/>
      <c r="N72" s="20">
        <v>13</v>
      </c>
      <c r="O72" s="20"/>
      <c r="P72" s="36">
        <v>12.5</v>
      </c>
      <c r="Q72" s="36"/>
      <c r="R72" s="36"/>
      <c r="S72" s="36"/>
      <c r="T72" s="36"/>
      <c r="U72" s="36"/>
      <c r="V72" s="36"/>
      <c r="W72" s="36"/>
    </row>
    <row r="73" spans="2:23" ht="12.75">
      <c r="B73" s="11" t="s">
        <v>109</v>
      </c>
      <c r="D73" s="11" t="s">
        <v>141</v>
      </c>
      <c r="F73" s="14">
        <v>3</v>
      </c>
      <c r="G73" s="14"/>
      <c r="H73" s="14">
        <v>3</v>
      </c>
      <c r="I73" s="14"/>
      <c r="J73" s="36">
        <v>3</v>
      </c>
      <c r="K73" s="36"/>
      <c r="L73" s="20">
        <v>3</v>
      </c>
      <c r="M73" s="20"/>
      <c r="N73" s="20">
        <v>3</v>
      </c>
      <c r="O73" s="20"/>
      <c r="P73" s="36">
        <v>3</v>
      </c>
      <c r="Q73" s="36"/>
      <c r="R73" s="36"/>
      <c r="S73" s="36"/>
      <c r="T73" s="36"/>
      <c r="U73" s="36"/>
      <c r="V73" s="36"/>
      <c r="W73" s="36"/>
    </row>
    <row r="74" spans="2:23" ht="12.75">
      <c r="B74" s="11" t="s">
        <v>110</v>
      </c>
      <c r="D74" s="11" t="s">
        <v>141</v>
      </c>
      <c r="F74" s="14">
        <v>10</v>
      </c>
      <c r="G74" s="14"/>
      <c r="H74" s="14">
        <v>10</v>
      </c>
      <c r="I74" s="14"/>
      <c r="J74" s="36">
        <v>10</v>
      </c>
      <c r="K74" s="36"/>
      <c r="L74" s="20">
        <v>10</v>
      </c>
      <c r="M74" s="20"/>
      <c r="N74" s="20">
        <v>10</v>
      </c>
      <c r="O74" s="20"/>
      <c r="P74" s="36">
        <v>10</v>
      </c>
      <c r="Q74" s="36"/>
      <c r="R74" s="36"/>
      <c r="S74" s="36"/>
      <c r="T74" s="36"/>
      <c r="U74" s="36"/>
      <c r="V74" s="36"/>
      <c r="W74" s="36"/>
    </row>
    <row r="75" spans="2:23" ht="12.75">
      <c r="B75" s="11" t="s">
        <v>111</v>
      </c>
      <c r="D75" s="11" t="s">
        <v>141</v>
      </c>
      <c r="F75" s="14">
        <v>20</v>
      </c>
      <c r="G75" s="14"/>
      <c r="H75" s="14">
        <v>20</v>
      </c>
      <c r="I75" s="14"/>
      <c r="J75" s="36">
        <v>20</v>
      </c>
      <c r="K75" s="36"/>
      <c r="L75" s="20">
        <v>21</v>
      </c>
      <c r="M75" s="20"/>
      <c r="N75" s="20">
        <v>30</v>
      </c>
      <c r="O75" s="20"/>
      <c r="P75" s="36">
        <v>25.5</v>
      </c>
      <c r="Q75" s="36"/>
      <c r="R75" s="36"/>
      <c r="S75" s="36"/>
      <c r="T75" s="36"/>
      <c r="U75" s="36"/>
      <c r="V75" s="36"/>
      <c r="W75" s="36"/>
    </row>
    <row r="76" spans="6:7" ht="12.75">
      <c r="F76" s="12"/>
      <c r="G76" s="12"/>
    </row>
    <row r="77" spans="2:28" ht="12.75">
      <c r="B77" s="11" t="s">
        <v>115</v>
      </c>
      <c r="D77" s="11" t="s">
        <v>17</v>
      </c>
      <c r="E77" s="31"/>
      <c r="F77" s="12">
        <v>3365</v>
      </c>
      <c r="G77" s="12"/>
      <c r="H77" s="29">
        <v>3341</v>
      </c>
      <c r="J77" s="34">
        <v>3353</v>
      </c>
      <c r="K77" s="34"/>
      <c r="L77" s="29">
        <v>3365</v>
      </c>
      <c r="N77" s="29">
        <v>3341</v>
      </c>
      <c r="P77" s="34">
        <v>3353</v>
      </c>
      <c r="Q77" s="34"/>
      <c r="R77" s="34"/>
      <c r="S77" s="34"/>
      <c r="T77" s="34"/>
      <c r="U77" s="34"/>
      <c r="V77" s="34"/>
      <c r="W77" s="34"/>
      <c r="X77" s="34">
        <v>3353</v>
      </c>
      <c r="Y77" s="34"/>
      <c r="Z77" s="29">
        <v>3353</v>
      </c>
      <c r="AB77" s="29">
        <v>3353</v>
      </c>
    </row>
    <row r="78" spans="2:28" ht="12.75">
      <c r="B78" s="11" t="s">
        <v>116</v>
      </c>
      <c r="D78" s="11" t="s">
        <v>18</v>
      </c>
      <c r="E78" s="31"/>
      <c r="F78" s="12">
        <v>14.5</v>
      </c>
      <c r="G78" s="12"/>
      <c r="H78" s="29">
        <v>14</v>
      </c>
      <c r="J78" s="29">
        <v>14.25</v>
      </c>
      <c r="L78" s="29">
        <v>14.5</v>
      </c>
      <c r="N78" s="29">
        <v>14</v>
      </c>
      <c r="P78" s="29">
        <v>14.25</v>
      </c>
      <c r="X78" s="29">
        <v>14.25</v>
      </c>
      <c r="Z78" s="29">
        <v>14.25</v>
      </c>
      <c r="AB78" s="29">
        <v>14.25</v>
      </c>
    </row>
    <row r="79" spans="5:7" ht="12.75">
      <c r="E79" s="31"/>
      <c r="F79" s="12"/>
      <c r="G79" s="12"/>
    </row>
    <row r="80" spans="2:7" ht="12.75">
      <c r="B80" s="11" t="s">
        <v>142</v>
      </c>
      <c r="D80" s="11" t="s">
        <v>143</v>
      </c>
      <c r="E80" s="31"/>
      <c r="F80" s="12"/>
      <c r="G80" s="12"/>
    </row>
    <row r="81" spans="2:7" ht="12.75">
      <c r="B81" s="11" t="s">
        <v>144</v>
      </c>
      <c r="D81" s="11" t="s">
        <v>143</v>
      </c>
      <c r="E81" s="31"/>
      <c r="F81" s="12"/>
      <c r="G81" s="12"/>
    </row>
    <row r="82" spans="5:7" ht="12.75">
      <c r="E82" s="31"/>
      <c r="F82" s="12"/>
      <c r="G82" s="12"/>
    </row>
    <row r="83" spans="2:7" ht="12.75">
      <c r="B83" s="48" t="s">
        <v>117</v>
      </c>
      <c r="F83" s="12"/>
      <c r="G83" s="12"/>
    </row>
    <row r="84" spans="2:28" ht="12.75">
      <c r="B84" s="11" t="s">
        <v>138</v>
      </c>
      <c r="D84" s="11" t="s">
        <v>54</v>
      </c>
      <c r="E84" s="29" t="s">
        <v>15</v>
      </c>
      <c r="F84" s="12">
        <v>118905.33382176206</v>
      </c>
      <c r="G84" s="12"/>
      <c r="H84" s="32">
        <v>142033.6053931082</v>
      </c>
      <c r="I84" s="32"/>
      <c r="J84" s="32">
        <v>130839.0903302761</v>
      </c>
      <c r="K84" s="32"/>
      <c r="L84" s="32">
        <v>488942.75785312714</v>
      </c>
      <c r="M84" s="32"/>
      <c r="N84" s="32">
        <v>498958.26172242017</v>
      </c>
      <c r="O84" s="32"/>
      <c r="P84" s="32">
        <v>494052.5861427525</v>
      </c>
      <c r="Q84" s="32"/>
      <c r="R84" s="32">
        <f>SUM(F84,L84)</f>
        <v>607848.0916748892</v>
      </c>
      <c r="S84" s="32"/>
      <c r="T84" s="32">
        <f>SUM(H84,N84)</f>
        <v>640991.8671155283</v>
      </c>
      <c r="U84" s="32"/>
      <c r="V84" s="32">
        <f>SUM(J84,P84)</f>
        <v>624891.6764730286</v>
      </c>
      <c r="W84" s="32"/>
      <c r="X84" s="32">
        <f>R84</f>
        <v>607848.0916748892</v>
      </c>
      <c r="Y84" s="32"/>
      <c r="Z84" s="32">
        <f>T84</f>
        <v>640991.8671155283</v>
      </c>
      <c r="AB84" s="32">
        <f>V84</f>
        <v>624891.6764730286</v>
      </c>
    </row>
    <row r="85" spans="2:28" ht="12.75">
      <c r="B85" s="11" t="s">
        <v>49</v>
      </c>
      <c r="D85" s="11" t="s">
        <v>60</v>
      </c>
      <c r="E85" s="29" t="s">
        <v>15</v>
      </c>
      <c r="F85" s="12">
        <v>5.158543163481182</v>
      </c>
      <c r="G85" s="12"/>
      <c r="H85" s="32">
        <v>2.526068704507904</v>
      </c>
      <c r="I85" s="32"/>
      <c r="J85" s="32">
        <v>3.7392616008731396</v>
      </c>
      <c r="K85" s="32"/>
      <c r="L85" s="32">
        <v>550570.7683570649</v>
      </c>
      <c r="M85" s="32"/>
      <c r="N85" s="32">
        <v>470675.7035982908</v>
      </c>
      <c r="O85" s="32"/>
      <c r="P85" s="32">
        <v>507495.8614120116</v>
      </c>
      <c r="Q85" s="32"/>
      <c r="R85" s="32">
        <f aca="true" t="shared" si="1" ref="R85:V100">SUM(F85,L85)</f>
        <v>550575.9269002284</v>
      </c>
      <c r="S85" s="32"/>
      <c r="T85" s="32">
        <f t="shared" si="1"/>
        <v>470678.2296669953</v>
      </c>
      <c r="U85" s="32"/>
      <c r="V85" s="32">
        <f t="shared" si="1"/>
        <v>507499.6006736125</v>
      </c>
      <c r="W85" s="32"/>
      <c r="X85" s="32">
        <f aca="true" t="shared" si="2" ref="X85:AB100">R85</f>
        <v>550575.9269002284</v>
      </c>
      <c r="Y85" s="32"/>
      <c r="Z85" s="32">
        <f t="shared" si="2"/>
        <v>470678.2296669953</v>
      </c>
      <c r="AB85" s="32">
        <f t="shared" si="2"/>
        <v>507499.6006736125</v>
      </c>
    </row>
    <row r="86" spans="2:28" ht="12.75">
      <c r="B86" s="11" t="s">
        <v>79</v>
      </c>
      <c r="D86" s="11" t="s">
        <v>54</v>
      </c>
      <c r="E86" s="29" t="s">
        <v>15</v>
      </c>
      <c r="F86" s="12">
        <v>0.7797071070279479</v>
      </c>
      <c r="G86" s="12"/>
      <c r="H86" s="32">
        <v>0.8354917964300483</v>
      </c>
      <c r="I86" s="32"/>
      <c r="J86" s="32">
        <v>0.8084256297086816</v>
      </c>
      <c r="K86" s="32"/>
      <c r="L86" s="32">
        <v>210.24538587684464</v>
      </c>
      <c r="M86" s="32"/>
      <c r="N86" s="32">
        <v>181.43936789906184</v>
      </c>
      <c r="O86" s="32"/>
      <c r="P86" s="32">
        <v>195.30598990885073</v>
      </c>
      <c r="Q86" s="32"/>
      <c r="R86" s="32">
        <f t="shared" si="1"/>
        <v>211.02509298387258</v>
      </c>
      <c r="S86" s="32"/>
      <c r="T86" s="32">
        <f t="shared" si="1"/>
        <v>182.2748596954919</v>
      </c>
      <c r="U86" s="32"/>
      <c r="V86" s="32">
        <f t="shared" si="1"/>
        <v>196.11441553855943</v>
      </c>
      <c r="W86" s="32"/>
      <c r="X86" s="32">
        <f t="shared" si="2"/>
        <v>211.02509298387258</v>
      </c>
      <c r="Y86" s="32"/>
      <c r="Z86" s="32">
        <f t="shared" si="2"/>
        <v>182.2748596954919</v>
      </c>
      <c r="AB86" s="32">
        <f t="shared" si="2"/>
        <v>196.11441553855943</v>
      </c>
    </row>
    <row r="87" spans="2:28" ht="12.75">
      <c r="B87" s="11" t="s">
        <v>104</v>
      </c>
      <c r="D87" s="11" t="s">
        <v>54</v>
      </c>
      <c r="E87" s="29" t="s">
        <v>15</v>
      </c>
      <c r="F87" s="12">
        <v>9.746338837849347</v>
      </c>
      <c r="G87" s="12"/>
      <c r="H87" s="32">
        <v>10.443647455375602</v>
      </c>
      <c r="I87" s="32"/>
      <c r="J87" s="32">
        <v>10.105320371358518</v>
      </c>
      <c r="K87" s="32"/>
      <c r="L87" s="32">
        <v>244.4713789265635</v>
      </c>
      <c r="M87" s="32"/>
      <c r="N87" s="32">
        <v>226.7992098738273</v>
      </c>
      <c r="O87" s="32"/>
      <c r="P87" s="32">
        <v>235.3084215769285</v>
      </c>
      <c r="Q87" s="32"/>
      <c r="R87" s="32">
        <f t="shared" si="1"/>
        <v>254.21771776441284</v>
      </c>
      <c r="S87" s="32"/>
      <c r="T87" s="32">
        <f t="shared" si="1"/>
        <v>237.2428573292029</v>
      </c>
      <c r="U87" s="32"/>
      <c r="V87" s="32">
        <f t="shared" si="1"/>
        <v>245.41374194828703</v>
      </c>
      <c r="W87" s="32"/>
      <c r="X87" s="32">
        <f t="shared" si="2"/>
        <v>254.21771776441284</v>
      </c>
      <c r="Y87" s="32"/>
      <c r="Z87" s="32">
        <f t="shared" si="2"/>
        <v>237.2428573292029</v>
      </c>
      <c r="AB87" s="32">
        <f t="shared" si="2"/>
        <v>245.41374194828703</v>
      </c>
    </row>
    <row r="88" spans="2:28" ht="12.75">
      <c r="B88" s="11" t="s">
        <v>105</v>
      </c>
      <c r="D88" s="11" t="s">
        <v>54</v>
      </c>
      <c r="E88" s="29" t="s">
        <v>15</v>
      </c>
      <c r="F88" s="12">
        <v>97.46338837849346</v>
      </c>
      <c r="G88" s="12"/>
      <c r="H88" s="32">
        <v>104.43647455375604</v>
      </c>
      <c r="I88" s="32"/>
      <c r="J88" s="32">
        <v>101.05320371358519</v>
      </c>
      <c r="K88" s="32"/>
      <c r="L88" s="32">
        <v>2444.713789265635</v>
      </c>
      <c r="M88" s="32"/>
      <c r="N88" s="32">
        <v>2267.9920987382725</v>
      </c>
      <c r="O88" s="32"/>
      <c r="P88" s="32">
        <v>2353.084215769286</v>
      </c>
      <c r="Q88" s="32"/>
      <c r="R88" s="32">
        <f t="shared" si="1"/>
        <v>2542.1771776441287</v>
      </c>
      <c r="S88" s="32"/>
      <c r="T88" s="32">
        <f t="shared" si="1"/>
        <v>2372.4285732920284</v>
      </c>
      <c r="U88" s="32"/>
      <c r="V88" s="32">
        <f t="shared" si="1"/>
        <v>2454.1374194828713</v>
      </c>
      <c r="W88" s="32"/>
      <c r="X88" s="32">
        <f t="shared" si="2"/>
        <v>2542.1771776441287</v>
      </c>
      <c r="Y88" s="32"/>
      <c r="Z88" s="32">
        <f t="shared" si="2"/>
        <v>2372.4285732920284</v>
      </c>
      <c r="AB88" s="32">
        <f t="shared" si="2"/>
        <v>2454.1374194828713</v>
      </c>
    </row>
    <row r="89" spans="2:28" ht="12.75">
      <c r="B89" s="11" t="s">
        <v>106</v>
      </c>
      <c r="D89" s="11" t="s">
        <v>54</v>
      </c>
      <c r="E89" s="29" t="s">
        <v>15</v>
      </c>
      <c r="F89" s="12">
        <v>1.9492677675698695</v>
      </c>
      <c r="G89" s="12"/>
      <c r="H89" s="32">
        <v>2.088729491075121</v>
      </c>
      <c r="I89" s="32"/>
      <c r="J89" s="32">
        <v>2.0210640742717043</v>
      </c>
      <c r="K89" s="32"/>
      <c r="L89" s="32">
        <v>122235.68946328179</v>
      </c>
      <c r="M89" s="32"/>
      <c r="N89" s="32">
        <v>122471.57333186673</v>
      </c>
      <c r="O89" s="32"/>
      <c r="P89" s="32">
        <v>122360.37922000285</v>
      </c>
      <c r="Q89" s="32"/>
      <c r="R89" s="32">
        <f t="shared" si="1"/>
        <v>122237.63873104936</v>
      </c>
      <c r="S89" s="32"/>
      <c r="T89" s="32">
        <f t="shared" si="1"/>
        <v>122473.66206135781</v>
      </c>
      <c r="U89" s="32"/>
      <c r="V89" s="32">
        <f t="shared" si="1"/>
        <v>122362.40028407713</v>
      </c>
      <c r="W89" s="32"/>
      <c r="X89" s="32">
        <f t="shared" si="2"/>
        <v>122237.63873104936</v>
      </c>
      <c r="Y89" s="32"/>
      <c r="Z89" s="32">
        <f t="shared" si="2"/>
        <v>122473.66206135781</v>
      </c>
      <c r="AB89" s="32">
        <f t="shared" si="2"/>
        <v>122362.40028407713</v>
      </c>
    </row>
    <row r="90" spans="2:28" ht="12.75">
      <c r="B90" s="11" t="s">
        <v>78</v>
      </c>
      <c r="D90" s="11" t="s">
        <v>54</v>
      </c>
      <c r="E90" s="29" t="s">
        <v>15</v>
      </c>
      <c r="F90" s="12">
        <v>1.9492677675698695</v>
      </c>
      <c r="G90" s="12"/>
      <c r="H90" s="32">
        <v>2.088729491075121</v>
      </c>
      <c r="I90" s="32"/>
      <c r="J90" s="32">
        <v>2.0210640742717043</v>
      </c>
      <c r="K90" s="32"/>
      <c r="L90" s="32">
        <v>440.0484820678143</v>
      </c>
      <c r="M90" s="32"/>
      <c r="N90" s="32">
        <v>453.5984197476546</v>
      </c>
      <c r="O90" s="32"/>
      <c r="P90" s="32">
        <v>447.0860009961642</v>
      </c>
      <c r="Q90" s="32"/>
      <c r="R90" s="32">
        <f t="shared" si="1"/>
        <v>441.9977498353842</v>
      </c>
      <c r="S90" s="32"/>
      <c r="T90" s="32">
        <f t="shared" si="1"/>
        <v>455.6871492387297</v>
      </c>
      <c r="U90" s="32"/>
      <c r="V90" s="32">
        <f t="shared" si="1"/>
        <v>449.1070650704359</v>
      </c>
      <c r="W90" s="32"/>
      <c r="X90" s="32">
        <f t="shared" si="2"/>
        <v>441.9977498353842</v>
      </c>
      <c r="Y90" s="32"/>
      <c r="Z90" s="32">
        <f t="shared" si="2"/>
        <v>455.6871492387297</v>
      </c>
      <c r="AB90" s="32">
        <f t="shared" si="2"/>
        <v>449.1070650704359</v>
      </c>
    </row>
    <row r="91" spans="2:28" ht="12.75">
      <c r="B91" s="11" t="s">
        <v>107</v>
      </c>
      <c r="D91" s="11" t="s">
        <v>54</v>
      </c>
      <c r="E91" s="29" t="s">
        <v>15</v>
      </c>
      <c r="F91" s="12">
        <v>3.898535535139739</v>
      </c>
      <c r="G91" s="12"/>
      <c r="H91" s="32">
        <v>4.177458982150242</v>
      </c>
      <c r="I91" s="32"/>
      <c r="J91" s="32">
        <v>4.042128148543409</v>
      </c>
      <c r="K91" s="32"/>
      <c r="L91" s="32">
        <v>2004.6653071978208</v>
      </c>
      <c r="M91" s="32"/>
      <c r="N91" s="32">
        <v>2041.1928888644463</v>
      </c>
      <c r="O91" s="32"/>
      <c r="P91" s="32">
        <v>2023.6524255615855</v>
      </c>
      <c r="Q91" s="32"/>
      <c r="R91" s="32">
        <f t="shared" si="1"/>
        <v>2008.5638427329604</v>
      </c>
      <c r="S91" s="32"/>
      <c r="T91" s="32">
        <f t="shared" si="1"/>
        <v>2045.3703478465966</v>
      </c>
      <c r="U91" s="32"/>
      <c r="V91" s="32">
        <f t="shared" si="1"/>
        <v>2027.694553710129</v>
      </c>
      <c r="W91" s="32"/>
      <c r="X91" s="32">
        <f t="shared" si="2"/>
        <v>2008.5638427329604</v>
      </c>
      <c r="Y91" s="32"/>
      <c r="Z91" s="32">
        <f t="shared" si="2"/>
        <v>2045.3703478465966</v>
      </c>
      <c r="AB91" s="32">
        <f t="shared" si="2"/>
        <v>2027.694553710129</v>
      </c>
    </row>
    <row r="92" spans="2:28" ht="12.75">
      <c r="B92" s="11" t="s">
        <v>83</v>
      </c>
      <c r="D92" s="11" t="s">
        <v>54</v>
      </c>
      <c r="E92" s="29" t="s">
        <v>15</v>
      </c>
      <c r="F92" s="12">
        <v>37.03608758382752</v>
      </c>
      <c r="G92" s="12"/>
      <c r="H92" s="32">
        <v>29.242212875051695</v>
      </c>
      <c r="I92" s="32"/>
      <c r="J92" s="32">
        <v>33.347557225483115</v>
      </c>
      <c r="K92" s="32"/>
      <c r="L92" s="32">
        <v>41071.19165966266</v>
      </c>
      <c r="M92" s="32"/>
      <c r="N92" s="32">
        <v>40370.25935754126</v>
      </c>
      <c r="O92" s="32"/>
      <c r="P92" s="32">
        <v>40708.356932808645</v>
      </c>
      <c r="Q92" s="32"/>
      <c r="R92" s="32">
        <f t="shared" si="1"/>
        <v>41108.22774724649</v>
      </c>
      <c r="S92" s="32"/>
      <c r="T92" s="32">
        <f t="shared" si="1"/>
        <v>40399.501570416316</v>
      </c>
      <c r="U92" s="32"/>
      <c r="V92" s="32">
        <f t="shared" si="1"/>
        <v>40741.70449003413</v>
      </c>
      <c r="W92" s="32"/>
      <c r="X92" s="32">
        <f t="shared" si="2"/>
        <v>41108.22774724649</v>
      </c>
      <c r="Y92" s="32"/>
      <c r="Z92" s="32">
        <f t="shared" si="2"/>
        <v>40399.501570416316</v>
      </c>
      <c r="AB92" s="32">
        <f t="shared" si="2"/>
        <v>40741.70449003413</v>
      </c>
    </row>
    <row r="93" spans="2:28" ht="12.75">
      <c r="B93" s="11" t="s">
        <v>108</v>
      </c>
      <c r="D93" s="11" t="s">
        <v>54</v>
      </c>
      <c r="E93" s="29" t="s">
        <v>15</v>
      </c>
      <c r="F93" s="12">
        <v>38.98535535139739</v>
      </c>
      <c r="G93" s="12"/>
      <c r="H93" s="32">
        <v>20.887294910751205</v>
      </c>
      <c r="I93" s="32"/>
      <c r="J93" s="32">
        <v>30.315961114075556</v>
      </c>
      <c r="K93" s="32"/>
      <c r="L93" s="32">
        <v>97788.55157062536</v>
      </c>
      <c r="M93" s="32"/>
      <c r="N93" s="32">
        <v>95255.66814700748</v>
      </c>
      <c r="O93" s="32"/>
      <c r="P93" s="32">
        <v>96476.4528465407</v>
      </c>
      <c r="Q93" s="32"/>
      <c r="R93" s="32">
        <f t="shared" si="1"/>
        <v>97827.53692597676</v>
      </c>
      <c r="S93" s="32"/>
      <c r="T93" s="32">
        <f t="shared" si="1"/>
        <v>95276.55544191823</v>
      </c>
      <c r="U93" s="32"/>
      <c r="V93" s="32">
        <f t="shared" si="1"/>
        <v>96506.76880765478</v>
      </c>
      <c r="W93" s="32"/>
      <c r="X93" s="32">
        <f t="shared" si="2"/>
        <v>97827.53692597676</v>
      </c>
      <c r="Y93" s="32"/>
      <c r="Z93" s="32">
        <f t="shared" si="2"/>
        <v>95276.55544191823</v>
      </c>
      <c r="AB93" s="32">
        <f t="shared" si="2"/>
        <v>96506.76880765478</v>
      </c>
    </row>
    <row r="94" spans="2:28" ht="12.75">
      <c r="B94" s="11" t="s">
        <v>77</v>
      </c>
      <c r="C94" s="28"/>
      <c r="D94" s="11" t="s">
        <v>54</v>
      </c>
      <c r="E94" s="29" t="s">
        <v>15</v>
      </c>
      <c r="F94" s="12">
        <v>194.92677675698692</v>
      </c>
      <c r="G94" s="12"/>
      <c r="H94" s="32">
        <v>208.87294910751208</v>
      </c>
      <c r="I94" s="32"/>
      <c r="J94" s="32">
        <v>202.10640742717038</v>
      </c>
      <c r="K94" s="32"/>
      <c r="L94" s="32">
        <v>5867.313094237524</v>
      </c>
      <c r="M94" s="32"/>
      <c r="N94" s="32">
        <v>5896.77945671951</v>
      </c>
      <c r="O94" s="32"/>
      <c r="P94" s="32">
        <v>5882.710539423214</v>
      </c>
      <c r="Q94" s="32"/>
      <c r="R94" s="32">
        <f t="shared" si="1"/>
        <v>6062.239870994511</v>
      </c>
      <c r="S94" s="32"/>
      <c r="T94" s="32">
        <f t="shared" si="1"/>
        <v>6105.6524058270215</v>
      </c>
      <c r="U94" s="32"/>
      <c r="V94" s="32">
        <f t="shared" si="1"/>
        <v>6084.816946850385</v>
      </c>
      <c r="W94" s="32"/>
      <c r="X94" s="32">
        <f t="shared" si="2"/>
        <v>6062.239870994511</v>
      </c>
      <c r="Y94" s="32"/>
      <c r="Z94" s="32">
        <f t="shared" si="2"/>
        <v>6105.6524058270215</v>
      </c>
      <c r="AB94" s="32">
        <f t="shared" si="2"/>
        <v>6084.816946850385</v>
      </c>
    </row>
    <row r="95" spans="2:28" ht="12.75">
      <c r="B95" s="11" t="s">
        <v>109</v>
      </c>
      <c r="D95" s="11" t="s">
        <v>54</v>
      </c>
      <c r="E95" s="29" t="s">
        <v>15</v>
      </c>
      <c r="F95" s="12">
        <v>58.478033027096075</v>
      </c>
      <c r="G95" s="12"/>
      <c r="H95" s="32">
        <v>62.66188473225365</v>
      </c>
      <c r="I95" s="32"/>
      <c r="J95" s="32">
        <v>60.63192222815111</v>
      </c>
      <c r="K95" s="32"/>
      <c r="L95" s="32">
        <v>1466.828273559381</v>
      </c>
      <c r="M95" s="32"/>
      <c r="N95" s="32">
        <v>1360.7952592429638</v>
      </c>
      <c r="O95" s="32"/>
      <c r="P95" s="32">
        <v>1411.8505294615716</v>
      </c>
      <c r="Q95" s="32"/>
      <c r="R95" s="32">
        <f t="shared" si="1"/>
        <v>1525.306306586477</v>
      </c>
      <c r="S95" s="32"/>
      <c r="T95" s="32">
        <f t="shared" si="1"/>
        <v>1423.4571439752174</v>
      </c>
      <c r="U95" s="32"/>
      <c r="V95" s="32">
        <f t="shared" si="1"/>
        <v>1472.4824516897227</v>
      </c>
      <c r="W95" s="32"/>
      <c r="X95" s="32">
        <f t="shared" si="2"/>
        <v>1525.306306586477</v>
      </c>
      <c r="Y95" s="32"/>
      <c r="Z95" s="32">
        <f t="shared" si="2"/>
        <v>1423.4571439752174</v>
      </c>
      <c r="AB95" s="32">
        <f t="shared" si="2"/>
        <v>1472.4824516897227</v>
      </c>
    </row>
    <row r="96" spans="2:28" ht="12.75">
      <c r="B96" s="11" t="s">
        <v>110</v>
      </c>
      <c r="D96" s="11" t="s">
        <v>54</v>
      </c>
      <c r="E96" s="29" t="s">
        <v>15</v>
      </c>
      <c r="F96" s="12">
        <v>194.92677675698692</v>
      </c>
      <c r="G96" s="12"/>
      <c r="H96" s="32">
        <v>208.87294910751208</v>
      </c>
      <c r="I96" s="32"/>
      <c r="J96" s="32">
        <v>202.10640742717038</v>
      </c>
      <c r="K96" s="32"/>
      <c r="L96" s="32">
        <v>4889.42757853127</v>
      </c>
      <c r="M96" s="32"/>
      <c r="N96" s="32">
        <v>4535.984197476545</v>
      </c>
      <c r="O96" s="32"/>
      <c r="P96" s="32">
        <v>4706.168431538572</v>
      </c>
      <c r="Q96" s="32"/>
      <c r="R96" s="32">
        <f t="shared" si="1"/>
        <v>5084.3543552882575</v>
      </c>
      <c r="S96" s="32"/>
      <c r="T96" s="32">
        <f t="shared" si="1"/>
        <v>4744.857146584057</v>
      </c>
      <c r="U96" s="32"/>
      <c r="V96" s="32">
        <f t="shared" si="1"/>
        <v>4908.274838965743</v>
      </c>
      <c r="W96" s="32"/>
      <c r="X96" s="32">
        <f t="shared" si="2"/>
        <v>5084.3543552882575</v>
      </c>
      <c r="Y96" s="32"/>
      <c r="Z96" s="32">
        <f t="shared" si="2"/>
        <v>4744.857146584057</v>
      </c>
      <c r="AB96" s="32">
        <f t="shared" si="2"/>
        <v>4908.274838965743</v>
      </c>
    </row>
    <row r="97" spans="2:28" ht="12.75">
      <c r="B97" s="11" t="s">
        <v>111</v>
      </c>
      <c r="D97" s="11" t="s">
        <v>54</v>
      </c>
      <c r="E97" s="29" t="s">
        <v>15</v>
      </c>
      <c r="F97" s="12">
        <v>389.85355351397385</v>
      </c>
      <c r="G97" s="12"/>
      <c r="H97" s="32">
        <v>417.74589821502417</v>
      </c>
      <c r="I97" s="32"/>
      <c r="J97" s="32">
        <v>404.21281485434076</v>
      </c>
      <c r="K97" s="32"/>
      <c r="L97" s="32">
        <v>10267.797914915665</v>
      </c>
      <c r="M97" s="32"/>
      <c r="N97" s="32">
        <v>13607.95259242964</v>
      </c>
      <c r="O97" s="32"/>
      <c r="P97" s="32">
        <v>12000.729500423355</v>
      </c>
      <c r="Q97" s="32"/>
      <c r="R97" s="32">
        <f t="shared" si="1"/>
        <v>10657.65146842964</v>
      </c>
      <c r="S97" s="32"/>
      <c r="T97" s="32">
        <f t="shared" si="1"/>
        <v>14025.698490644663</v>
      </c>
      <c r="U97" s="32"/>
      <c r="V97" s="32">
        <f t="shared" si="1"/>
        <v>12404.942315277696</v>
      </c>
      <c r="W97" s="32"/>
      <c r="X97" s="32">
        <f t="shared" si="2"/>
        <v>10657.65146842964</v>
      </c>
      <c r="Y97" s="32"/>
      <c r="Z97" s="32">
        <f t="shared" si="2"/>
        <v>14025.698490644663</v>
      </c>
      <c r="AB97" s="32">
        <f t="shared" si="2"/>
        <v>12404.942315277696</v>
      </c>
    </row>
    <row r="98" spans="6:28" ht="12.75">
      <c r="F98" s="12"/>
      <c r="G98" s="12"/>
      <c r="H98" s="32"/>
      <c r="I98" s="32"/>
      <c r="J98" s="32"/>
      <c r="K98" s="32"/>
      <c r="L98" s="32"/>
      <c r="M98" s="32"/>
      <c r="N98" s="32"/>
      <c r="O98" s="32"/>
      <c r="P98" s="32"/>
      <c r="R98" s="32"/>
      <c r="T98" s="32"/>
      <c r="V98" s="32"/>
      <c r="X98" s="32">
        <f t="shared" si="2"/>
        <v>0</v>
      </c>
      <c r="Z98" s="32">
        <f t="shared" si="2"/>
        <v>0</v>
      </c>
      <c r="AB98" s="32">
        <f t="shared" si="2"/>
        <v>0</v>
      </c>
    </row>
    <row r="99" spans="2:28" ht="12.75">
      <c r="B99" s="11" t="s">
        <v>55</v>
      </c>
      <c r="D99" s="11" t="s">
        <v>54</v>
      </c>
      <c r="E99" s="29" t="s">
        <v>15</v>
      </c>
      <c r="F99" s="12">
        <v>198.82531229212665</v>
      </c>
      <c r="G99" s="12"/>
      <c r="H99" s="32">
        <v>213.0504080896623</v>
      </c>
      <c r="I99" s="32"/>
      <c r="J99" s="32">
        <v>206.1485355757138</v>
      </c>
      <c r="K99" s="32"/>
      <c r="L99" s="32">
        <v>7871.9784014353445</v>
      </c>
      <c r="M99" s="32"/>
      <c r="N99" s="32">
        <v>7937.972345583956</v>
      </c>
      <c r="O99" s="32"/>
      <c r="P99" s="32">
        <v>7906.362964984799</v>
      </c>
      <c r="R99" s="32">
        <f t="shared" si="1"/>
        <v>8070.803713727471</v>
      </c>
      <c r="T99" s="32">
        <f t="shared" si="1"/>
        <v>8151.022753673618</v>
      </c>
      <c r="V99" s="32">
        <f t="shared" si="1"/>
        <v>8112.511500560513</v>
      </c>
      <c r="X99" s="32">
        <f t="shared" si="2"/>
        <v>8070.803713727471</v>
      </c>
      <c r="Y99" s="32"/>
      <c r="Z99" s="32">
        <f t="shared" si="2"/>
        <v>8151.022753673618</v>
      </c>
      <c r="AB99" s="32">
        <f t="shared" si="2"/>
        <v>8112.511500560513</v>
      </c>
    </row>
    <row r="100" spans="2:28" ht="12.75">
      <c r="B100" s="11" t="s">
        <v>56</v>
      </c>
      <c r="D100" s="11" t="s">
        <v>54</v>
      </c>
      <c r="E100" s="29" t="s">
        <v>15</v>
      </c>
      <c r="F100" s="12">
        <v>136.44874372989085</v>
      </c>
      <c r="G100" s="12"/>
      <c r="H100" s="32">
        <v>135.76741691988286</v>
      </c>
      <c r="I100" s="32"/>
      <c r="J100" s="32">
        <v>136.42182501334003</v>
      </c>
      <c r="K100" s="32"/>
      <c r="L100" s="32">
        <v>43955.95393099611</v>
      </c>
      <c r="M100" s="32"/>
      <c r="N100" s="32">
        <v>43091.84987602719</v>
      </c>
      <c r="O100" s="32"/>
      <c r="P100" s="32">
        <v>43508.52714957409</v>
      </c>
      <c r="R100" s="32">
        <f t="shared" si="1"/>
        <v>44092.402674726</v>
      </c>
      <c r="T100" s="32">
        <f t="shared" si="1"/>
        <v>43227.61729294707</v>
      </c>
      <c r="V100" s="32">
        <f t="shared" si="1"/>
        <v>43644.94897458743</v>
      </c>
      <c r="X100" s="32">
        <f t="shared" si="2"/>
        <v>44092.402674726</v>
      </c>
      <c r="Y100" s="32"/>
      <c r="Z100" s="32">
        <f t="shared" si="2"/>
        <v>43227.61729294707</v>
      </c>
      <c r="AB100" s="32">
        <f t="shared" si="2"/>
        <v>43644.94897458743</v>
      </c>
    </row>
    <row r="104" spans="1:36" ht="12.75">
      <c r="A104" s="29" t="s">
        <v>86</v>
      </c>
      <c r="B104" s="28" t="s">
        <v>153</v>
      </c>
      <c r="C104" s="11" t="s">
        <v>85</v>
      </c>
      <c r="F104" s="31" t="s">
        <v>154</v>
      </c>
      <c r="G104" s="31"/>
      <c r="H104" s="31" t="s">
        <v>155</v>
      </c>
      <c r="I104" s="31"/>
      <c r="J104" s="31" t="s">
        <v>156</v>
      </c>
      <c r="K104" s="31"/>
      <c r="L104" s="31" t="s">
        <v>47</v>
      </c>
      <c r="M104" s="31"/>
      <c r="N104" s="31" t="s">
        <v>154</v>
      </c>
      <c r="O104" s="31"/>
      <c r="P104" s="31" t="s">
        <v>155</v>
      </c>
      <c r="Q104" s="31"/>
      <c r="R104" s="31" t="s">
        <v>156</v>
      </c>
      <c r="S104" s="31"/>
      <c r="T104" s="31" t="s">
        <v>47</v>
      </c>
      <c r="U104" s="31"/>
      <c r="V104" s="31" t="s">
        <v>154</v>
      </c>
      <c r="W104" s="31"/>
      <c r="X104" s="31" t="s">
        <v>155</v>
      </c>
      <c r="Y104" s="31"/>
      <c r="Z104" s="31" t="s">
        <v>156</v>
      </c>
      <c r="AA104" s="31"/>
      <c r="AB104" s="31" t="s">
        <v>47</v>
      </c>
      <c r="AD104" s="31" t="s">
        <v>154</v>
      </c>
      <c r="AE104" s="31"/>
      <c r="AF104" s="31" t="s">
        <v>155</v>
      </c>
      <c r="AG104" s="31"/>
      <c r="AH104" s="31" t="s">
        <v>156</v>
      </c>
      <c r="AI104" s="31"/>
      <c r="AJ104" s="31" t="s">
        <v>47</v>
      </c>
    </row>
    <row r="105" spans="2:28" ht="12.75">
      <c r="B105" s="28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2:28" ht="12.75">
      <c r="B106" s="11" t="s">
        <v>188</v>
      </c>
      <c r="F106" s="31" t="s">
        <v>191</v>
      </c>
      <c r="G106" s="31"/>
      <c r="H106" s="31" t="s">
        <v>191</v>
      </c>
      <c r="I106" s="31"/>
      <c r="J106" s="31" t="s">
        <v>191</v>
      </c>
      <c r="K106" s="31"/>
      <c r="L106" s="31" t="s">
        <v>191</v>
      </c>
      <c r="M106" s="31"/>
      <c r="N106" s="31" t="s">
        <v>193</v>
      </c>
      <c r="O106" s="31"/>
      <c r="P106" s="31" t="s">
        <v>193</v>
      </c>
      <c r="Q106" s="31"/>
      <c r="R106" s="31" t="s">
        <v>193</v>
      </c>
      <c r="S106" s="31"/>
      <c r="T106" s="31" t="s">
        <v>193</v>
      </c>
      <c r="U106" s="31"/>
      <c r="V106" s="31" t="s">
        <v>194</v>
      </c>
      <c r="W106" s="31"/>
      <c r="X106" s="31" t="s">
        <v>194</v>
      </c>
      <c r="Y106" s="31"/>
      <c r="Z106" s="31" t="s">
        <v>194</v>
      </c>
      <c r="AA106" s="31"/>
      <c r="AB106" s="31" t="s">
        <v>194</v>
      </c>
    </row>
    <row r="107" spans="2:28" ht="12.75">
      <c r="B107" s="11" t="s">
        <v>189</v>
      </c>
      <c r="F107" s="30" t="s">
        <v>190</v>
      </c>
      <c r="H107" s="30" t="s">
        <v>190</v>
      </c>
      <c r="I107" s="30"/>
      <c r="J107" s="30" t="s">
        <v>190</v>
      </c>
      <c r="K107" s="30"/>
      <c r="L107" s="30" t="s">
        <v>190</v>
      </c>
      <c r="M107" s="30"/>
      <c r="N107" s="29" t="s">
        <v>192</v>
      </c>
      <c r="P107" s="29" t="s">
        <v>192</v>
      </c>
      <c r="R107" s="29" t="s">
        <v>192</v>
      </c>
      <c r="T107" s="29" t="s">
        <v>192</v>
      </c>
      <c r="V107" s="53" t="s">
        <v>25</v>
      </c>
      <c r="W107" s="53"/>
      <c r="X107" s="53" t="s">
        <v>25</v>
      </c>
      <c r="Y107" s="53"/>
      <c r="Z107" s="53" t="s">
        <v>25</v>
      </c>
      <c r="AA107" s="53"/>
      <c r="AB107" s="53" t="s">
        <v>25</v>
      </c>
    </row>
    <row r="108" spans="2:36" ht="12.75">
      <c r="B108" s="11" t="s">
        <v>195</v>
      </c>
      <c r="H108" s="30"/>
      <c r="I108" s="30"/>
      <c r="J108" s="30"/>
      <c r="K108" s="30"/>
      <c r="R108" s="58"/>
      <c r="T108" s="53"/>
      <c r="U108" s="53"/>
      <c r="V108" s="53" t="s">
        <v>25</v>
      </c>
      <c r="W108" s="53"/>
      <c r="X108" s="53" t="s">
        <v>25</v>
      </c>
      <c r="Y108" s="53"/>
      <c r="Z108" s="53" t="s">
        <v>25</v>
      </c>
      <c r="AA108" s="53"/>
      <c r="AB108" s="53" t="s">
        <v>25</v>
      </c>
      <c r="AD108" s="29" t="s">
        <v>61</v>
      </c>
      <c r="AF108" s="29" t="s">
        <v>61</v>
      </c>
      <c r="AH108" s="29" t="s">
        <v>61</v>
      </c>
      <c r="AJ108" s="29" t="s">
        <v>61</v>
      </c>
    </row>
    <row r="109" spans="2:28" s="53" customFormat="1" ht="12.75">
      <c r="B109" s="53" t="s">
        <v>48</v>
      </c>
      <c r="F109" s="11" t="s">
        <v>136</v>
      </c>
      <c r="G109" s="11"/>
      <c r="H109" s="11" t="s">
        <v>136</v>
      </c>
      <c r="I109" s="11"/>
      <c r="J109" s="11" t="s">
        <v>136</v>
      </c>
      <c r="K109" s="11"/>
      <c r="L109" s="11" t="s">
        <v>136</v>
      </c>
      <c r="M109" s="11"/>
      <c r="N109" s="53" t="s">
        <v>137</v>
      </c>
      <c r="P109" s="53" t="s">
        <v>137</v>
      </c>
      <c r="R109" s="53" t="s">
        <v>137</v>
      </c>
      <c r="T109" s="53" t="s">
        <v>137</v>
      </c>
      <c r="V109" s="53" t="s">
        <v>25</v>
      </c>
      <c r="X109" s="53" t="s">
        <v>25</v>
      </c>
      <c r="Z109" s="53" t="s">
        <v>25</v>
      </c>
      <c r="AB109" s="53" t="s">
        <v>25</v>
      </c>
    </row>
    <row r="110" spans="2:21" ht="12.75">
      <c r="B110" s="11" t="s">
        <v>87</v>
      </c>
      <c r="D110" s="11" t="s">
        <v>52</v>
      </c>
      <c r="E110" s="14"/>
      <c r="F110" s="14">
        <v>306.1</v>
      </c>
      <c r="G110" s="14"/>
      <c r="H110" s="14">
        <v>337.6</v>
      </c>
      <c r="I110" s="14"/>
      <c r="J110" s="14">
        <v>304.3</v>
      </c>
      <c r="K110" s="14"/>
      <c r="L110" s="36">
        <v>316</v>
      </c>
      <c r="M110" s="36"/>
      <c r="N110" s="14">
        <v>2801</v>
      </c>
      <c r="O110" s="14"/>
      <c r="P110" s="14">
        <v>2678</v>
      </c>
      <c r="Q110" s="14"/>
      <c r="R110" s="43">
        <v>2595</v>
      </c>
      <c r="S110" s="14"/>
      <c r="T110" s="36">
        <v>2691.3333333333335</v>
      </c>
      <c r="U110" s="36"/>
    </row>
    <row r="111" spans="2:21" ht="12.75">
      <c r="B111" s="11" t="s">
        <v>139</v>
      </c>
      <c r="D111" s="11" t="s">
        <v>140</v>
      </c>
      <c r="E111" s="14"/>
      <c r="F111" s="14">
        <v>14000</v>
      </c>
      <c r="G111" s="14"/>
      <c r="H111" s="14">
        <v>14000</v>
      </c>
      <c r="I111" s="14"/>
      <c r="J111" s="14">
        <v>14000</v>
      </c>
      <c r="K111" s="14"/>
      <c r="L111" s="36">
        <v>14000</v>
      </c>
      <c r="M111" s="36"/>
      <c r="N111" s="14">
        <v>1250</v>
      </c>
      <c r="O111" s="14"/>
      <c r="P111" s="14">
        <v>1250</v>
      </c>
      <c r="Q111" s="14"/>
      <c r="R111" s="43">
        <v>1250</v>
      </c>
      <c r="S111" s="14"/>
      <c r="T111" s="36">
        <v>1250</v>
      </c>
      <c r="U111" s="36"/>
    </row>
    <row r="112" spans="2:21" ht="12.75">
      <c r="B112" s="11" t="s">
        <v>138</v>
      </c>
      <c r="D112" s="11" t="s">
        <v>52</v>
      </c>
      <c r="E112" s="14"/>
      <c r="F112" s="63">
        <v>0.12244000000000002</v>
      </c>
      <c r="G112" s="63"/>
      <c r="H112" s="63">
        <v>0.10128</v>
      </c>
      <c r="I112" s="63"/>
      <c r="J112" s="63">
        <v>0.09129</v>
      </c>
      <c r="K112" s="63"/>
      <c r="L112" s="36">
        <v>0.10500333333333334</v>
      </c>
      <c r="M112" s="36"/>
      <c r="N112" s="36">
        <v>1.9606999999999999</v>
      </c>
      <c r="O112" s="36"/>
      <c r="P112" s="36">
        <v>2.4102</v>
      </c>
      <c r="Q112" s="36"/>
      <c r="R112" s="34">
        <v>2.076</v>
      </c>
      <c r="S112" s="36"/>
      <c r="T112" s="36">
        <v>2.1489666666666665</v>
      </c>
      <c r="U112" s="36"/>
    </row>
    <row r="113" spans="2:21" ht="12.75">
      <c r="B113" s="11" t="s">
        <v>49</v>
      </c>
      <c r="D113" s="11" t="s">
        <v>52</v>
      </c>
      <c r="E113" s="14"/>
      <c r="F113" s="63">
        <v>0.30610000000000004</v>
      </c>
      <c r="G113" s="63"/>
      <c r="H113" s="63">
        <v>0.3376</v>
      </c>
      <c r="I113" s="63"/>
      <c r="J113" s="63">
        <v>0.3043</v>
      </c>
      <c r="K113" s="63"/>
      <c r="L113" s="36">
        <v>0.316</v>
      </c>
      <c r="M113" s="36"/>
      <c r="N113" s="14">
        <v>2380.85</v>
      </c>
      <c r="O113" s="14"/>
      <c r="P113" s="14">
        <v>2249.52</v>
      </c>
      <c r="Q113" s="14"/>
      <c r="R113" s="14">
        <v>2179.8</v>
      </c>
      <c r="S113" s="14"/>
      <c r="T113" s="36">
        <v>2270.056666666667</v>
      </c>
      <c r="U113" s="36"/>
    </row>
    <row r="114" spans="2:21" ht="12.75">
      <c r="B114" s="11" t="s">
        <v>79</v>
      </c>
      <c r="D114" s="11" t="s">
        <v>141</v>
      </c>
      <c r="E114" s="31"/>
      <c r="F114" s="14">
        <v>0.04</v>
      </c>
      <c r="G114" s="14"/>
      <c r="H114" s="14">
        <v>0.04</v>
      </c>
      <c r="I114" s="14"/>
      <c r="J114" s="14">
        <v>0.04</v>
      </c>
      <c r="K114" s="14"/>
      <c r="L114" s="36">
        <v>0.04</v>
      </c>
      <c r="M114" s="36"/>
      <c r="N114" s="14">
        <v>0.12</v>
      </c>
      <c r="O114" s="14"/>
      <c r="P114" s="14">
        <v>0.1</v>
      </c>
      <c r="Q114" s="14"/>
      <c r="R114" s="24">
        <v>0.14</v>
      </c>
      <c r="S114" s="14"/>
      <c r="T114" s="36">
        <v>0.12</v>
      </c>
      <c r="U114" s="36"/>
    </row>
    <row r="115" spans="2:21" ht="12.75">
      <c r="B115" s="11" t="s">
        <v>104</v>
      </c>
      <c r="D115" s="11" t="s">
        <v>141</v>
      </c>
      <c r="F115" s="14">
        <v>0.5</v>
      </c>
      <c r="G115" s="14"/>
      <c r="H115" s="14">
        <v>0.5</v>
      </c>
      <c r="I115" s="14"/>
      <c r="J115" s="14">
        <v>0.5</v>
      </c>
      <c r="K115" s="14"/>
      <c r="L115" s="36">
        <v>0.5</v>
      </c>
      <c r="M115" s="36"/>
      <c r="N115" s="14">
        <v>0.5</v>
      </c>
      <c r="O115" s="14"/>
      <c r="P115" s="14">
        <v>0.5</v>
      </c>
      <c r="Q115" s="14"/>
      <c r="R115" s="20">
        <v>0.5</v>
      </c>
      <c r="S115" s="14"/>
      <c r="T115" s="36">
        <v>0.5</v>
      </c>
      <c r="U115" s="36"/>
    </row>
    <row r="116" spans="2:21" ht="12.75">
      <c r="B116" s="11" t="s">
        <v>105</v>
      </c>
      <c r="D116" s="11" t="s">
        <v>141</v>
      </c>
      <c r="F116" s="14">
        <v>7.2</v>
      </c>
      <c r="G116" s="14"/>
      <c r="H116" s="14">
        <v>6.8</v>
      </c>
      <c r="I116" s="14"/>
      <c r="J116" s="14">
        <v>7.8</v>
      </c>
      <c r="K116" s="14"/>
      <c r="L116" s="36">
        <v>7.266666666666667</v>
      </c>
      <c r="M116" s="36"/>
      <c r="N116" s="14">
        <v>5</v>
      </c>
      <c r="O116" s="14"/>
      <c r="P116" s="14">
        <v>5</v>
      </c>
      <c r="Q116" s="14"/>
      <c r="R116" s="20">
        <v>5</v>
      </c>
      <c r="S116" s="14"/>
      <c r="T116" s="36">
        <v>5</v>
      </c>
      <c r="U116" s="36"/>
    </row>
    <row r="117" spans="2:21" ht="12.75">
      <c r="B117" s="11" t="s">
        <v>106</v>
      </c>
      <c r="D117" s="11" t="s">
        <v>141</v>
      </c>
      <c r="F117" s="14">
        <v>0.1</v>
      </c>
      <c r="G117" s="14"/>
      <c r="H117" s="14">
        <v>0.1</v>
      </c>
      <c r="I117" s="14"/>
      <c r="J117" s="14">
        <v>0.1</v>
      </c>
      <c r="K117" s="14"/>
      <c r="L117" s="36">
        <v>0.1</v>
      </c>
      <c r="M117" s="36"/>
      <c r="N117" s="14">
        <v>230</v>
      </c>
      <c r="O117" s="14"/>
      <c r="P117" s="14">
        <v>210</v>
      </c>
      <c r="Q117" s="14"/>
      <c r="R117" s="20">
        <v>230</v>
      </c>
      <c r="S117" s="14"/>
      <c r="T117" s="36">
        <v>223.33333333333334</v>
      </c>
      <c r="U117" s="36"/>
    </row>
    <row r="118" spans="2:21" ht="12.75">
      <c r="B118" s="11" t="s">
        <v>78</v>
      </c>
      <c r="D118" s="11" t="s">
        <v>141</v>
      </c>
      <c r="F118" s="14">
        <v>0.1</v>
      </c>
      <c r="G118" s="14"/>
      <c r="H118" s="14">
        <v>0.1</v>
      </c>
      <c r="I118" s="14"/>
      <c r="J118" s="14">
        <v>0.1</v>
      </c>
      <c r="K118" s="14"/>
      <c r="L118" s="36">
        <v>0.1</v>
      </c>
      <c r="M118" s="36"/>
      <c r="N118" s="14">
        <v>0.8</v>
      </c>
      <c r="O118" s="14"/>
      <c r="P118" s="14">
        <v>0.7</v>
      </c>
      <c r="Q118" s="14"/>
      <c r="R118" s="20">
        <v>0.7</v>
      </c>
      <c r="S118" s="14"/>
      <c r="T118" s="36">
        <v>0.7333333333333334</v>
      </c>
      <c r="U118" s="36"/>
    </row>
    <row r="119" spans="2:21" ht="12.75">
      <c r="B119" s="11" t="s">
        <v>107</v>
      </c>
      <c r="D119" s="11" t="s">
        <v>141</v>
      </c>
      <c r="F119" s="14">
        <v>0.2</v>
      </c>
      <c r="G119" s="14"/>
      <c r="H119" s="14">
        <v>0.2</v>
      </c>
      <c r="I119" s="14"/>
      <c r="J119" s="14">
        <v>0.2</v>
      </c>
      <c r="K119" s="14"/>
      <c r="L119" s="36">
        <v>0.2</v>
      </c>
      <c r="M119" s="36"/>
      <c r="N119" s="14">
        <v>3.4</v>
      </c>
      <c r="O119" s="14"/>
      <c r="P119" s="14">
        <v>3</v>
      </c>
      <c r="Q119" s="14"/>
      <c r="R119" s="20">
        <v>3.4</v>
      </c>
      <c r="S119" s="14"/>
      <c r="T119" s="36">
        <v>3.266666666666667</v>
      </c>
      <c r="U119" s="36"/>
    </row>
    <row r="120" spans="2:21" ht="12.75">
      <c r="B120" s="11" t="s">
        <v>83</v>
      </c>
      <c r="D120" s="11" t="s">
        <v>141</v>
      </c>
      <c r="F120" s="14">
        <v>0.4</v>
      </c>
      <c r="G120" s="14"/>
      <c r="H120" s="14">
        <v>0.4</v>
      </c>
      <c r="I120" s="14"/>
      <c r="J120" s="14">
        <v>0.4</v>
      </c>
      <c r="K120" s="14"/>
      <c r="L120" s="36">
        <v>0.4</v>
      </c>
      <c r="M120" s="36"/>
      <c r="N120" s="14">
        <v>59</v>
      </c>
      <c r="O120" s="14"/>
      <c r="P120" s="14">
        <v>55</v>
      </c>
      <c r="Q120" s="14"/>
      <c r="R120" s="20">
        <v>66</v>
      </c>
      <c r="S120" s="14"/>
      <c r="T120" s="36">
        <v>60</v>
      </c>
      <c r="U120" s="36"/>
    </row>
    <row r="121" spans="2:21" ht="12.75">
      <c r="B121" s="11" t="s">
        <v>108</v>
      </c>
      <c r="D121" s="11" t="s">
        <v>141</v>
      </c>
      <c r="F121" s="14">
        <v>1</v>
      </c>
      <c r="G121" s="14"/>
      <c r="H121" s="14">
        <v>1</v>
      </c>
      <c r="I121" s="14"/>
      <c r="J121" s="14">
        <v>1</v>
      </c>
      <c r="K121" s="14"/>
      <c r="L121" s="36">
        <v>1</v>
      </c>
      <c r="M121" s="36"/>
      <c r="N121" s="14">
        <v>150</v>
      </c>
      <c r="O121" s="14"/>
      <c r="P121" s="14">
        <v>140</v>
      </c>
      <c r="Q121" s="14"/>
      <c r="R121" s="20">
        <v>150</v>
      </c>
      <c r="S121" s="14"/>
      <c r="T121" s="36">
        <v>146.66666666666666</v>
      </c>
      <c r="U121" s="36"/>
    </row>
    <row r="122" spans="2:21" ht="12.75">
      <c r="B122" s="11" t="s">
        <v>77</v>
      </c>
      <c r="D122" s="11" t="s">
        <v>141</v>
      </c>
      <c r="F122" s="14">
        <v>10</v>
      </c>
      <c r="G122" s="14"/>
      <c r="H122" s="14">
        <v>10</v>
      </c>
      <c r="I122" s="14"/>
      <c r="J122" s="14">
        <v>10</v>
      </c>
      <c r="K122" s="14"/>
      <c r="L122" s="36">
        <v>10</v>
      </c>
      <c r="M122" s="36"/>
      <c r="N122" s="14">
        <v>10</v>
      </c>
      <c r="O122" s="14"/>
      <c r="P122" s="14">
        <v>10</v>
      </c>
      <c r="Q122" s="14"/>
      <c r="R122" s="20">
        <v>10</v>
      </c>
      <c r="S122" s="14"/>
      <c r="T122" s="36">
        <v>10</v>
      </c>
      <c r="U122" s="36"/>
    </row>
    <row r="123" spans="2:21" ht="12.75">
      <c r="B123" s="11" t="s">
        <v>109</v>
      </c>
      <c r="D123" s="11" t="s">
        <v>141</v>
      </c>
      <c r="F123" s="14">
        <v>3</v>
      </c>
      <c r="G123" s="14"/>
      <c r="H123" s="14">
        <v>3</v>
      </c>
      <c r="I123" s="14"/>
      <c r="J123" s="14">
        <v>3</v>
      </c>
      <c r="K123" s="14"/>
      <c r="L123" s="36">
        <v>3</v>
      </c>
      <c r="M123" s="36"/>
      <c r="N123" s="14">
        <v>10</v>
      </c>
      <c r="O123" s="14"/>
      <c r="P123" s="14">
        <v>11</v>
      </c>
      <c r="Q123" s="14"/>
      <c r="R123" s="20">
        <v>9</v>
      </c>
      <c r="S123" s="14"/>
      <c r="T123" s="36">
        <v>10</v>
      </c>
      <c r="U123" s="36"/>
    </row>
    <row r="124" spans="2:21" ht="12.75">
      <c r="B124" s="11" t="s">
        <v>110</v>
      </c>
      <c r="D124" s="11" t="s">
        <v>141</v>
      </c>
      <c r="F124" s="14">
        <v>10</v>
      </c>
      <c r="G124" s="14"/>
      <c r="H124" s="14">
        <v>10</v>
      </c>
      <c r="I124" s="14"/>
      <c r="J124" s="14">
        <v>10</v>
      </c>
      <c r="K124" s="14"/>
      <c r="L124" s="36">
        <v>10</v>
      </c>
      <c r="M124" s="36"/>
      <c r="N124" s="14">
        <v>10</v>
      </c>
      <c r="O124" s="14"/>
      <c r="P124" s="14">
        <v>10</v>
      </c>
      <c r="Q124" s="14"/>
      <c r="R124" s="20">
        <v>10</v>
      </c>
      <c r="S124" s="14"/>
      <c r="T124" s="36">
        <v>10</v>
      </c>
      <c r="U124" s="36"/>
    </row>
    <row r="125" spans="2:21" ht="12.75">
      <c r="B125" s="11" t="s">
        <v>111</v>
      </c>
      <c r="D125" s="11" t="s">
        <v>141</v>
      </c>
      <c r="F125" s="14">
        <v>20</v>
      </c>
      <c r="G125" s="14"/>
      <c r="H125" s="14">
        <v>20</v>
      </c>
      <c r="I125" s="14"/>
      <c r="J125" s="14">
        <v>20</v>
      </c>
      <c r="K125" s="14"/>
      <c r="L125" s="36">
        <v>20</v>
      </c>
      <c r="M125" s="36"/>
      <c r="N125" s="14">
        <v>20</v>
      </c>
      <c r="O125" s="14"/>
      <c r="P125" s="14">
        <v>20</v>
      </c>
      <c r="Q125" s="14"/>
      <c r="R125" s="20">
        <v>20</v>
      </c>
      <c r="S125" s="14"/>
      <c r="T125" s="36">
        <v>20</v>
      </c>
      <c r="U125" s="36"/>
    </row>
    <row r="126" spans="6:7" ht="12.75">
      <c r="F126" s="12"/>
      <c r="G126" s="12"/>
    </row>
    <row r="127" spans="2:28" ht="12.75">
      <c r="B127" s="11" t="s">
        <v>115</v>
      </c>
      <c r="D127" s="11" t="s">
        <v>17</v>
      </c>
      <c r="E127" s="31"/>
      <c r="F127" s="12">
        <v>3749</v>
      </c>
      <c r="G127" s="12"/>
      <c r="H127" s="29">
        <v>3781</v>
      </c>
      <c r="J127" s="29">
        <v>3614</v>
      </c>
      <c r="L127" s="34">
        <v>3714.6666666666665</v>
      </c>
      <c r="M127" s="34"/>
      <c r="N127" s="29">
        <v>3749</v>
      </c>
      <c r="P127" s="29">
        <v>3781</v>
      </c>
      <c r="R127" s="29">
        <v>3614</v>
      </c>
      <c r="T127" s="34">
        <v>3714.6666666666665</v>
      </c>
      <c r="U127" s="34"/>
      <c r="V127" s="34">
        <v>3749</v>
      </c>
      <c r="W127" s="34"/>
      <c r="X127" s="29">
        <v>3781</v>
      </c>
      <c r="Z127" s="29">
        <v>3614</v>
      </c>
      <c r="AB127" s="29">
        <v>3714.6666666666665</v>
      </c>
    </row>
    <row r="128" spans="2:28" ht="12.75">
      <c r="B128" s="11" t="s">
        <v>116</v>
      </c>
      <c r="D128" s="11" t="s">
        <v>18</v>
      </c>
      <c r="E128" s="31"/>
      <c r="F128" s="12">
        <v>14.17</v>
      </c>
      <c r="G128" s="12"/>
      <c r="H128" s="29">
        <v>14</v>
      </c>
      <c r="J128" s="29">
        <v>13.83</v>
      </c>
      <c r="L128" s="29">
        <v>14</v>
      </c>
      <c r="N128" s="29">
        <v>14.17</v>
      </c>
      <c r="P128" s="29">
        <v>14</v>
      </c>
      <c r="R128" s="29">
        <v>13.83</v>
      </c>
      <c r="T128" s="29">
        <v>14</v>
      </c>
      <c r="V128" s="29">
        <v>14.17</v>
      </c>
      <c r="X128" s="29">
        <v>14</v>
      </c>
      <c r="Z128" s="29">
        <v>13.83</v>
      </c>
      <c r="AB128" s="29">
        <v>14</v>
      </c>
    </row>
    <row r="129" spans="5:7" ht="12.75">
      <c r="E129" s="31"/>
      <c r="F129" s="12"/>
      <c r="G129" s="12"/>
    </row>
    <row r="130" spans="2:21" ht="12.75">
      <c r="B130" s="11" t="s">
        <v>142</v>
      </c>
      <c r="D130" s="11" t="s">
        <v>143</v>
      </c>
      <c r="E130" s="31"/>
      <c r="F130" s="12">
        <v>4.2854</v>
      </c>
      <c r="G130" s="12"/>
      <c r="H130" s="29">
        <v>4.7264</v>
      </c>
      <c r="J130" s="29">
        <v>4.2602</v>
      </c>
      <c r="L130" s="34">
        <v>4.424</v>
      </c>
      <c r="M130" s="34"/>
      <c r="N130" s="29">
        <v>3.50125</v>
      </c>
      <c r="P130" s="29">
        <v>3.3475</v>
      </c>
      <c r="R130" s="29">
        <v>3.24375</v>
      </c>
      <c r="T130" s="34">
        <v>3.364166666666667</v>
      </c>
      <c r="U130" s="34"/>
    </row>
    <row r="131" spans="2:7" ht="12.75">
      <c r="B131" s="11" t="s">
        <v>144</v>
      </c>
      <c r="D131" s="11" t="s">
        <v>143</v>
      </c>
      <c r="E131" s="31"/>
      <c r="F131" s="12"/>
      <c r="G131" s="12"/>
    </row>
    <row r="132" spans="5:7" ht="12.75">
      <c r="E132" s="31"/>
      <c r="F132" s="12"/>
      <c r="G132" s="12"/>
    </row>
    <row r="133" spans="2:7" ht="12.75">
      <c r="B133" s="48" t="s">
        <v>117</v>
      </c>
      <c r="F133" s="12"/>
      <c r="G133" s="12"/>
    </row>
    <row r="134" spans="2:36" ht="12.75">
      <c r="B134" s="11" t="s">
        <v>138</v>
      </c>
      <c r="D134" s="11" t="s">
        <v>54</v>
      </c>
      <c r="E134" s="29" t="s">
        <v>15</v>
      </c>
      <c r="F134" s="12">
        <v>17899.190055485094</v>
      </c>
      <c r="G134" s="12"/>
      <c r="H134" s="32">
        <v>14324.028548919043</v>
      </c>
      <c r="I134" s="32"/>
      <c r="J134" s="32">
        <v>13187.48886110967</v>
      </c>
      <c r="K134" s="32"/>
      <c r="L134" s="32">
        <v>15115.809148383683</v>
      </c>
      <c r="M134" s="32"/>
      <c r="N134" s="32">
        <v>286629.7120368313</v>
      </c>
      <c r="P134" s="32">
        <v>340874.54194909835</v>
      </c>
      <c r="Q134" s="32"/>
      <c r="R134" s="32">
        <v>299892.9441961187</v>
      </c>
      <c r="T134" s="32">
        <v>309355.60775440384</v>
      </c>
      <c r="U134" s="32"/>
      <c r="V134" s="32">
        <v>304528.9020923164</v>
      </c>
      <c r="W134" s="32"/>
      <c r="X134" s="32">
        <v>355198.57049801736</v>
      </c>
      <c r="Y134" s="32"/>
      <c r="Z134" s="32">
        <v>313080.43305722834</v>
      </c>
      <c r="AA134" s="32"/>
      <c r="AB134" s="32">
        <v>324471.4169027875</v>
      </c>
      <c r="AD134" s="32">
        <f>V134</f>
        <v>304528.9020923164</v>
      </c>
      <c r="AF134" s="32">
        <f>X134</f>
        <v>355198.57049801736</v>
      </c>
      <c r="AH134" s="32">
        <f>Z134</f>
        <v>313080.43305722834</v>
      </c>
      <c r="AJ134" s="32">
        <f>AB134</f>
        <v>324471.4169027875</v>
      </c>
    </row>
    <row r="135" spans="2:36" ht="12.75">
      <c r="B135" s="11" t="s">
        <v>49</v>
      </c>
      <c r="D135" s="11" t="s">
        <v>60</v>
      </c>
      <c r="E135" s="29" t="s">
        <v>15</v>
      </c>
      <c r="F135" s="12">
        <v>44.74797513871275</v>
      </c>
      <c r="G135" s="12"/>
      <c r="H135" s="32">
        <v>47.74676182973015</v>
      </c>
      <c r="I135" s="32"/>
      <c r="J135" s="32">
        <v>43.958296203698914</v>
      </c>
      <c r="K135" s="32"/>
      <c r="L135" s="32">
        <v>45.48994340709098</v>
      </c>
      <c r="M135" s="32"/>
      <c r="N135" s="32">
        <v>348050.3646161523</v>
      </c>
      <c r="P135" s="32">
        <v>318149.5724858251</v>
      </c>
      <c r="Q135" s="32"/>
      <c r="R135" s="32">
        <v>314887.59140592464</v>
      </c>
      <c r="T135" s="32">
        <v>326787.18132138054</v>
      </c>
      <c r="U135" s="32"/>
      <c r="V135" s="32">
        <v>348095.112591291</v>
      </c>
      <c r="W135" s="32"/>
      <c r="X135" s="32">
        <v>318197.3192476548</v>
      </c>
      <c r="Y135" s="32"/>
      <c r="Z135" s="32">
        <v>314931.54970212834</v>
      </c>
      <c r="AA135" s="32"/>
      <c r="AB135" s="32">
        <v>326832.6712647876</v>
      </c>
      <c r="AD135" s="32">
        <f aca="true" t="shared" si="3" ref="AD135:AJ150">V135</f>
        <v>348095.112591291</v>
      </c>
      <c r="AF135" s="32">
        <f t="shared" si="3"/>
        <v>318197.3192476548</v>
      </c>
      <c r="AH135" s="32">
        <f t="shared" si="3"/>
        <v>314931.54970212834</v>
      </c>
      <c r="AJ135" s="32">
        <f t="shared" si="3"/>
        <v>326832.6712647876</v>
      </c>
    </row>
    <row r="136" spans="2:36" ht="12.75">
      <c r="B136" s="11" t="s">
        <v>79</v>
      </c>
      <c r="D136" s="11" t="s">
        <v>54</v>
      </c>
      <c r="E136" s="29" t="s">
        <v>15</v>
      </c>
      <c r="F136" s="12">
        <v>1.7899190055485097</v>
      </c>
      <c r="G136" s="12"/>
      <c r="H136" s="32">
        <v>1.909870473189206</v>
      </c>
      <c r="I136" s="32"/>
      <c r="J136" s="32">
        <v>1.758331848147956</v>
      </c>
      <c r="K136" s="32"/>
      <c r="L136" s="32">
        <v>1.8195977362836395</v>
      </c>
      <c r="M136" s="32"/>
      <c r="N136" s="32">
        <v>49.136522063456795</v>
      </c>
      <c r="P136" s="32">
        <v>37.874949105455364</v>
      </c>
      <c r="Q136" s="32"/>
      <c r="R136" s="32">
        <v>52.48126523432077</v>
      </c>
      <c r="T136" s="32">
        <v>46.49187380618388</v>
      </c>
      <c r="U136" s="32"/>
      <c r="V136" s="32">
        <v>50.92644106900531</v>
      </c>
      <c r="W136" s="32"/>
      <c r="X136" s="32">
        <v>39.78481957864457</v>
      </c>
      <c r="Y136" s="32"/>
      <c r="Z136" s="32">
        <v>54.23959708246873</v>
      </c>
      <c r="AA136" s="32"/>
      <c r="AB136" s="32">
        <v>48.31147154246752</v>
      </c>
      <c r="AD136" s="32">
        <f t="shared" si="3"/>
        <v>50.92644106900531</v>
      </c>
      <c r="AF136" s="32">
        <f t="shared" si="3"/>
        <v>39.78481957864457</v>
      </c>
      <c r="AH136" s="32">
        <f t="shared" si="3"/>
        <v>54.23959708246873</v>
      </c>
      <c r="AJ136" s="32">
        <f t="shared" si="3"/>
        <v>48.31147154246752</v>
      </c>
    </row>
    <row r="137" spans="2:36" ht="12.75">
      <c r="B137" s="11" t="s">
        <v>104</v>
      </c>
      <c r="D137" s="11" t="s">
        <v>54</v>
      </c>
      <c r="E137" s="29" t="s">
        <v>15</v>
      </c>
      <c r="F137" s="12">
        <v>22.373987569356366</v>
      </c>
      <c r="G137" s="12"/>
      <c r="H137" s="32">
        <v>23.873380914865074</v>
      </c>
      <c r="I137" s="32"/>
      <c r="J137" s="32">
        <v>21.979148101849457</v>
      </c>
      <c r="K137" s="32"/>
      <c r="L137" s="32">
        <v>22.744971703545488</v>
      </c>
      <c r="M137" s="32"/>
      <c r="N137" s="32">
        <v>204.7355085977366</v>
      </c>
      <c r="P137" s="32">
        <v>189.37474552727681</v>
      </c>
      <c r="Q137" s="32"/>
      <c r="R137" s="32">
        <v>187.43309012257419</v>
      </c>
      <c r="T137" s="32">
        <v>193.7161408590995</v>
      </c>
      <c r="U137" s="32"/>
      <c r="V137" s="32">
        <v>227.10949616709297</v>
      </c>
      <c r="W137" s="32"/>
      <c r="X137" s="32">
        <v>213.24812644214188</v>
      </c>
      <c r="Y137" s="32"/>
      <c r="Z137" s="32">
        <v>209.41223822442365</v>
      </c>
      <c r="AA137" s="32"/>
      <c r="AB137" s="32">
        <v>216.46111256264498</v>
      </c>
      <c r="AD137" s="32">
        <f t="shared" si="3"/>
        <v>227.10949616709297</v>
      </c>
      <c r="AF137" s="32">
        <f t="shared" si="3"/>
        <v>213.24812644214188</v>
      </c>
      <c r="AH137" s="32">
        <f t="shared" si="3"/>
        <v>209.41223822442365</v>
      </c>
      <c r="AJ137" s="32">
        <f t="shared" si="3"/>
        <v>216.46111256264498</v>
      </c>
    </row>
    <row r="138" spans="2:36" ht="12.75">
      <c r="B138" s="11" t="s">
        <v>105</v>
      </c>
      <c r="D138" s="11" t="s">
        <v>54</v>
      </c>
      <c r="E138" s="29" t="s">
        <v>15</v>
      </c>
      <c r="F138" s="12">
        <v>322.18542099873173</v>
      </c>
      <c r="G138" s="12"/>
      <c r="H138" s="32">
        <v>324.6779804421649</v>
      </c>
      <c r="I138" s="32"/>
      <c r="J138" s="32">
        <v>342.8747103888514</v>
      </c>
      <c r="K138" s="32"/>
      <c r="L138" s="32">
        <v>330.5602554248611</v>
      </c>
      <c r="M138" s="32"/>
      <c r="N138" s="32">
        <v>2047.3550859773661</v>
      </c>
      <c r="P138" s="32">
        <v>1893.747455272768</v>
      </c>
      <c r="Q138" s="32"/>
      <c r="R138" s="32">
        <v>1874.3309012257419</v>
      </c>
      <c r="T138" s="32">
        <v>1937.1614085909946</v>
      </c>
      <c r="U138" s="32"/>
      <c r="V138" s="32">
        <v>2369.5405069760977</v>
      </c>
      <c r="W138" s="32"/>
      <c r="X138" s="32">
        <v>2218.425435714933</v>
      </c>
      <c r="Y138" s="32"/>
      <c r="Z138" s="32">
        <v>2217.205611614593</v>
      </c>
      <c r="AA138" s="32"/>
      <c r="AB138" s="32">
        <v>2267.721664015856</v>
      </c>
      <c r="AD138" s="32">
        <f t="shared" si="3"/>
        <v>2369.5405069760977</v>
      </c>
      <c r="AF138" s="32">
        <f t="shared" si="3"/>
        <v>2218.425435714933</v>
      </c>
      <c r="AH138" s="32">
        <f t="shared" si="3"/>
        <v>2217.205611614593</v>
      </c>
      <c r="AJ138" s="32">
        <f t="shared" si="3"/>
        <v>2267.721664015856</v>
      </c>
    </row>
    <row r="139" spans="2:36" ht="12.75">
      <c r="B139" s="11" t="s">
        <v>106</v>
      </c>
      <c r="D139" s="11" t="s">
        <v>54</v>
      </c>
      <c r="E139" s="29" t="s">
        <v>15</v>
      </c>
      <c r="F139" s="12">
        <v>4.474797513871273</v>
      </c>
      <c r="G139" s="12"/>
      <c r="H139" s="32">
        <v>4.774676182973014</v>
      </c>
      <c r="I139" s="32"/>
      <c r="J139" s="32">
        <v>4.39582962036989</v>
      </c>
      <c r="K139" s="32"/>
      <c r="L139" s="32">
        <v>4.548994340709099</v>
      </c>
      <c r="M139" s="32"/>
      <c r="N139" s="32">
        <v>94178.33395495886</v>
      </c>
      <c r="P139" s="32">
        <v>79537.39312145626</v>
      </c>
      <c r="Q139" s="32"/>
      <c r="R139" s="32">
        <v>86219.22145638411</v>
      </c>
      <c r="T139" s="32">
        <v>86526.54291706445</v>
      </c>
      <c r="U139" s="32"/>
      <c r="V139" s="32">
        <v>94182.80875247273</v>
      </c>
      <c r="W139" s="32"/>
      <c r="X139" s="32">
        <v>79542.16779763924</v>
      </c>
      <c r="Y139" s="32"/>
      <c r="Z139" s="32">
        <v>86223.61728600448</v>
      </c>
      <c r="AA139" s="32"/>
      <c r="AB139" s="32">
        <v>86531.09191140516</v>
      </c>
      <c r="AD139" s="32">
        <f t="shared" si="3"/>
        <v>94182.80875247273</v>
      </c>
      <c r="AF139" s="32">
        <f t="shared" si="3"/>
        <v>79542.16779763924</v>
      </c>
      <c r="AH139" s="32">
        <f t="shared" si="3"/>
        <v>86223.61728600448</v>
      </c>
      <c r="AJ139" s="32">
        <f t="shared" si="3"/>
        <v>86531.09191140516</v>
      </c>
    </row>
    <row r="140" spans="2:36" ht="12.75">
      <c r="B140" s="11" t="s">
        <v>78</v>
      </c>
      <c r="D140" s="11" t="s">
        <v>54</v>
      </c>
      <c r="E140" s="29" t="s">
        <v>15</v>
      </c>
      <c r="F140" s="12">
        <v>4.474797513871273</v>
      </c>
      <c r="G140" s="12"/>
      <c r="H140" s="32">
        <v>4.774676182973014</v>
      </c>
      <c r="I140" s="32"/>
      <c r="J140" s="32">
        <v>4.39582962036989</v>
      </c>
      <c r="K140" s="32"/>
      <c r="L140" s="32">
        <v>4.548994340709099</v>
      </c>
      <c r="M140" s="32"/>
      <c r="N140" s="32">
        <v>327.57681375637856</v>
      </c>
      <c r="P140" s="32">
        <v>265.12464373818756</v>
      </c>
      <c r="Q140" s="32"/>
      <c r="R140" s="32">
        <v>262.4063261716039</v>
      </c>
      <c r="T140" s="32">
        <v>284.1170065933459</v>
      </c>
      <c r="U140" s="32"/>
      <c r="V140" s="32">
        <v>332.05161127024985</v>
      </c>
      <c r="W140" s="32"/>
      <c r="X140" s="32">
        <v>269.89931992116055</v>
      </c>
      <c r="Y140" s="32"/>
      <c r="Z140" s="32">
        <v>266.8021557919738</v>
      </c>
      <c r="AA140" s="32"/>
      <c r="AB140" s="32">
        <v>288.666000934055</v>
      </c>
      <c r="AD140" s="32">
        <f t="shared" si="3"/>
        <v>332.05161127024985</v>
      </c>
      <c r="AF140" s="32">
        <f t="shared" si="3"/>
        <v>269.89931992116055</v>
      </c>
      <c r="AH140" s="32">
        <f t="shared" si="3"/>
        <v>266.8021557919738</v>
      </c>
      <c r="AJ140" s="32">
        <f t="shared" si="3"/>
        <v>288.666000934055</v>
      </c>
    </row>
    <row r="141" spans="2:36" ht="12.75">
      <c r="B141" s="11" t="s">
        <v>107</v>
      </c>
      <c r="D141" s="11" t="s">
        <v>54</v>
      </c>
      <c r="E141" s="29" t="s">
        <v>15</v>
      </c>
      <c r="F141" s="12">
        <v>8.949595027742546</v>
      </c>
      <c r="G141" s="12"/>
      <c r="H141" s="32">
        <v>9.549352365946028</v>
      </c>
      <c r="I141" s="32"/>
      <c r="J141" s="32">
        <v>8.79165924073978</v>
      </c>
      <c r="K141" s="32"/>
      <c r="L141" s="32">
        <v>9.097988681418197</v>
      </c>
      <c r="M141" s="32"/>
      <c r="N141" s="32">
        <v>1392.201458464609</v>
      </c>
      <c r="P141" s="32">
        <v>1136.248473163661</v>
      </c>
      <c r="Q141" s="32"/>
      <c r="R141" s="32">
        <v>1274.5450128335042</v>
      </c>
      <c r="T141" s="32">
        <v>1265.6121202794502</v>
      </c>
      <c r="U141" s="32"/>
      <c r="V141" s="32">
        <v>1401.1510534923516</v>
      </c>
      <c r="W141" s="32"/>
      <c r="X141" s="32">
        <v>1145.797825529607</v>
      </c>
      <c r="Y141" s="32"/>
      <c r="Z141" s="32">
        <v>1283.336672074244</v>
      </c>
      <c r="AA141" s="32"/>
      <c r="AB141" s="32">
        <v>1274.7101089608684</v>
      </c>
      <c r="AD141" s="32">
        <f t="shared" si="3"/>
        <v>1401.1510534923516</v>
      </c>
      <c r="AF141" s="32">
        <f t="shared" si="3"/>
        <v>1145.797825529607</v>
      </c>
      <c r="AH141" s="32">
        <f t="shared" si="3"/>
        <v>1283.336672074244</v>
      </c>
      <c r="AJ141" s="32">
        <f t="shared" si="3"/>
        <v>1274.7101089608684</v>
      </c>
    </row>
    <row r="142" spans="2:36" ht="12.75">
      <c r="B142" s="11" t="s">
        <v>83</v>
      </c>
      <c r="D142" s="11" t="s">
        <v>54</v>
      </c>
      <c r="E142" s="29" t="s">
        <v>15</v>
      </c>
      <c r="F142" s="12">
        <v>17.899190055485093</v>
      </c>
      <c r="G142" s="12"/>
      <c r="H142" s="32">
        <v>19.098704731892056</v>
      </c>
      <c r="I142" s="32"/>
      <c r="J142" s="32">
        <v>17.58331848147956</v>
      </c>
      <c r="K142" s="32"/>
      <c r="L142" s="32">
        <v>18.195977362836395</v>
      </c>
      <c r="M142" s="32"/>
      <c r="N142" s="32">
        <v>24158.790014532922</v>
      </c>
      <c r="P142" s="32">
        <v>20831.222008000448</v>
      </c>
      <c r="Q142" s="32"/>
      <c r="R142" s="32">
        <v>24741.16789617979</v>
      </c>
      <c r="T142" s="32">
        <v>23245.93690309194</v>
      </c>
      <c r="U142" s="32"/>
      <c r="V142" s="32">
        <v>24176.68920458841</v>
      </c>
      <c r="W142" s="32"/>
      <c r="X142" s="32">
        <v>20850.32071273234</v>
      </c>
      <c r="Y142" s="32"/>
      <c r="Z142" s="32">
        <v>24758.75121466127</v>
      </c>
      <c r="AA142" s="32"/>
      <c r="AB142" s="32">
        <v>23264.132880454777</v>
      </c>
      <c r="AD142" s="32">
        <f t="shared" si="3"/>
        <v>24176.68920458841</v>
      </c>
      <c r="AF142" s="32">
        <f t="shared" si="3"/>
        <v>20850.32071273234</v>
      </c>
      <c r="AH142" s="32">
        <f t="shared" si="3"/>
        <v>24758.75121466127</v>
      </c>
      <c r="AJ142" s="32">
        <f t="shared" si="3"/>
        <v>23264.132880454777</v>
      </c>
    </row>
    <row r="143" spans="2:36" ht="12.75">
      <c r="B143" s="11" t="s">
        <v>108</v>
      </c>
      <c r="D143" s="11" t="s">
        <v>54</v>
      </c>
      <c r="E143" s="29" t="s">
        <v>15</v>
      </c>
      <c r="F143" s="30">
        <v>44.74797513871273</v>
      </c>
      <c r="H143" s="32">
        <v>47.74676182973015</v>
      </c>
      <c r="I143" s="32"/>
      <c r="J143" s="32">
        <v>43.958296203698914</v>
      </c>
      <c r="K143" s="32"/>
      <c r="L143" s="32">
        <v>45.489943407090976</v>
      </c>
      <c r="M143" s="32"/>
      <c r="N143" s="32">
        <v>61420.652579320995</v>
      </c>
      <c r="P143" s="32">
        <v>53024.92874763751</v>
      </c>
      <c r="Q143" s="32"/>
      <c r="R143" s="32">
        <v>56229.92703677226</v>
      </c>
      <c r="T143" s="32">
        <v>56823.40131866919</v>
      </c>
      <c r="U143" s="32"/>
      <c r="V143" s="32">
        <v>61465.40055445971</v>
      </c>
      <c r="W143" s="32"/>
      <c r="X143" s="32">
        <v>53072.67550946724</v>
      </c>
      <c r="Y143" s="32"/>
      <c r="Z143" s="32">
        <v>56273.88533297596</v>
      </c>
      <c r="AA143" s="32"/>
      <c r="AB143" s="32">
        <v>56868.89126207628</v>
      </c>
      <c r="AD143" s="32">
        <f t="shared" si="3"/>
        <v>61465.40055445971</v>
      </c>
      <c r="AF143" s="32">
        <f t="shared" si="3"/>
        <v>53072.67550946724</v>
      </c>
      <c r="AH143" s="32">
        <f t="shared" si="3"/>
        <v>56273.88533297596</v>
      </c>
      <c r="AJ143" s="32">
        <f t="shared" si="3"/>
        <v>56868.89126207628</v>
      </c>
    </row>
    <row r="144" spans="2:36" ht="12.75">
      <c r="B144" s="11" t="s">
        <v>77</v>
      </c>
      <c r="C144" s="28"/>
      <c r="D144" s="11" t="s">
        <v>54</v>
      </c>
      <c r="E144" s="29" t="s">
        <v>15</v>
      </c>
      <c r="F144" s="30">
        <v>447.47975138712724</v>
      </c>
      <c r="H144" s="32">
        <v>477.4676182973015</v>
      </c>
      <c r="I144" s="32"/>
      <c r="J144" s="32">
        <v>439.582962036989</v>
      </c>
      <c r="K144" s="32"/>
      <c r="L144" s="32">
        <v>454.89943407090976</v>
      </c>
      <c r="M144" s="32"/>
      <c r="N144" s="32">
        <v>4094.7101719547322</v>
      </c>
      <c r="P144" s="32">
        <v>3787.494910545536</v>
      </c>
      <c r="Q144" s="32"/>
      <c r="R144" s="32">
        <v>3748.6618024514837</v>
      </c>
      <c r="T144" s="32">
        <v>3874.322817181989</v>
      </c>
      <c r="U144" s="32"/>
      <c r="V144" s="32">
        <v>4542.18992334186</v>
      </c>
      <c r="W144" s="32"/>
      <c r="X144" s="32">
        <v>4264.962528842838</v>
      </c>
      <c r="Y144" s="32"/>
      <c r="Z144" s="32">
        <v>4188.244764488472</v>
      </c>
      <c r="AA144" s="32"/>
      <c r="AB144" s="32">
        <v>4329.222251252899</v>
      </c>
      <c r="AD144" s="32">
        <f t="shared" si="3"/>
        <v>4542.18992334186</v>
      </c>
      <c r="AF144" s="32">
        <f t="shared" si="3"/>
        <v>4264.962528842838</v>
      </c>
      <c r="AH144" s="32">
        <f t="shared" si="3"/>
        <v>4188.244764488472</v>
      </c>
      <c r="AJ144" s="32">
        <f t="shared" si="3"/>
        <v>4329.222251252899</v>
      </c>
    </row>
    <row r="145" spans="2:36" ht="12.75">
      <c r="B145" s="11" t="s">
        <v>109</v>
      </c>
      <c r="D145" s="11" t="s">
        <v>54</v>
      </c>
      <c r="E145" s="29" t="s">
        <v>15</v>
      </c>
      <c r="F145" s="30">
        <v>134.24392541613824</v>
      </c>
      <c r="H145" s="32">
        <v>143.24028548919043</v>
      </c>
      <c r="I145" s="32"/>
      <c r="J145" s="32">
        <v>131.8748886110967</v>
      </c>
      <c r="K145" s="32"/>
      <c r="L145" s="32">
        <v>136.46983022127296</v>
      </c>
      <c r="M145" s="32"/>
      <c r="N145" s="32">
        <v>4094.7101719547322</v>
      </c>
      <c r="P145" s="32">
        <v>4166.244401600089</v>
      </c>
      <c r="Q145" s="32"/>
      <c r="R145" s="32">
        <v>3373.795622206336</v>
      </c>
      <c r="T145" s="32">
        <v>3874.322817181989</v>
      </c>
      <c r="U145" s="32"/>
      <c r="V145" s="32">
        <v>4228.954097370871</v>
      </c>
      <c r="W145" s="32"/>
      <c r="X145" s="32">
        <v>4309.48468708928</v>
      </c>
      <c r="Y145" s="32"/>
      <c r="Z145" s="32">
        <v>3505.6705108174324</v>
      </c>
      <c r="AA145" s="32"/>
      <c r="AB145" s="32">
        <v>4010.792647403262</v>
      </c>
      <c r="AD145" s="32">
        <f t="shared" si="3"/>
        <v>4228.954097370871</v>
      </c>
      <c r="AF145" s="32">
        <f t="shared" si="3"/>
        <v>4309.48468708928</v>
      </c>
      <c r="AH145" s="32">
        <f t="shared" si="3"/>
        <v>3505.6705108174324</v>
      </c>
      <c r="AJ145" s="32">
        <f t="shared" si="3"/>
        <v>4010.792647403262</v>
      </c>
    </row>
    <row r="146" spans="2:36" ht="12.75">
      <c r="B146" s="11" t="s">
        <v>110</v>
      </c>
      <c r="D146" s="11" t="s">
        <v>54</v>
      </c>
      <c r="E146" s="29" t="s">
        <v>15</v>
      </c>
      <c r="F146" s="30">
        <v>447.47975138712724</v>
      </c>
      <c r="H146" s="32">
        <v>477.4676182973015</v>
      </c>
      <c r="I146" s="32"/>
      <c r="J146" s="32">
        <v>439.582962036989</v>
      </c>
      <c r="K146" s="32"/>
      <c r="L146" s="32">
        <v>454.89943407090976</v>
      </c>
      <c r="M146" s="32"/>
      <c r="N146" s="32">
        <v>4094.7101719547322</v>
      </c>
      <c r="P146" s="32">
        <v>3787.494910545536</v>
      </c>
      <c r="Q146" s="32"/>
      <c r="R146" s="32">
        <v>3748.6618024514837</v>
      </c>
      <c r="T146" s="32">
        <v>3874.322817181989</v>
      </c>
      <c r="U146" s="32"/>
      <c r="V146" s="32">
        <v>4542.18992334186</v>
      </c>
      <c r="W146" s="32"/>
      <c r="X146" s="32">
        <v>4264.962528842838</v>
      </c>
      <c r="Y146" s="32"/>
      <c r="Z146" s="32">
        <v>4188.244764488472</v>
      </c>
      <c r="AA146" s="32"/>
      <c r="AB146" s="32">
        <v>4329.222251252899</v>
      </c>
      <c r="AD146" s="32">
        <f t="shared" si="3"/>
        <v>4542.18992334186</v>
      </c>
      <c r="AF146" s="32">
        <f t="shared" si="3"/>
        <v>4264.962528842838</v>
      </c>
      <c r="AH146" s="32">
        <f t="shared" si="3"/>
        <v>4188.244764488472</v>
      </c>
      <c r="AJ146" s="32">
        <f t="shared" si="3"/>
        <v>4329.222251252899</v>
      </c>
    </row>
    <row r="147" spans="2:36" ht="12.75">
      <c r="B147" s="11" t="s">
        <v>111</v>
      </c>
      <c r="D147" s="11" t="s">
        <v>54</v>
      </c>
      <c r="E147" s="29" t="s">
        <v>15</v>
      </c>
      <c r="F147" s="30">
        <v>894.9595027742545</v>
      </c>
      <c r="H147" s="32">
        <v>954.935236594603</v>
      </c>
      <c r="I147" s="32"/>
      <c r="J147" s="32">
        <v>879.165924073978</v>
      </c>
      <c r="K147" s="32"/>
      <c r="L147" s="32">
        <v>909.7988681418195</v>
      </c>
      <c r="M147" s="32"/>
      <c r="N147" s="32">
        <v>8189.4203439094645</v>
      </c>
      <c r="P147" s="32">
        <v>7574.989821091072</v>
      </c>
      <c r="Q147" s="32"/>
      <c r="R147" s="32">
        <v>7497.323604902967</v>
      </c>
      <c r="T147" s="32">
        <v>7748.645634363978</v>
      </c>
      <c r="U147" s="32"/>
      <c r="V147" s="32">
        <v>9084.37984668372</v>
      </c>
      <c r="W147" s="32"/>
      <c r="X147" s="32">
        <v>8529.925057685676</v>
      </c>
      <c r="Y147" s="32"/>
      <c r="Z147" s="32">
        <v>8376.489528976945</v>
      </c>
      <c r="AA147" s="32"/>
      <c r="AB147" s="32">
        <v>8658.444502505798</v>
      </c>
      <c r="AD147" s="32">
        <f t="shared" si="3"/>
        <v>9084.37984668372</v>
      </c>
      <c r="AF147" s="32">
        <f t="shared" si="3"/>
        <v>8529.925057685676</v>
      </c>
      <c r="AH147" s="32">
        <f t="shared" si="3"/>
        <v>8376.489528976945</v>
      </c>
      <c r="AJ147" s="32">
        <f t="shared" si="3"/>
        <v>8658.444502505798</v>
      </c>
    </row>
    <row r="148" spans="16:36" ht="12.75">
      <c r="P148" s="32"/>
      <c r="Q148" s="32"/>
      <c r="R148" s="32"/>
      <c r="X148" s="32"/>
      <c r="Y148" s="32"/>
      <c r="Z148" s="32"/>
      <c r="AA148" s="32"/>
      <c r="AB148" s="32"/>
      <c r="AD148" s="32"/>
      <c r="AF148" s="32"/>
      <c r="AH148" s="32"/>
      <c r="AJ148" s="32"/>
    </row>
    <row r="149" spans="2:36" ht="12.75">
      <c r="B149" s="11" t="s">
        <v>55</v>
      </c>
      <c r="D149" s="11" t="s">
        <v>54</v>
      </c>
      <c r="E149" s="29" t="s">
        <v>15</v>
      </c>
      <c r="F149" s="12">
        <v>456.42934641486977</v>
      </c>
      <c r="H149" s="32">
        <v>487.01697066324755</v>
      </c>
      <c r="I149" s="32"/>
      <c r="J149" s="32">
        <v>448.37462127772875</v>
      </c>
      <c r="K149" s="32"/>
      <c r="L149" s="32">
        <v>463.99742275232796</v>
      </c>
      <c r="M149" s="32"/>
      <c r="N149" s="32">
        <v>5486.911630419341</v>
      </c>
      <c r="P149" s="32">
        <v>4923.743383709198</v>
      </c>
      <c r="Q149" s="32"/>
      <c r="R149" s="32">
        <v>5023.206815284988</v>
      </c>
      <c r="T149" s="29">
        <v>5139.934937461439</v>
      </c>
      <c r="V149" s="32">
        <v>5943.340976834212</v>
      </c>
      <c r="W149" s="32"/>
      <c r="X149" s="32">
        <v>5410.760354372445</v>
      </c>
      <c r="Y149" s="32"/>
      <c r="Z149" s="32">
        <v>5471.581436562717</v>
      </c>
      <c r="AA149" s="32"/>
      <c r="AB149" s="32">
        <v>5603.932360213767</v>
      </c>
      <c r="AD149" s="32">
        <f t="shared" si="3"/>
        <v>5943.340976834212</v>
      </c>
      <c r="AF149" s="32">
        <f t="shared" si="3"/>
        <v>5410.760354372445</v>
      </c>
      <c r="AH149" s="32">
        <f t="shared" si="3"/>
        <v>5471.581436562717</v>
      </c>
      <c r="AJ149" s="32">
        <f t="shared" si="3"/>
        <v>5603.932360213767</v>
      </c>
    </row>
    <row r="150" spans="2:36" ht="12.75">
      <c r="B150" s="11" t="s">
        <v>56</v>
      </c>
      <c r="D150" s="11" t="s">
        <v>54</v>
      </c>
      <c r="E150" s="29" t="s">
        <v>15</v>
      </c>
      <c r="F150" s="12">
        <v>344.5594085680881</v>
      </c>
      <c r="H150" s="32">
        <v>348.55136135703</v>
      </c>
      <c r="I150" s="32"/>
      <c r="J150" s="32">
        <v>364.8538584907008</v>
      </c>
      <c r="K150" s="32"/>
      <c r="L150" s="32">
        <v>353.3052271284066</v>
      </c>
      <c r="M150" s="32"/>
      <c r="N150" s="32">
        <v>26533.72191426667</v>
      </c>
      <c r="P150" s="32">
        <v>22990.094107011406</v>
      </c>
      <c r="Q150" s="32"/>
      <c r="R150" s="32">
        <v>26877.905123577137</v>
      </c>
      <c r="T150" s="29">
        <v>25467.21531827628</v>
      </c>
      <c r="V150" s="32">
        <v>26878.281322834755</v>
      </c>
      <c r="W150" s="32"/>
      <c r="X150" s="32">
        <v>23338.645468368435</v>
      </c>
      <c r="Y150" s="32"/>
      <c r="Z150" s="32">
        <v>27242.75898206784</v>
      </c>
      <c r="AA150" s="32"/>
      <c r="AB150" s="32">
        <v>25820.520545404688</v>
      </c>
      <c r="AD150" s="32">
        <f t="shared" si="3"/>
        <v>26878.281322834755</v>
      </c>
      <c r="AF150" s="32">
        <f t="shared" si="3"/>
        <v>23338.645468368435</v>
      </c>
      <c r="AH150" s="32">
        <f t="shared" si="3"/>
        <v>27242.75898206784</v>
      </c>
      <c r="AJ150" s="32">
        <f t="shared" si="3"/>
        <v>25820.520545404688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B1">
      <selection activeCell="B35" sqref="B35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8.7109375" style="0" customWidth="1"/>
    <col min="6" max="6" width="8.140625" style="0" customWidth="1"/>
    <col min="7" max="7" width="8.28125" style="0" customWidth="1"/>
  </cols>
  <sheetData>
    <row r="1" spans="2:6" ht="12.75">
      <c r="B1" s="8" t="s">
        <v>64</v>
      </c>
      <c r="C1" s="14"/>
      <c r="D1" s="14"/>
      <c r="E1" s="14"/>
      <c r="F1" s="14"/>
    </row>
    <row r="2" spans="2:7" ht="12.75">
      <c r="B2" s="14"/>
      <c r="C2" s="14"/>
      <c r="D2" s="14"/>
      <c r="E2" s="49" t="s">
        <v>154</v>
      </c>
      <c r="F2" s="49" t="s">
        <v>155</v>
      </c>
      <c r="G2" s="54" t="s">
        <v>156</v>
      </c>
    </row>
    <row r="3" spans="1:6" ht="12.75">
      <c r="A3" t="s">
        <v>86</v>
      </c>
      <c r="B3" s="8" t="s">
        <v>130</v>
      </c>
      <c r="C3" s="14"/>
      <c r="D3" s="14"/>
      <c r="E3" s="14"/>
      <c r="F3" s="14"/>
    </row>
    <row r="4" spans="2:6" ht="12.75">
      <c r="B4" s="14"/>
      <c r="C4" s="14"/>
      <c r="D4" s="14"/>
      <c r="F4" s="14"/>
    </row>
    <row r="5" spans="2:6" ht="12.75">
      <c r="B5" t="s">
        <v>145</v>
      </c>
      <c r="C5" t="s">
        <v>146</v>
      </c>
      <c r="E5">
        <v>1591</v>
      </c>
      <c r="F5">
        <v>1593</v>
      </c>
    </row>
    <row r="6" spans="2:6" ht="12.75">
      <c r="B6" t="s">
        <v>147</v>
      </c>
      <c r="C6" t="s">
        <v>148</v>
      </c>
      <c r="E6">
        <v>122.4</v>
      </c>
      <c r="F6">
        <v>126.4</v>
      </c>
    </row>
    <row r="7" spans="2:6" ht="12.75">
      <c r="B7" t="s">
        <v>149</v>
      </c>
      <c r="C7" t="s">
        <v>150</v>
      </c>
      <c r="E7">
        <v>15.1</v>
      </c>
      <c r="F7">
        <v>15.4</v>
      </c>
    </row>
    <row r="9" spans="1:3" ht="12.75">
      <c r="A9" t="s">
        <v>86</v>
      </c>
      <c r="B9" s="8" t="s">
        <v>132</v>
      </c>
      <c r="C9" s="14"/>
    </row>
    <row r="10" spans="2:3" ht="12.75">
      <c r="B10" s="14"/>
      <c r="C10" s="14"/>
    </row>
    <row r="11" spans="2:6" ht="12.75">
      <c r="B11" t="s">
        <v>145</v>
      </c>
      <c r="C11" t="s">
        <v>146</v>
      </c>
      <c r="E11">
        <v>1631</v>
      </c>
      <c r="F11">
        <v>1581</v>
      </c>
    </row>
    <row r="12" spans="2:6" ht="12.75">
      <c r="B12" t="s">
        <v>147</v>
      </c>
      <c r="C12" t="s">
        <v>148</v>
      </c>
      <c r="E12">
        <v>127.8</v>
      </c>
      <c r="F12">
        <v>121.8</v>
      </c>
    </row>
    <row r="13" spans="2:6" ht="12.75">
      <c r="B13" t="s">
        <v>149</v>
      </c>
      <c r="C13" t="s">
        <v>150</v>
      </c>
      <c r="E13">
        <v>19.8</v>
      </c>
      <c r="F13">
        <v>18.7</v>
      </c>
    </row>
    <row r="15" spans="1:3" ht="12.75">
      <c r="A15" t="s">
        <v>86</v>
      </c>
      <c r="B15" s="8" t="s">
        <v>153</v>
      </c>
      <c r="C15" s="14"/>
    </row>
    <row r="16" spans="2:3" ht="12.75">
      <c r="B16" s="14"/>
      <c r="C16" s="14"/>
    </row>
    <row r="17" spans="2:7" ht="12.75">
      <c r="B17" t="s">
        <v>145</v>
      </c>
      <c r="C17" t="s">
        <v>146</v>
      </c>
      <c r="E17">
        <v>1606</v>
      </c>
      <c r="F17">
        <v>1655</v>
      </c>
      <c r="G17">
        <v>1662</v>
      </c>
    </row>
    <row r="18" spans="2:7" ht="12.75">
      <c r="B18" t="s">
        <v>147</v>
      </c>
      <c r="C18" t="s">
        <v>148</v>
      </c>
      <c r="E18">
        <v>120.5</v>
      </c>
      <c r="F18">
        <v>115</v>
      </c>
      <c r="G18">
        <v>118.8</v>
      </c>
    </row>
    <row r="19" spans="2:7" ht="12.75">
      <c r="B19" t="s">
        <v>149</v>
      </c>
      <c r="C19" t="s">
        <v>150</v>
      </c>
      <c r="E19">
        <v>14</v>
      </c>
      <c r="F19">
        <v>13.9</v>
      </c>
      <c r="G19">
        <v>14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7"/>
  <sheetViews>
    <sheetView zoomScale="75" zoomScaleNormal="75" workbookViewId="0" topLeftCell="A1">
      <selection activeCell="B35" sqref="B35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4.2812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54" customWidth="1"/>
    <col min="12" max="12" width="9.28125" style="0" customWidth="1"/>
    <col min="13" max="13" width="2.8515625" style="0" customWidth="1"/>
    <col min="16" max="16" width="9.00390625" style="0" customWidth="1"/>
  </cols>
  <sheetData>
    <row r="1" spans="1:9" ht="12.75">
      <c r="A1" s="44" t="s">
        <v>66</v>
      </c>
      <c r="B1" s="29"/>
      <c r="C1" s="29"/>
      <c r="D1" s="29"/>
      <c r="E1" s="37"/>
      <c r="F1" s="38"/>
      <c r="G1" s="37"/>
      <c r="H1" s="38"/>
      <c r="I1" s="41"/>
    </row>
    <row r="2" spans="1:9" ht="12.75">
      <c r="A2" s="29" t="s">
        <v>196</v>
      </c>
      <c r="B2" s="29"/>
      <c r="C2" s="29"/>
      <c r="D2" s="29"/>
      <c r="E2" s="37"/>
      <c r="F2" s="38"/>
      <c r="G2" s="37"/>
      <c r="H2" s="38"/>
      <c r="I2" s="41"/>
    </row>
    <row r="3" spans="1:9" ht="12.75">
      <c r="A3" s="29" t="s">
        <v>20</v>
      </c>
      <c r="B3" s="29"/>
      <c r="C3" s="11" t="s">
        <v>133</v>
      </c>
      <c r="D3" s="11"/>
      <c r="E3" s="37"/>
      <c r="F3" s="38"/>
      <c r="G3" s="37"/>
      <c r="H3" s="38"/>
      <c r="I3" s="41"/>
    </row>
    <row r="4" spans="1:9" ht="12.75">
      <c r="A4" s="29" t="s">
        <v>21</v>
      </c>
      <c r="B4" s="29"/>
      <c r="C4" s="11" t="s">
        <v>130</v>
      </c>
      <c r="D4" s="11"/>
      <c r="E4" s="39"/>
      <c r="F4" s="40"/>
      <c r="G4" s="39"/>
      <c r="H4" s="40"/>
      <c r="I4" s="41"/>
    </row>
    <row r="5" spans="1:9" ht="12.75">
      <c r="A5" s="29" t="s">
        <v>22</v>
      </c>
      <c r="B5" s="29"/>
      <c r="C5" s="14" t="s">
        <v>134</v>
      </c>
      <c r="D5" s="14"/>
      <c r="E5" s="14"/>
      <c r="F5" s="14"/>
      <c r="G5" s="14"/>
      <c r="H5" s="14"/>
      <c r="I5" s="49"/>
    </row>
    <row r="6" spans="1:9" ht="12.75">
      <c r="A6" s="29"/>
      <c r="B6" s="29"/>
      <c r="C6" s="31"/>
      <c r="D6" s="31"/>
      <c r="E6" s="41"/>
      <c r="F6" s="38"/>
      <c r="G6" s="41"/>
      <c r="H6" s="38"/>
      <c r="I6" s="41"/>
    </row>
    <row r="7" spans="1:9" ht="12.75">
      <c r="A7" s="29"/>
      <c r="B7" s="29"/>
      <c r="C7" s="31" t="s">
        <v>23</v>
      </c>
      <c r="D7" s="31"/>
      <c r="E7" s="42" t="s">
        <v>53</v>
      </c>
      <c r="F7" s="42"/>
      <c r="G7" s="42"/>
      <c r="H7" s="42"/>
      <c r="I7" s="13"/>
    </row>
    <row r="8" spans="1:9" ht="12.75">
      <c r="A8" s="29"/>
      <c r="B8" s="29"/>
      <c r="C8" s="31" t="s">
        <v>24</v>
      </c>
      <c r="D8" s="29"/>
      <c r="E8" s="41" t="s">
        <v>25</v>
      </c>
      <c r="F8" s="40" t="s">
        <v>26</v>
      </c>
      <c r="G8" s="41" t="s">
        <v>25</v>
      </c>
      <c r="H8" s="40" t="s">
        <v>26</v>
      </c>
      <c r="I8" s="41"/>
    </row>
    <row r="9" spans="1:9" ht="12.75">
      <c r="A9" s="29"/>
      <c r="B9" s="29"/>
      <c r="C9" s="31"/>
      <c r="D9" s="29"/>
      <c r="E9" s="41" t="s">
        <v>170</v>
      </c>
      <c r="F9" s="41" t="s">
        <v>170</v>
      </c>
      <c r="G9" s="41" t="s">
        <v>65</v>
      </c>
      <c r="H9" s="40" t="s">
        <v>65</v>
      </c>
      <c r="I9" s="41"/>
    </row>
    <row r="10" spans="1:9" ht="12.75">
      <c r="A10" s="29" t="s">
        <v>100</v>
      </c>
      <c r="B10" s="29"/>
      <c r="C10" s="29"/>
      <c r="D10" s="29"/>
      <c r="E10" s="37"/>
      <c r="F10" s="38"/>
      <c r="G10" s="37"/>
      <c r="H10" s="38"/>
      <c r="I10" s="41"/>
    </row>
    <row r="11" spans="1:9" ht="12.75">
      <c r="A11" s="29"/>
      <c r="B11" s="29" t="s">
        <v>28</v>
      </c>
      <c r="C11" s="31">
        <v>1</v>
      </c>
      <c r="E11">
        <v>8.9</v>
      </c>
      <c r="F11" s="34">
        <f aca="true" t="shared" si="0" ref="F11:F35">IF(E11="","",E11*$C11)</f>
        <v>8.9</v>
      </c>
      <c r="G11" s="34">
        <f aca="true" t="shared" si="1" ref="G11:G35">IF(E11=0,"",IF(D11="nd",E11/2,E11))</f>
        <v>8.9</v>
      </c>
      <c r="H11" s="34">
        <f aca="true" t="shared" si="2" ref="H11:H35">IF(G11="","",G11*$C11)</f>
        <v>8.9</v>
      </c>
      <c r="I11"/>
    </row>
    <row r="12" spans="1:9" ht="12.75">
      <c r="A12" s="29"/>
      <c r="B12" s="29" t="s">
        <v>89</v>
      </c>
      <c r="C12" s="31">
        <v>0</v>
      </c>
      <c r="E12">
        <v>120</v>
      </c>
      <c r="F12" s="43">
        <f t="shared" si="0"/>
        <v>0</v>
      </c>
      <c r="G12" s="43">
        <f>IF(E12=0,"",IF(D12="nd",E12/2,E12))</f>
        <v>120</v>
      </c>
      <c r="H12" s="43">
        <f t="shared" si="2"/>
        <v>0</v>
      </c>
      <c r="I12"/>
    </row>
    <row r="13" spans="1:9" ht="12.75">
      <c r="A13" s="29"/>
      <c r="B13" s="29" t="s">
        <v>29</v>
      </c>
      <c r="C13" s="31">
        <v>0.5</v>
      </c>
      <c r="E13">
        <v>13</v>
      </c>
      <c r="F13" s="34">
        <f t="shared" si="0"/>
        <v>6.5</v>
      </c>
      <c r="G13" s="34">
        <f t="shared" si="1"/>
        <v>13</v>
      </c>
      <c r="H13" s="34">
        <f t="shared" si="2"/>
        <v>6.5</v>
      </c>
      <c r="I13"/>
    </row>
    <row r="14" spans="1:9" ht="12.75">
      <c r="A14" s="29"/>
      <c r="B14" s="29" t="s">
        <v>90</v>
      </c>
      <c r="C14" s="31">
        <v>0</v>
      </c>
      <c r="E14">
        <v>120</v>
      </c>
      <c r="F14" s="43">
        <f t="shared" si="0"/>
        <v>0</v>
      </c>
      <c r="G14" s="43">
        <f>IF(E14=0,"",IF(D14="nd",E14/2,E14))</f>
        <v>120</v>
      </c>
      <c r="H14" s="43">
        <f t="shared" si="2"/>
        <v>0</v>
      </c>
      <c r="I14"/>
    </row>
    <row r="15" spans="1:9" ht="12.75">
      <c r="A15" s="29"/>
      <c r="B15" s="29" t="s">
        <v>30</v>
      </c>
      <c r="C15" s="31">
        <v>0.1</v>
      </c>
      <c r="D15" t="s">
        <v>99</v>
      </c>
      <c r="E15">
        <v>6.3</v>
      </c>
      <c r="F15" s="34">
        <f t="shared" si="0"/>
        <v>0.63</v>
      </c>
      <c r="G15" s="34">
        <f t="shared" si="1"/>
        <v>3.15</v>
      </c>
      <c r="H15" s="34">
        <f t="shared" si="2"/>
        <v>0.315</v>
      </c>
      <c r="I15"/>
    </row>
    <row r="16" spans="1:9" ht="12.75">
      <c r="A16" s="29"/>
      <c r="B16" s="29" t="s">
        <v>31</v>
      </c>
      <c r="C16" s="31">
        <v>0.1</v>
      </c>
      <c r="D16" t="s">
        <v>99</v>
      </c>
      <c r="E16">
        <v>5.6</v>
      </c>
      <c r="F16" s="34">
        <f t="shared" si="0"/>
        <v>0.5599999999999999</v>
      </c>
      <c r="G16" s="34">
        <f t="shared" si="1"/>
        <v>2.8</v>
      </c>
      <c r="H16" s="34">
        <f t="shared" si="2"/>
        <v>0.27999999999999997</v>
      </c>
      <c r="I16"/>
    </row>
    <row r="17" spans="1:9" ht="12.75">
      <c r="A17" s="29"/>
      <c r="B17" s="29" t="s">
        <v>32</v>
      </c>
      <c r="C17" s="31">
        <v>0.1</v>
      </c>
      <c r="D17" t="s">
        <v>99</v>
      </c>
      <c r="E17">
        <v>5.2</v>
      </c>
      <c r="F17" s="34">
        <f t="shared" si="0"/>
        <v>0.52</v>
      </c>
      <c r="G17" s="34">
        <f t="shared" si="1"/>
        <v>2.6</v>
      </c>
      <c r="H17" s="34">
        <f t="shared" si="2"/>
        <v>0.26</v>
      </c>
      <c r="I17"/>
    </row>
    <row r="18" spans="1:9" ht="12.75">
      <c r="A18" s="29"/>
      <c r="B18" s="29" t="s">
        <v>91</v>
      </c>
      <c r="C18" s="31">
        <v>0</v>
      </c>
      <c r="E18">
        <v>78</v>
      </c>
      <c r="F18" s="43">
        <f t="shared" si="0"/>
        <v>0</v>
      </c>
      <c r="G18" s="43">
        <f>IF(E18=0,"",IF(D18="nd",E18/2,E18))</f>
        <v>78</v>
      </c>
      <c r="H18" s="43">
        <f t="shared" si="2"/>
        <v>0</v>
      </c>
      <c r="I18"/>
    </row>
    <row r="19" spans="1:9" ht="12.75">
      <c r="A19" s="29"/>
      <c r="B19" s="29" t="s">
        <v>33</v>
      </c>
      <c r="C19" s="31">
        <v>0.01</v>
      </c>
      <c r="E19">
        <v>34</v>
      </c>
      <c r="F19" s="34">
        <f t="shared" si="0"/>
        <v>0.34</v>
      </c>
      <c r="G19" s="34">
        <f t="shared" si="1"/>
        <v>34</v>
      </c>
      <c r="H19" s="34">
        <f t="shared" si="2"/>
        <v>0.34</v>
      </c>
      <c r="I19"/>
    </row>
    <row r="20" spans="1:9" ht="12.75">
      <c r="A20" s="29"/>
      <c r="B20" s="29" t="s">
        <v>92</v>
      </c>
      <c r="C20" s="31">
        <v>0</v>
      </c>
      <c r="E20">
        <v>65</v>
      </c>
      <c r="F20" s="43">
        <f t="shared" si="0"/>
        <v>0</v>
      </c>
      <c r="G20" s="43">
        <f>IF(E20=0,"",IF(D20="nd",E20/2,E20))</f>
        <v>65</v>
      </c>
      <c r="H20" s="43">
        <f t="shared" si="2"/>
        <v>0</v>
      </c>
      <c r="I20"/>
    </row>
    <row r="21" spans="1:9" ht="12.75">
      <c r="A21" s="29"/>
      <c r="B21" s="29" t="s">
        <v>34</v>
      </c>
      <c r="C21" s="31">
        <v>0.001</v>
      </c>
      <c r="E21">
        <v>71</v>
      </c>
      <c r="F21" s="34">
        <f t="shared" si="0"/>
        <v>0.07100000000000001</v>
      </c>
      <c r="G21" s="34">
        <f t="shared" si="1"/>
        <v>71</v>
      </c>
      <c r="H21" s="34">
        <f t="shared" si="2"/>
        <v>0.07100000000000001</v>
      </c>
      <c r="I21"/>
    </row>
    <row r="22" spans="1:9" ht="12.75">
      <c r="A22" s="29"/>
      <c r="B22" s="29" t="s">
        <v>35</v>
      </c>
      <c r="C22" s="31">
        <v>0.1</v>
      </c>
      <c r="E22">
        <v>30</v>
      </c>
      <c r="F22" s="34">
        <f t="shared" si="0"/>
        <v>3</v>
      </c>
      <c r="G22" s="34">
        <f t="shared" si="1"/>
        <v>30</v>
      </c>
      <c r="H22" s="34">
        <f t="shared" si="2"/>
        <v>3</v>
      </c>
      <c r="I22"/>
    </row>
    <row r="23" spans="1:9" ht="12.75">
      <c r="A23" s="29"/>
      <c r="B23" s="29" t="s">
        <v>93</v>
      </c>
      <c r="C23" s="31">
        <v>0</v>
      </c>
      <c r="E23">
        <v>920</v>
      </c>
      <c r="F23" s="43">
        <f t="shared" si="0"/>
        <v>0</v>
      </c>
      <c r="G23" s="43">
        <f>IF(E23=0,"",IF(D23="nd",E23/2,E23))</f>
        <v>920</v>
      </c>
      <c r="H23" s="43">
        <f t="shared" si="2"/>
        <v>0</v>
      </c>
      <c r="I23"/>
    </row>
    <row r="24" spans="1:9" ht="12.75">
      <c r="A24" s="29"/>
      <c r="B24" s="29" t="s">
        <v>36</v>
      </c>
      <c r="C24" s="31">
        <v>0.05</v>
      </c>
      <c r="E24">
        <v>38</v>
      </c>
      <c r="F24" s="43">
        <f t="shared" si="0"/>
        <v>1.9000000000000001</v>
      </c>
      <c r="G24" s="43">
        <f t="shared" si="1"/>
        <v>38</v>
      </c>
      <c r="H24" s="43">
        <f t="shared" si="2"/>
        <v>1.9000000000000001</v>
      </c>
      <c r="I24"/>
    </row>
    <row r="25" spans="1:9" ht="12.75">
      <c r="A25" s="29"/>
      <c r="B25" s="29" t="s">
        <v>37</v>
      </c>
      <c r="C25" s="31">
        <v>0.5</v>
      </c>
      <c r="E25">
        <v>61</v>
      </c>
      <c r="F25" s="43">
        <f t="shared" si="0"/>
        <v>30.5</v>
      </c>
      <c r="G25" s="43">
        <f t="shared" si="1"/>
        <v>61</v>
      </c>
      <c r="H25" s="43">
        <f t="shared" si="2"/>
        <v>30.5</v>
      </c>
      <c r="I25"/>
    </row>
    <row r="26" spans="1:9" ht="12.75">
      <c r="A26" s="29"/>
      <c r="B26" s="29" t="s">
        <v>94</v>
      </c>
      <c r="C26" s="31">
        <v>0</v>
      </c>
      <c r="E26">
        <v>650</v>
      </c>
      <c r="F26" s="43">
        <f t="shared" si="0"/>
        <v>0</v>
      </c>
      <c r="G26" s="43">
        <f>IF(E26=0,"",IF(D26="nd",E26/2,E26))</f>
        <v>650</v>
      </c>
      <c r="H26" s="43">
        <f t="shared" si="2"/>
        <v>0</v>
      </c>
      <c r="I26"/>
    </row>
    <row r="27" spans="1:9" ht="12.75">
      <c r="A27" s="29"/>
      <c r="B27" s="29" t="s">
        <v>38</v>
      </c>
      <c r="C27" s="31">
        <v>0.1</v>
      </c>
      <c r="E27">
        <v>56</v>
      </c>
      <c r="F27" s="43">
        <f t="shared" si="0"/>
        <v>5.6000000000000005</v>
      </c>
      <c r="G27" s="43">
        <f t="shared" si="1"/>
        <v>56</v>
      </c>
      <c r="H27" s="43">
        <f t="shared" si="2"/>
        <v>5.6000000000000005</v>
      </c>
      <c r="I27"/>
    </row>
    <row r="28" spans="1:9" ht="12.75">
      <c r="A28" s="29"/>
      <c r="B28" s="29" t="s">
        <v>39</v>
      </c>
      <c r="C28" s="31">
        <v>0.1</v>
      </c>
      <c r="E28">
        <v>40</v>
      </c>
      <c r="F28" s="43">
        <f t="shared" si="0"/>
        <v>4</v>
      </c>
      <c r="G28" s="43">
        <f t="shared" si="1"/>
        <v>40</v>
      </c>
      <c r="H28" s="43">
        <f t="shared" si="2"/>
        <v>4</v>
      </c>
      <c r="I28"/>
    </row>
    <row r="29" spans="1:9" ht="12.75">
      <c r="A29" s="29"/>
      <c r="B29" s="29" t="s">
        <v>40</v>
      </c>
      <c r="C29" s="31">
        <v>0.1</v>
      </c>
      <c r="E29">
        <v>35</v>
      </c>
      <c r="F29" s="43">
        <f t="shared" si="0"/>
        <v>3.5</v>
      </c>
      <c r="G29" s="43">
        <f t="shared" si="1"/>
        <v>35</v>
      </c>
      <c r="H29" s="43">
        <f t="shared" si="2"/>
        <v>3.5</v>
      </c>
      <c r="I29"/>
    </row>
    <row r="30" spans="1:9" ht="12.75">
      <c r="A30" s="29"/>
      <c r="B30" s="29" t="s">
        <v>41</v>
      </c>
      <c r="C30" s="31">
        <v>0.1</v>
      </c>
      <c r="D30" t="s">
        <v>99</v>
      </c>
      <c r="E30">
        <v>11</v>
      </c>
      <c r="F30" s="43">
        <f t="shared" si="0"/>
        <v>1.1</v>
      </c>
      <c r="G30" s="43">
        <f t="shared" si="1"/>
        <v>5.5</v>
      </c>
      <c r="H30" s="43">
        <f t="shared" si="2"/>
        <v>0.55</v>
      </c>
      <c r="I30"/>
    </row>
    <row r="31" spans="1:9" ht="12.75">
      <c r="A31" s="29"/>
      <c r="B31" s="29" t="s">
        <v>95</v>
      </c>
      <c r="C31" s="31">
        <v>0</v>
      </c>
      <c r="E31">
        <v>350</v>
      </c>
      <c r="F31" s="43">
        <f t="shared" si="0"/>
        <v>0</v>
      </c>
      <c r="G31" s="43">
        <f>IF(E31=0,"",IF(D31="nd",E31/2,E31))</f>
        <v>350</v>
      </c>
      <c r="H31" s="43">
        <f t="shared" si="2"/>
        <v>0</v>
      </c>
      <c r="I31"/>
    </row>
    <row r="32" spans="1:9" ht="12.75">
      <c r="A32" s="29"/>
      <c r="B32" s="29" t="s">
        <v>42</v>
      </c>
      <c r="C32" s="31">
        <v>0.01</v>
      </c>
      <c r="E32">
        <v>130</v>
      </c>
      <c r="F32" s="43">
        <f t="shared" si="0"/>
        <v>1.3</v>
      </c>
      <c r="G32" s="43">
        <f t="shared" si="1"/>
        <v>130</v>
      </c>
      <c r="H32" s="43">
        <f t="shared" si="2"/>
        <v>1.3</v>
      </c>
      <c r="I32"/>
    </row>
    <row r="33" spans="1:9" ht="12.75">
      <c r="A33" s="29"/>
      <c r="B33" s="29" t="s">
        <v>43</v>
      </c>
      <c r="C33" s="31">
        <v>0.01</v>
      </c>
      <c r="E33">
        <v>21</v>
      </c>
      <c r="F33" s="43">
        <f t="shared" si="0"/>
        <v>0.21</v>
      </c>
      <c r="G33" s="43">
        <f t="shared" si="1"/>
        <v>21</v>
      </c>
      <c r="H33" s="43">
        <f t="shared" si="2"/>
        <v>0.21</v>
      </c>
      <c r="I33"/>
    </row>
    <row r="34" spans="1:9" ht="12.75">
      <c r="A34" s="29"/>
      <c r="B34" s="29" t="s">
        <v>96</v>
      </c>
      <c r="C34" s="31">
        <v>0</v>
      </c>
      <c r="E34">
        <v>210</v>
      </c>
      <c r="F34" s="43">
        <f t="shared" si="0"/>
        <v>0</v>
      </c>
      <c r="G34" s="43">
        <f>IF(E34=0,"",IF(D34="nd",E34/2,E34))</f>
        <v>210</v>
      </c>
      <c r="H34" s="43">
        <f t="shared" si="2"/>
        <v>0</v>
      </c>
      <c r="I34"/>
    </row>
    <row r="35" spans="1:9" ht="12.75">
      <c r="A35" s="29"/>
      <c r="B35" s="29" t="s">
        <v>44</v>
      </c>
      <c r="C35" s="31">
        <v>0.001</v>
      </c>
      <c r="E35">
        <v>50</v>
      </c>
      <c r="F35" s="43">
        <f t="shared" si="0"/>
        <v>0.05</v>
      </c>
      <c r="G35" s="43">
        <f t="shared" si="1"/>
        <v>50</v>
      </c>
      <c r="H35" s="43">
        <f t="shared" si="2"/>
        <v>0.05</v>
      </c>
      <c r="I35"/>
    </row>
    <row r="36" spans="1:9" ht="12.75">
      <c r="A36" s="29"/>
      <c r="B36" s="29"/>
      <c r="C36" s="29"/>
      <c r="D36" s="29"/>
      <c r="E36" s="34"/>
      <c r="F36" s="38"/>
      <c r="G36" s="34"/>
      <c r="H36" s="38"/>
      <c r="I36" s="55"/>
    </row>
    <row r="37" spans="1:9" ht="12.75">
      <c r="A37" s="29"/>
      <c r="B37" s="29" t="s">
        <v>45</v>
      </c>
      <c r="C37" s="29"/>
      <c r="D37" s="29"/>
      <c r="E37" s="34"/>
      <c r="F37">
        <v>131.623</v>
      </c>
      <c r="G37">
        <v>131.623</v>
      </c>
      <c r="H37">
        <v>131.623</v>
      </c>
      <c r="I37"/>
    </row>
    <row r="38" spans="1:9" ht="12.75">
      <c r="A38" s="29"/>
      <c r="B38" s="29" t="s">
        <v>57</v>
      </c>
      <c r="C38" s="29"/>
      <c r="D38" s="29"/>
      <c r="E38" s="34"/>
      <c r="F38">
        <v>15</v>
      </c>
      <c r="G38">
        <v>15</v>
      </c>
      <c r="H38">
        <v>15</v>
      </c>
      <c r="I38"/>
    </row>
    <row r="39" spans="1:9" ht="12.75">
      <c r="A39" s="29"/>
      <c r="B39" s="29"/>
      <c r="C39" s="29"/>
      <c r="D39" s="29"/>
      <c r="E39" s="34"/>
      <c r="F39" s="14"/>
      <c r="G39" s="34"/>
      <c r="H39" s="14"/>
      <c r="I39" s="49"/>
    </row>
    <row r="40" spans="1:9" ht="12.75">
      <c r="A40" s="29"/>
      <c r="B40" s="29" t="s">
        <v>97</v>
      </c>
      <c r="C40" s="38"/>
      <c r="D40" s="38"/>
      <c r="E40" s="32"/>
      <c r="F40" s="33">
        <f>SUM(F11:F35)/1000</f>
        <v>0.06868099999999998</v>
      </c>
      <c r="G40" s="32">
        <f>SUM(G35,G34,G31,G26,G23,G21,G20,G18,G14,G12)/1000</f>
        <v>2.634</v>
      </c>
      <c r="H40" s="33">
        <f>SUM(H11:H35)/1000</f>
        <v>0.06727599999999999</v>
      </c>
      <c r="I40" s="40"/>
    </row>
    <row r="41" spans="1:9" ht="12.75">
      <c r="A41" s="29"/>
      <c r="B41" s="29" t="s">
        <v>46</v>
      </c>
      <c r="C41" s="38"/>
      <c r="D41" s="32">
        <f>(F41-H41)*2/F41*100</f>
        <v>4.091378983998443</v>
      </c>
      <c r="E41" s="34"/>
      <c r="F41" s="33">
        <f>(F40/F37/0.0283*(21-7)/(21-F38))</f>
        <v>0.043022453561934966</v>
      </c>
      <c r="G41" s="33">
        <f>(G40/G37/0.0283*(21-7)/(21-G38))</f>
        <v>1.64996349328252</v>
      </c>
      <c r="H41" s="33">
        <f>(H40/H37/0.0283*(21-7)/(21-H38))</f>
        <v>0.04214234775021822</v>
      </c>
      <c r="I41" s="40"/>
    </row>
    <row r="42" spans="1:9" ht="12.75">
      <c r="A42" s="29"/>
      <c r="B42" s="29"/>
      <c r="C42" s="29"/>
      <c r="D42" s="29"/>
      <c r="E42" s="33"/>
      <c r="F42" s="38"/>
      <c r="G42" s="33"/>
      <c r="H42" s="38"/>
      <c r="I42" s="56"/>
    </row>
    <row r="43" spans="1:9" ht="12.75">
      <c r="A43" s="34"/>
      <c r="B43" s="29" t="s">
        <v>58</v>
      </c>
      <c r="C43" s="38">
        <f>AVERAGE(H41)</f>
        <v>0.04214234775021822</v>
      </c>
      <c r="D43" s="34"/>
      <c r="E43" s="34"/>
      <c r="F43" s="38"/>
      <c r="G43" s="34"/>
      <c r="H43" s="38"/>
      <c r="I43" s="55"/>
    </row>
    <row r="44" spans="1:9" ht="12.75">
      <c r="A44" s="29"/>
      <c r="B44" s="29" t="s">
        <v>59</v>
      </c>
      <c r="C44" s="38">
        <f>AVERAGE(G41)</f>
        <v>1.64996349328252</v>
      </c>
      <c r="D44" s="29"/>
      <c r="E44" s="37"/>
      <c r="F44" s="38"/>
      <c r="G44" s="37"/>
      <c r="H44" s="38"/>
      <c r="I44" s="41"/>
    </row>
    <row r="46" ht="12.75">
      <c r="B46" s="39" t="s">
        <v>157</v>
      </c>
    </row>
    <row r="85" spans="1:7" ht="12.75">
      <c r="A85" s="2"/>
      <c r="B85" s="2"/>
      <c r="C85" s="2"/>
      <c r="D85" s="2"/>
      <c r="E85" s="7"/>
      <c r="G85" s="7"/>
    </row>
    <row r="86" spans="1:9" ht="12.75">
      <c r="A86" s="2"/>
      <c r="B86" s="2"/>
      <c r="C86" s="3"/>
      <c r="D86" s="3"/>
      <c r="E86" s="4"/>
      <c r="F86" s="7"/>
      <c r="G86" s="4"/>
      <c r="H86" s="7"/>
      <c r="I86" s="57"/>
    </row>
    <row r="87" spans="1:9" ht="12.75">
      <c r="A87" s="2"/>
      <c r="B87" s="2"/>
      <c r="C87" s="3"/>
      <c r="D87" s="3"/>
      <c r="E87" s="7"/>
      <c r="F87" s="3"/>
      <c r="G87" s="5"/>
      <c r="H87" s="3"/>
      <c r="I87" s="57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87"/>
  <sheetViews>
    <sheetView zoomScale="75" zoomScaleNormal="75" workbookViewId="0" topLeftCell="A1">
      <selection activeCell="B35" sqref="B35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7.57421875" style="0" customWidth="1"/>
    <col min="4" max="4" width="4.7109375" style="0" customWidth="1"/>
    <col min="5" max="5" width="9.421875" style="0" customWidth="1"/>
    <col min="6" max="6" width="9.8515625" style="0" customWidth="1"/>
    <col min="8" max="8" width="9.8515625" style="0" customWidth="1"/>
    <col min="9" max="9" width="4.421875" style="54" customWidth="1"/>
    <col min="11" max="11" width="9.28125" style="0" customWidth="1"/>
    <col min="13" max="13" width="9.28125" style="0" customWidth="1"/>
    <col min="14" max="14" width="2.8515625" style="0" customWidth="1"/>
    <col min="17" max="17" width="9.00390625" style="0" customWidth="1"/>
  </cols>
  <sheetData>
    <row r="1" spans="1:13" ht="12.75">
      <c r="A1" s="44" t="s">
        <v>66</v>
      </c>
      <c r="B1" s="29"/>
      <c r="C1" s="29"/>
      <c r="D1" s="29"/>
      <c r="E1" s="37"/>
      <c r="F1" s="38"/>
      <c r="G1" s="37"/>
      <c r="H1" s="38"/>
      <c r="I1" s="41"/>
      <c r="J1" s="37"/>
      <c r="K1" s="37"/>
      <c r="L1" s="37"/>
      <c r="M1" s="37"/>
    </row>
    <row r="2" spans="1:13" ht="12.75">
      <c r="A2" s="29" t="s">
        <v>196</v>
      </c>
      <c r="B2" s="29"/>
      <c r="C2" s="29"/>
      <c r="D2" s="29"/>
      <c r="E2" s="37"/>
      <c r="F2" s="38"/>
      <c r="G2" s="37"/>
      <c r="H2" s="38"/>
      <c r="I2" s="41"/>
      <c r="J2" s="37"/>
      <c r="K2" s="37"/>
      <c r="L2" s="37"/>
      <c r="M2" s="37"/>
    </row>
    <row r="3" spans="1:13" ht="12.75">
      <c r="A3" s="29" t="s">
        <v>20</v>
      </c>
      <c r="B3" s="29"/>
      <c r="C3" s="11" t="s">
        <v>133</v>
      </c>
      <c r="D3" s="11"/>
      <c r="E3" s="37"/>
      <c r="F3" s="38"/>
      <c r="G3" s="37"/>
      <c r="H3" s="38"/>
      <c r="I3" s="41"/>
      <c r="J3" s="37"/>
      <c r="K3" s="37"/>
      <c r="L3" s="37"/>
      <c r="M3" s="37"/>
    </row>
    <row r="4" spans="1:13" ht="12.75">
      <c r="A4" s="29" t="s">
        <v>21</v>
      </c>
      <c r="B4" s="29"/>
      <c r="C4" s="11" t="s">
        <v>132</v>
      </c>
      <c r="D4" s="11"/>
      <c r="E4" s="39"/>
      <c r="F4" s="40"/>
      <c r="G4" s="39"/>
      <c r="H4" s="40"/>
      <c r="I4" s="41"/>
      <c r="J4" s="39"/>
      <c r="K4" s="39"/>
      <c r="L4" s="39"/>
      <c r="M4" s="39"/>
    </row>
    <row r="5" spans="1:13" ht="12.75">
      <c r="A5" s="29" t="s">
        <v>22</v>
      </c>
      <c r="B5" s="29"/>
      <c r="C5" s="14" t="s">
        <v>135</v>
      </c>
      <c r="D5" s="14"/>
      <c r="E5" s="14"/>
      <c r="F5" s="14"/>
      <c r="G5" s="14"/>
      <c r="H5" s="14"/>
      <c r="I5" s="49"/>
      <c r="J5" s="14"/>
      <c r="K5" s="37"/>
      <c r="L5" s="14"/>
      <c r="M5" s="37"/>
    </row>
    <row r="6" spans="1:13" ht="12.75">
      <c r="A6" s="29"/>
      <c r="B6" s="29"/>
      <c r="C6" s="31"/>
      <c r="D6" s="31"/>
      <c r="E6" s="41"/>
      <c r="F6" s="38"/>
      <c r="G6" s="41"/>
      <c r="H6" s="38"/>
      <c r="I6" s="41"/>
      <c r="J6" s="41"/>
      <c r="K6" s="37"/>
      <c r="L6" s="41"/>
      <c r="M6" s="37"/>
    </row>
    <row r="7" spans="1:13" ht="12.75">
      <c r="A7" s="29"/>
      <c r="B7" s="29"/>
      <c r="C7" s="31" t="s">
        <v>23</v>
      </c>
      <c r="D7" s="31"/>
      <c r="E7" s="42" t="s">
        <v>53</v>
      </c>
      <c r="F7" s="42"/>
      <c r="G7" s="42"/>
      <c r="H7" s="42"/>
      <c r="I7" s="13"/>
      <c r="J7" s="42" t="s">
        <v>114</v>
      </c>
      <c r="K7" s="42"/>
      <c r="L7" s="42"/>
      <c r="M7" s="42"/>
    </row>
    <row r="8" spans="1:13" ht="12.75">
      <c r="A8" s="29"/>
      <c r="B8" s="29"/>
      <c r="C8" s="31" t="s">
        <v>24</v>
      </c>
      <c r="D8" s="29"/>
      <c r="E8" s="41" t="s">
        <v>25</v>
      </c>
      <c r="F8" s="40" t="s">
        <v>26</v>
      </c>
      <c r="G8" s="41" t="s">
        <v>25</v>
      </c>
      <c r="H8" s="40" t="s">
        <v>26</v>
      </c>
      <c r="I8" s="41"/>
      <c r="J8" s="41" t="s">
        <v>25</v>
      </c>
      <c r="K8" s="41" t="s">
        <v>27</v>
      </c>
      <c r="L8" s="41" t="s">
        <v>25</v>
      </c>
      <c r="M8" s="41" t="s">
        <v>27</v>
      </c>
    </row>
    <row r="9" spans="1:13" ht="12.75">
      <c r="A9" s="29"/>
      <c r="B9" s="29"/>
      <c r="C9" s="31"/>
      <c r="D9" s="29"/>
      <c r="E9" s="41" t="s">
        <v>170</v>
      </c>
      <c r="F9" s="41" t="s">
        <v>170</v>
      </c>
      <c r="G9" s="41" t="s">
        <v>65</v>
      </c>
      <c r="H9" s="40" t="s">
        <v>65</v>
      </c>
      <c r="I9" s="41"/>
      <c r="J9" s="41" t="s">
        <v>170</v>
      </c>
      <c r="K9" s="41" t="s">
        <v>170</v>
      </c>
      <c r="L9" s="41" t="s">
        <v>65</v>
      </c>
      <c r="M9" s="40" t="s">
        <v>65</v>
      </c>
    </row>
    <row r="10" spans="1:13" ht="12.75">
      <c r="A10" s="29" t="s">
        <v>100</v>
      </c>
      <c r="B10" s="29"/>
      <c r="C10" s="29"/>
      <c r="D10" s="29"/>
      <c r="E10" s="37"/>
      <c r="F10" s="38"/>
      <c r="G10" s="37"/>
      <c r="H10" s="38"/>
      <c r="I10" s="41"/>
      <c r="J10" s="37"/>
      <c r="K10" s="37"/>
      <c r="L10" s="37"/>
      <c r="M10" s="37"/>
    </row>
    <row r="11" spans="1:13" ht="12.75">
      <c r="A11" s="29"/>
      <c r="B11" s="29" t="s">
        <v>28</v>
      </c>
      <c r="C11" s="31">
        <v>1</v>
      </c>
      <c r="D11" t="s">
        <v>99</v>
      </c>
      <c r="E11">
        <v>6.4</v>
      </c>
      <c r="F11" s="34">
        <f aca="true" t="shared" si="0" ref="F11:F35">IF(E11="","",E11*$C11)</f>
        <v>6.4</v>
      </c>
      <c r="G11" s="34">
        <f aca="true" t="shared" si="1" ref="G11:G35">IF(E11=0,"",IF(D11="nd",E11/2,E11))</f>
        <v>3.2</v>
      </c>
      <c r="H11" s="34">
        <f aca="true" t="shared" si="2" ref="H11:H35">IF(G11="","",G11*$C11)</f>
        <v>3.2</v>
      </c>
      <c r="I11" t="s">
        <v>99</v>
      </c>
      <c r="J11">
        <v>7.2</v>
      </c>
      <c r="K11" s="34">
        <f aca="true" t="shared" si="3" ref="K11:K35">IF(J11="","",J11*$C11)</f>
        <v>7.2</v>
      </c>
      <c r="L11" s="34">
        <f>IF(J11=0,"",IF(I11="nd",J11/2,J11))</f>
        <v>3.6</v>
      </c>
      <c r="M11" s="34">
        <f aca="true" t="shared" si="4" ref="M11:M35">IF(L11="","",L11*$C11)</f>
        <v>3.6</v>
      </c>
    </row>
    <row r="12" spans="1:13" ht="12.75">
      <c r="A12" s="29"/>
      <c r="B12" s="29" t="s">
        <v>89</v>
      </c>
      <c r="C12" s="31">
        <v>0</v>
      </c>
      <c r="E12">
        <v>32</v>
      </c>
      <c r="F12" s="43">
        <f t="shared" si="0"/>
        <v>0</v>
      </c>
      <c r="G12" s="43">
        <f>IF(E12=0,"",IF(D12="nd",E12/2,E12))</f>
        <v>32</v>
      </c>
      <c r="H12" s="43">
        <f t="shared" si="2"/>
        <v>0</v>
      </c>
      <c r="I12"/>
      <c r="J12">
        <v>13</v>
      </c>
      <c r="K12" s="34">
        <f t="shared" si="3"/>
        <v>0</v>
      </c>
      <c r="L12" s="43">
        <f>IF(J12=0,"",IF(I12="nd",J12/2,J12))</f>
        <v>13</v>
      </c>
      <c r="M12" s="34">
        <f t="shared" si="4"/>
        <v>0</v>
      </c>
    </row>
    <row r="13" spans="1:13" ht="12.75">
      <c r="A13" s="29"/>
      <c r="B13" s="29" t="s">
        <v>29</v>
      </c>
      <c r="C13" s="31">
        <v>0.5</v>
      </c>
      <c r="E13">
        <v>8.3</v>
      </c>
      <c r="F13" s="34">
        <f t="shared" si="0"/>
        <v>4.15</v>
      </c>
      <c r="G13" s="34">
        <f t="shared" si="1"/>
        <v>8.3</v>
      </c>
      <c r="H13" s="34">
        <f t="shared" si="2"/>
        <v>4.15</v>
      </c>
      <c r="I13" t="s">
        <v>99</v>
      </c>
      <c r="J13">
        <v>6.3</v>
      </c>
      <c r="K13" s="34">
        <f t="shared" si="3"/>
        <v>3.15</v>
      </c>
      <c r="L13" s="34">
        <f aca="true" t="shared" si="5" ref="L13:L35">IF(J13=0,"",IF(I13="nd",J13/2,J13))</f>
        <v>3.15</v>
      </c>
      <c r="M13" s="34">
        <f t="shared" si="4"/>
        <v>1.575</v>
      </c>
    </row>
    <row r="14" spans="1:13" ht="12.75">
      <c r="A14" s="29"/>
      <c r="B14" s="29" t="s">
        <v>90</v>
      </c>
      <c r="C14" s="31">
        <v>0</v>
      </c>
      <c r="E14">
        <v>87</v>
      </c>
      <c r="F14" s="43">
        <f t="shared" si="0"/>
        <v>0</v>
      </c>
      <c r="G14" s="43">
        <f>IF(E14=0,"",IF(D14="nd",E14/2,E14))</f>
        <v>87</v>
      </c>
      <c r="H14" s="43">
        <f t="shared" si="2"/>
        <v>0</v>
      </c>
      <c r="I14"/>
      <c r="J14">
        <v>7.7</v>
      </c>
      <c r="K14" s="34">
        <f t="shared" si="3"/>
        <v>0</v>
      </c>
      <c r="L14" s="43">
        <f>IF(J14=0,"",IF(I14="nd",J14/2,J14))</f>
        <v>7.7</v>
      </c>
      <c r="M14" s="34">
        <f t="shared" si="4"/>
        <v>0</v>
      </c>
    </row>
    <row r="15" spans="1:13" ht="12.75">
      <c r="A15" s="29"/>
      <c r="B15" s="29" t="s">
        <v>30</v>
      </c>
      <c r="C15" s="31">
        <v>0.1</v>
      </c>
      <c r="D15" t="s">
        <v>99</v>
      </c>
      <c r="E15">
        <v>9.8</v>
      </c>
      <c r="F15" s="34">
        <f t="shared" si="0"/>
        <v>0.9800000000000001</v>
      </c>
      <c r="G15" s="34">
        <f t="shared" si="1"/>
        <v>4.9</v>
      </c>
      <c r="H15" s="34">
        <f t="shared" si="2"/>
        <v>0.49000000000000005</v>
      </c>
      <c r="I15" t="s">
        <v>99</v>
      </c>
      <c r="J15">
        <v>3.7</v>
      </c>
      <c r="K15" s="34">
        <f t="shared" si="3"/>
        <v>0.37000000000000005</v>
      </c>
      <c r="L15" s="34">
        <f t="shared" si="5"/>
        <v>1.85</v>
      </c>
      <c r="M15" s="34">
        <f t="shared" si="4"/>
        <v>0.18500000000000003</v>
      </c>
    </row>
    <row r="16" spans="1:13" ht="12.75">
      <c r="A16" s="29"/>
      <c r="B16" s="29" t="s">
        <v>31</v>
      </c>
      <c r="C16" s="31">
        <v>0.1</v>
      </c>
      <c r="D16" t="s">
        <v>99</v>
      </c>
      <c r="E16">
        <v>8.6</v>
      </c>
      <c r="F16" s="34">
        <f t="shared" si="0"/>
        <v>0.86</v>
      </c>
      <c r="G16" s="34">
        <f t="shared" si="1"/>
        <v>4.3</v>
      </c>
      <c r="H16" s="34">
        <f t="shared" si="2"/>
        <v>0.43</v>
      </c>
      <c r="I16" t="s">
        <v>99</v>
      </c>
      <c r="J16">
        <v>4.4</v>
      </c>
      <c r="K16" s="34">
        <f t="shared" si="3"/>
        <v>0.44000000000000006</v>
      </c>
      <c r="L16" s="34">
        <f t="shared" si="5"/>
        <v>2.2</v>
      </c>
      <c r="M16" s="34">
        <f t="shared" si="4"/>
        <v>0.22000000000000003</v>
      </c>
    </row>
    <row r="17" spans="1:13" ht="12.75">
      <c r="A17" s="29"/>
      <c r="B17" s="29" t="s">
        <v>32</v>
      </c>
      <c r="C17" s="31">
        <v>0.1</v>
      </c>
      <c r="D17" t="s">
        <v>99</v>
      </c>
      <c r="E17">
        <v>8.1</v>
      </c>
      <c r="F17" s="34">
        <f t="shared" si="0"/>
        <v>0.81</v>
      </c>
      <c r="G17" s="34">
        <f t="shared" si="1"/>
        <v>4.05</v>
      </c>
      <c r="H17" s="34">
        <f t="shared" si="2"/>
        <v>0.405</v>
      </c>
      <c r="I17" t="s">
        <v>99</v>
      </c>
      <c r="J17">
        <v>3.3</v>
      </c>
      <c r="K17" s="34">
        <f t="shared" si="3"/>
        <v>0.33</v>
      </c>
      <c r="L17" s="34">
        <f t="shared" si="5"/>
        <v>1.65</v>
      </c>
      <c r="M17" s="34">
        <f t="shared" si="4"/>
        <v>0.165</v>
      </c>
    </row>
    <row r="18" spans="1:13" ht="12.75">
      <c r="A18" s="29"/>
      <c r="B18" s="29" t="s">
        <v>91</v>
      </c>
      <c r="C18" s="31">
        <v>0</v>
      </c>
      <c r="E18">
        <v>69</v>
      </c>
      <c r="F18" s="43">
        <f t="shared" si="0"/>
        <v>0</v>
      </c>
      <c r="G18" s="43">
        <f>IF(E18=0,"",IF(D18="nd",E18/2,E18))</f>
        <v>69</v>
      </c>
      <c r="H18" s="43">
        <f t="shared" si="2"/>
        <v>0</v>
      </c>
      <c r="I18"/>
      <c r="J18">
        <v>24</v>
      </c>
      <c r="K18" s="34">
        <f t="shared" si="3"/>
        <v>0</v>
      </c>
      <c r="L18" s="43">
        <f>IF(J18=0,"",IF(I18="nd",J18/2,J18))</f>
        <v>24</v>
      </c>
      <c r="M18" s="34">
        <f t="shared" si="4"/>
        <v>0</v>
      </c>
    </row>
    <row r="19" spans="1:13" ht="12.75">
      <c r="A19" s="29"/>
      <c r="B19" s="29" t="s">
        <v>33</v>
      </c>
      <c r="C19" s="31">
        <v>0.01</v>
      </c>
      <c r="E19">
        <v>30</v>
      </c>
      <c r="F19" s="34">
        <f t="shared" si="0"/>
        <v>0.3</v>
      </c>
      <c r="G19" s="34">
        <f t="shared" si="1"/>
        <v>30</v>
      </c>
      <c r="H19" s="34">
        <f t="shared" si="2"/>
        <v>0.3</v>
      </c>
      <c r="I19"/>
      <c r="J19">
        <v>11</v>
      </c>
      <c r="K19" s="34">
        <f t="shared" si="3"/>
        <v>0.11</v>
      </c>
      <c r="L19" s="34">
        <f t="shared" si="5"/>
        <v>11</v>
      </c>
      <c r="M19" s="34">
        <f t="shared" si="4"/>
        <v>0.11</v>
      </c>
    </row>
    <row r="20" spans="1:13" ht="12.75">
      <c r="A20" s="29"/>
      <c r="B20" s="29" t="s">
        <v>92</v>
      </c>
      <c r="C20" s="31">
        <v>0</v>
      </c>
      <c r="E20">
        <v>56</v>
      </c>
      <c r="F20" s="43">
        <f t="shared" si="0"/>
        <v>0</v>
      </c>
      <c r="G20" s="43">
        <f>IF(E20=0,"",IF(D20="nd",E20/2,E20))</f>
        <v>56</v>
      </c>
      <c r="H20" s="43">
        <f t="shared" si="2"/>
        <v>0</v>
      </c>
      <c r="I20"/>
      <c r="J20">
        <v>22</v>
      </c>
      <c r="K20" s="34">
        <f t="shared" si="3"/>
        <v>0</v>
      </c>
      <c r="L20" s="43">
        <f>IF(J20=0,"",IF(I20="nd",J20/2,J20))</f>
        <v>22</v>
      </c>
      <c r="M20" s="34">
        <f t="shared" si="4"/>
        <v>0</v>
      </c>
    </row>
    <row r="21" spans="1:13" ht="12.75">
      <c r="A21" s="29"/>
      <c r="B21" s="29" t="s">
        <v>34</v>
      </c>
      <c r="C21" s="31">
        <v>0.001</v>
      </c>
      <c r="E21">
        <v>68</v>
      </c>
      <c r="F21" s="34">
        <f t="shared" si="0"/>
        <v>0.068</v>
      </c>
      <c r="G21" s="34">
        <f t="shared" si="1"/>
        <v>68</v>
      </c>
      <c r="H21" s="34">
        <f t="shared" si="2"/>
        <v>0.068</v>
      </c>
      <c r="I21"/>
      <c r="J21">
        <v>29</v>
      </c>
      <c r="K21" s="34">
        <f t="shared" si="3"/>
        <v>0.029</v>
      </c>
      <c r="L21" s="43">
        <f t="shared" si="5"/>
        <v>29</v>
      </c>
      <c r="M21" s="34">
        <f t="shared" si="4"/>
        <v>0.029</v>
      </c>
    </row>
    <row r="22" spans="1:13" ht="12.75">
      <c r="A22" s="29"/>
      <c r="B22" s="29" t="s">
        <v>35</v>
      </c>
      <c r="C22" s="31">
        <v>0.1</v>
      </c>
      <c r="E22">
        <v>22</v>
      </c>
      <c r="F22" s="34">
        <f t="shared" si="0"/>
        <v>2.2</v>
      </c>
      <c r="G22" s="34">
        <f t="shared" si="1"/>
        <v>22</v>
      </c>
      <c r="H22" s="34">
        <f t="shared" si="2"/>
        <v>2.2</v>
      </c>
      <c r="I22"/>
      <c r="J22">
        <v>14</v>
      </c>
      <c r="K22" s="34">
        <f t="shared" si="3"/>
        <v>1.4000000000000001</v>
      </c>
      <c r="L22" s="43">
        <f t="shared" si="5"/>
        <v>14</v>
      </c>
      <c r="M22" s="34">
        <f t="shared" si="4"/>
        <v>1.4000000000000001</v>
      </c>
    </row>
    <row r="23" spans="1:13" ht="12.75">
      <c r="A23" s="29"/>
      <c r="B23" s="29" t="s">
        <v>93</v>
      </c>
      <c r="C23" s="31">
        <v>0</v>
      </c>
      <c r="E23">
        <v>550</v>
      </c>
      <c r="F23" s="43">
        <f t="shared" si="0"/>
        <v>0</v>
      </c>
      <c r="G23" s="43">
        <f>IF(E23=0,"",IF(D23="nd",E23/2,E23))</f>
        <v>550</v>
      </c>
      <c r="H23" s="43">
        <f t="shared" si="2"/>
        <v>0</v>
      </c>
      <c r="I23"/>
      <c r="J23">
        <v>330</v>
      </c>
      <c r="K23" s="34">
        <f t="shared" si="3"/>
        <v>0</v>
      </c>
      <c r="L23" s="43">
        <f>IF(J23=0,"",IF(I23="nd",J23/2,J23))</f>
        <v>330</v>
      </c>
      <c r="M23" s="34">
        <f t="shared" si="4"/>
        <v>0</v>
      </c>
    </row>
    <row r="24" spans="1:13" ht="12.75">
      <c r="A24" s="29"/>
      <c r="B24" s="29" t="s">
        <v>36</v>
      </c>
      <c r="C24" s="31">
        <v>0.05</v>
      </c>
      <c r="E24">
        <v>31</v>
      </c>
      <c r="F24" s="43">
        <f t="shared" si="0"/>
        <v>1.55</v>
      </c>
      <c r="G24" s="43">
        <f t="shared" si="1"/>
        <v>31</v>
      </c>
      <c r="H24" s="43">
        <f t="shared" si="2"/>
        <v>1.55</v>
      </c>
      <c r="I24"/>
      <c r="J24">
        <v>18</v>
      </c>
      <c r="K24" s="34">
        <f t="shared" si="3"/>
        <v>0.9</v>
      </c>
      <c r="L24" s="43">
        <f t="shared" si="5"/>
        <v>18</v>
      </c>
      <c r="M24" s="34">
        <f t="shared" si="4"/>
        <v>0.9</v>
      </c>
    </row>
    <row r="25" spans="1:13" ht="12.75">
      <c r="A25" s="29"/>
      <c r="B25" s="29" t="s">
        <v>37</v>
      </c>
      <c r="C25" s="31">
        <v>0.5</v>
      </c>
      <c r="E25">
        <v>43</v>
      </c>
      <c r="F25" s="43">
        <f t="shared" si="0"/>
        <v>21.5</v>
      </c>
      <c r="G25" s="43">
        <f t="shared" si="1"/>
        <v>43</v>
      </c>
      <c r="H25" s="43">
        <f t="shared" si="2"/>
        <v>21.5</v>
      </c>
      <c r="I25"/>
      <c r="J25">
        <v>24</v>
      </c>
      <c r="K25" s="34">
        <f t="shared" si="3"/>
        <v>12</v>
      </c>
      <c r="L25" s="43">
        <f t="shared" si="5"/>
        <v>24</v>
      </c>
      <c r="M25" s="34">
        <f t="shared" si="4"/>
        <v>12</v>
      </c>
    </row>
    <row r="26" spans="1:13" ht="12.75">
      <c r="A26" s="29"/>
      <c r="B26" s="29" t="s">
        <v>94</v>
      </c>
      <c r="C26" s="31">
        <v>0</v>
      </c>
      <c r="E26">
        <v>460</v>
      </c>
      <c r="F26" s="43">
        <f t="shared" si="0"/>
        <v>0</v>
      </c>
      <c r="G26" s="43">
        <f>IF(E26=0,"",IF(D26="nd",E26/2,E26))</f>
        <v>460</v>
      </c>
      <c r="H26" s="43">
        <f t="shared" si="2"/>
        <v>0</v>
      </c>
      <c r="I26"/>
      <c r="J26">
        <v>230</v>
      </c>
      <c r="K26" s="34">
        <f t="shared" si="3"/>
        <v>0</v>
      </c>
      <c r="L26" s="43">
        <f>IF(J26=0,"",IF(I26="nd",J26/2,J26))</f>
        <v>230</v>
      </c>
      <c r="M26" s="34">
        <f t="shared" si="4"/>
        <v>0</v>
      </c>
    </row>
    <row r="27" spans="1:13" ht="12.75">
      <c r="A27" s="29"/>
      <c r="B27" s="29" t="s">
        <v>38</v>
      </c>
      <c r="C27" s="31">
        <v>0.1</v>
      </c>
      <c r="E27">
        <v>44</v>
      </c>
      <c r="F27" s="43">
        <f t="shared" si="0"/>
        <v>4.4</v>
      </c>
      <c r="G27" s="43">
        <f t="shared" si="1"/>
        <v>44</v>
      </c>
      <c r="H27" s="43">
        <f t="shared" si="2"/>
        <v>4.4</v>
      </c>
      <c r="I27"/>
      <c r="J27">
        <v>25</v>
      </c>
      <c r="K27" s="34">
        <f t="shared" si="3"/>
        <v>2.5</v>
      </c>
      <c r="L27" s="43">
        <f t="shared" si="5"/>
        <v>25</v>
      </c>
      <c r="M27" s="34">
        <f t="shared" si="4"/>
        <v>2.5</v>
      </c>
    </row>
    <row r="28" spans="1:13" ht="12.75">
      <c r="A28" s="29"/>
      <c r="B28" s="29" t="s">
        <v>39</v>
      </c>
      <c r="C28" s="31">
        <v>0.1</v>
      </c>
      <c r="E28">
        <v>29</v>
      </c>
      <c r="F28" s="43">
        <f t="shared" si="0"/>
        <v>2.9000000000000004</v>
      </c>
      <c r="G28" s="43">
        <f t="shared" si="1"/>
        <v>29</v>
      </c>
      <c r="H28" s="43">
        <f t="shared" si="2"/>
        <v>2.9000000000000004</v>
      </c>
      <c r="I28"/>
      <c r="J28">
        <v>15</v>
      </c>
      <c r="K28" s="34">
        <f t="shared" si="3"/>
        <v>1.5</v>
      </c>
      <c r="L28" s="43">
        <f t="shared" si="5"/>
        <v>15</v>
      </c>
      <c r="M28" s="34">
        <f t="shared" si="4"/>
        <v>1.5</v>
      </c>
    </row>
    <row r="29" spans="1:13" ht="12.75">
      <c r="A29" s="29"/>
      <c r="B29" s="29" t="s">
        <v>40</v>
      </c>
      <c r="C29" s="31">
        <v>0.1</v>
      </c>
      <c r="E29">
        <v>31</v>
      </c>
      <c r="F29" s="43">
        <f t="shared" si="0"/>
        <v>3.1</v>
      </c>
      <c r="G29" s="43">
        <f t="shared" si="1"/>
        <v>31</v>
      </c>
      <c r="H29" s="43">
        <f t="shared" si="2"/>
        <v>3.1</v>
      </c>
      <c r="I29"/>
      <c r="J29">
        <v>12</v>
      </c>
      <c r="K29" s="34">
        <f t="shared" si="3"/>
        <v>1.2000000000000002</v>
      </c>
      <c r="L29" s="43">
        <f t="shared" si="5"/>
        <v>12</v>
      </c>
      <c r="M29" s="34">
        <f t="shared" si="4"/>
        <v>1.2000000000000002</v>
      </c>
    </row>
    <row r="30" spans="1:13" ht="12.75">
      <c r="A30" s="29"/>
      <c r="B30" s="29" t="s">
        <v>41</v>
      </c>
      <c r="C30" s="31">
        <v>0.1</v>
      </c>
      <c r="E30">
        <v>17</v>
      </c>
      <c r="F30" s="43">
        <f t="shared" si="0"/>
        <v>1.7000000000000002</v>
      </c>
      <c r="G30" s="43">
        <f t="shared" si="1"/>
        <v>17</v>
      </c>
      <c r="H30" s="43">
        <f t="shared" si="2"/>
        <v>1.7000000000000002</v>
      </c>
      <c r="I30" t="s">
        <v>99</v>
      </c>
      <c r="J30">
        <v>9.4</v>
      </c>
      <c r="K30" s="34">
        <f t="shared" si="3"/>
        <v>0.9400000000000001</v>
      </c>
      <c r="L30" s="43">
        <f t="shared" si="5"/>
        <v>4.7</v>
      </c>
      <c r="M30" s="34">
        <f t="shared" si="4"/>
        <v>0.47000000000000003</v>
      </c>
    </row>
    <row r="31" spans="1:13" ht="12.75">
      <c r="A31" s="29"/>
      <c r="B31" s="29" t="s">
        <v>95</v>
      </c>
      <c r="C31" s="31">
        <v>0</v>
      </c>
      <c r="E31">
        <v>270</v>
      </c>
      <c r="F31" s="43">
        <f t="shared" si="0"/>
        <v>0</v>
      </c>
      <c r="G31" s="43">
        <f>IF(E31=0,"",IF(D31="nd",E31/2,E31))</f>
        <v>270</v>
      </c>
      <c r="H31" s="43">
        <f t="shared" si="2"/>
        <v>0</v>
      </c>
      <c r="I31"/>
      <c r="J31">
        <v>120</v>
      </c>
      <c r="K31" s="34">
        <f t="shared" si="3"/>
        <v>0</v>
      </c>
      <c r="L31" s="43">
        <f>IF(J31=0,"",IF(I31="nd",J31/2,J31))</f>
        <v>120</v>
      </c>
      <c r="M31" s="34">
        <f t="shared" si="4"/>
        <v>0</v>
      </c>
    </row>
    <row r="32" spans="1:13" ht="12.75">
      <c r="A32" s="29"/>
      <c r="B32" s="29" t="s">
        <v>42</v>
      </c>
      <c r="C32" s="31">
        <v>0.01</v>
      </c>
      <c r="E32">
        <v>93</v>
      </c>
      <c r="F32" s="43">
        <f t="shared" si="0"/>
        <v>0.93</v>
      </c>
      <c r="G32" s="43">
        <f t="shared" si="1"/>
        <v>93</v>
      </c>
      <c r="H32" s="43">
        <f t="shared" si="2"/>
        <v>0.93</v>
      </c>
      <c r="I32"/>
      <c r="J32">
        <v>42</v>
      </c>
      <c r="K32" s="34">
        <f t="shared" si="3"/>
        <v>0.42</v>
      </c>
      <c r="L32" s="43">
        <f t="shared" si="5"/>
        <v>42</v>
      </c>
      <c r="M32" s="34">
        <f t="shared" si="4"/>
        <v>0.42</v>
      </c>
    </row>
    <row r="33" spans="1:13" ht="12.75">
      <c r="A33" s="29"/>
      <c r="B33" s="29" t="s">
        <v>43</v>
      </c>
      <c r="C33" s="31">
        <v>0.01</v>
      </c>
      <c r="E33">
        <v>16</v>
      </c>
      <c r="F33" s="43">
        <f t="shared" si="0"/>
        <v>0.16</v>
      </c>
      <c r="G33" s="43">
        <f t="shared" si="1"/>
        <v>16</v>
      </c>
      <c r="H33" s="43">
        <f t="shared" si="2"/>
        <v>0.16</v>
      </c>
      <c r="I33"/>
      <c r="J33">
        <v>7.9</v>
      </c>
      <c r="K33" s="34">
        <f t="shared" si="3"/>
        <v>0.079</v>
      </c>
      <c r="L33" s="43">
        <f t="shared" si="5"/>
        <v>7.9</v>
      </c>
      <c r="M33" s="34">
        <f t="shared" si="4"/>
        <v>0.079</v>
      </c>
    </row>
    <row r="34" spans="1:13" ht="12.75">
      <c r="A34" s="29"/>
      <c r="B34" s="29" t="s">
        <v>96</v>
      </c>
      <c r="C34" s="31">
        <v>0</v>
      </c>
      <c r="E34">
        <v>150</v>
      </c>
      <c r="F34" s="43">
        <f t="shared" si="0"/>
        <v>0</v>
      </c>
      <c r="G34" s="43">
        <f>IF(E34=0,"",IF(D34="nd",E34/2,E34))</f>
        <v>150</v>
      </c>
      <c r="H34" s="43">
        <f t="shared" si="2"/>
        <v>0</v>
      </c>
      <c r="I34"/>
      <c r="J34">
        <v>63</v>
      </c>
      <c r="K34" s="34">
        <f t="shared" si="3"/>
        <v>0</v>
      </c>
      <c r="L34" s="43">
        <f>IF(J34=0,"",IF(I34="nd",J34/2,J34))</f>
        <v>63</v>
      </c>
      <c r="M34" s="34">
        <f t="shared" si="4"/>
        <v>0</v>
      </c>
    </row>
    <row r="35" spans="1:13" ht="12.75">
      <c r="A35" s="29"/>
      <c r="B35" s="29" t="s">
        <v>44</v>
      </c>
      <c r="C35" s="31">
        <v>0.001</v>
      </c>
      <c r="E35">
        <v>37</v>
      </c>
      <c r="F35" s="43">
        <f t="shared" si="0"/>
        <v>0.037</v>
      </c>
      <c r="G35" s="43">
        <f t="shared" si="1"/>
        <v>37</v>
      </c>
      <c r="H35" s="43">
        <f t="shared" si="2"/>
        <v>0.037</v>
      </c>
      <c r="I35"/>
      <c r="J35">
        <v>15</v>
      </c>
      <c r="K35" s="34">
        <f t="shared" si="3"/>
        <v>0.015</v>
      </c>
      <c r="L35" s="43">
        <f t="shared" si="5"/>
        <v>15</v>
      </c>
      <c r="M35" s="34">
        <f t="shared" si="4"/>
        <v>0.015</v>
      </c>
    </row>
    <row r="36" spans="1:13" ht="12.75">
      <c r="A36" s="29"/>
      <c r="B36" s="29"/>
      <c r="C36" s="29"/>
      <c r="D36" s="29"/>
      <c r="E36" s="34"/>
      <c r="F36" s="38"/>
      <c r="G36" s="34"/>
      <c r="H36" s="38"/>
      <c r="I36" s="55"/>
      <c r="J36" s="14"/>
      <c r="K36" s="32"/>
      <c r="L36" s="32"/>
      <c r="M36" s="32"/>
    </row>
    <row r="37" spans="1:13" ht="12.75">
      <c r="A37" s="29"/>
      <c r="B37" s="29" t="s">
        <v>45</v>
      </c>
      <c r="C37" s="29"/>
      <c r="D37" s="29"/>
      <c r="E37" s="34"/>
      <c r="F37">
        <v>129.561</v>
      </c>
      <c r="G37">
        <v>129.561</v>
      </c>
      <c r="H37">
        <v>129.561</v>
      </c>
      <c r="I37"/>
      <c r="K37">
        <v>130.158</v>
      </c>
      <c r="L37">
        <v>130.158</v>
      </c>
      <c r="M37">
        <v>130.158</v>
      </c>
    </row>
    <row r="38" spans="1:13" ht="12.75">
      <c r="A38" s="29"/>
      <c r="B38" s="29" t="s">
        <v>57</v>
      </c>
      <c r="C38" s="29"/>
      <c r="D38" s="29"/>
      <c r="E38" s="34"/>
      <c r="F38">
        <v>14.5</v>
      </c>
      <c r="G38">
        <v>14.5</v>
      </c>
      <c r="H38">
        <v>14.5</v>
      </c>
      <c r="I38"/>
      <c r="K38">
        <v>14</v>
      </c>
      <c r="L38">
        <v>14</v>
      </c>
      <c r="M38">
        <v>14</v>
      </c>
    </row>
    <row r="39" spans="1:13" ht="12.75">
      <c r="A39" s="29"/>
      <c r="B39" s="29"/>
      <c r="C39" s="29"/>
      <c r="D39" s="29"/>
      <c r="E39" s="34"/>
      <c r="F39" s="14"/>
      <c r="G39" s="34"/>
      <c r="H39" s="14"/>
      <c r="I39" s="49"/>
      <c r="J39" s="34"/>
      <c r="K39" s="35"/>
      <c r="L39" s="32"/>
      <c r="M39" s="35"/>
    </row>
    <row r="40" spans="1:13" ht="12.75">
      <c r="A40" s="29"/>
      <c r="B40" s="29" t="s">
        <v>97</v>
      </c>
      <c r="C40" s="38"/>
      <c r="D40" s="38"/>
      <c r="E40" s="32"/>
      <c r="F40" s="33">
        <f>SUM(F11:F35)/1000</f>
        <v>0.052044999999999994</v>
      </c>
      <c r="G40" s="32">
        <f>SUM(G35,G34,G31,G26,G23,G21,G20,G18,G14,G12)/1000</f>
        <v>1.779</v>
      </c>
      <c r="H40" s="33">
        <f>SUM(H11:H35)/1000</f>
        <v>0.04752</v>
      </c>
      <c r="I40" s="40"/>
      <c r="J40" s="32"/>
      <c r="K40" s="33">
        <f>SUM(K11:K35)/1000</f>
        <v>0.032583</v>
      </c>
      <c r="L40" s="32">
        <f>SUM(L35,L34,L31,L26,L23,L21,L20,L18,L14,L12)/1000</f>
        <v>0.8537</v>
      </c>
      <c r="M40" s="33">
        <f>SUM(M11:M35)/1000</f>
        <v>0.026368</v>
      </c>
    </row>
    <row r="41" spans="1:13" ht="12.75">
      <c r="A41" s="29"/>
      <c r="B41" s="29" t="s">
        <v>46</v>
      </c>
      <c r="C41" s="38"/>
      <c r="D41" s="32">
        <f>(F41-H41)*2/F41*100</f>
        <v>17.38879815544239</v>
      </c>
      <c r="E41" s="34"/>
      <c r="F41" s="33">
        <f>(F40/F37/0.0283*(21-7)/(21-F38))</f>
        <v>0.030572641588536714</v>
      </c>
      <c r="G41" s="33">
        <f>(G40/G37/0.0283*(21-7)/(21-G38))</f>
        <v>1.04503274831409</v>
      </c>
      <c r="H41" s="33">
        <f>(H40/H37/0.0283*(21-7)/(21-H38))</f>
        <v>0.02791453412022797</v>
      </c>
      <c r="I41" s="32">
        <f>(K41-M41)*2/K41*100</f>
        <v>38.14872786422368</v>
      </c>
      <c r="J41" s="34"/>
      <c r="K41" s="33">
        <f>K40/K37/0.0283*(21-7)/(21-K38)</f>
        <v>0.017691463547131112</v>
      </c>
      <c r="L41" s="33">
        <f>(L40/L37/0.0283*(21-7)/(21-L38))</f>
        <v>0.46353013627308204</v>
      </c>
      <c r="M41" s="33">
        <f>M40/M37/0.0283*(21-7)/(21-M38)</f>
        <v>0.014316929405234421</v>
      </c>
    </row>
    <row r="42" spans="1:13" ht="12.75">
      <c r="A42" s="29"/>
      <c r="B42" s="29"/>
      <c r="C42" s="29"/>
      <c r="D42" s="29"/>
      <c r="E42" s="33"/>
      <c r="F42" s="38"/>
      <c r="G42" s="33"/>
      <c r="H42" s="38"/>
      <c r="I42" s="56"/>
      <c r="J42" s="33"/>
      <c r="K42" s="33"/>
      <c r="L42" s="33"/>
      <c r="M42" s="33"/>
    </row>
    <row r="43" spans="1:13" ht="12.75">
      <c r="A43" s="34"/>
      <c r="B43" s="29" t="s">
        <v>58</v>
      </c>
      <c r="C43" s="38">
        <f>AVERAGE(H41,M41)</f>
        <v>0.021115731762731196</v>
      </c>
      <c r="D43" s="34"/>
      <c r="E43" s="34"/>
      <c r="F43" s="38"/>
      <c r="G43" s="34"/>
      <c r="H43" s="38"/>
      <c r="I43" s="55"/>
      <c r="J43" s="34"/>
      <c r="K43" s="34"/>
      <c r="L43" s="34"/>
      <c r="M43" s="34"/>
    </row>
    <row r="44" spans="1:13" ht="12.75">
      <c r="A44" s="29"/>
      <c r="B44" s="29" t="s">
        <v>59</v>
      </c>
      <c r="C44" s="38">
        <f>AVERAGE(G41,L41)</f>
        <v>0.754281442293586</v>
      </c>
      <c r="D44" s="29"/>
      <c r="E44" s="37"/>
      <c r="F44" s="38"/>
      <c r="G44" s="37"/>
      <c r="H44" s="38"/>
      <c r="I44" s="41"/>
      <c r="J44" s="37"/>
      <c r="K44" s="37"/>
      <c r="L44" s="37"/>
      <c r="M44" s="37"/>
    </row>
    <row r="85" spans="1:13" ht="12.75">
      <c r="A85" s="2"/>
      <c r="B85" s="2"/>
      <c r="C85" s="2"/>
      <c r="D85" s="2"/>
      <c r="E85" s="7"/>
      <c r="G85" s="7"/>
      <c r="J85" s="7"/>
      <c r="K85" s="6"/>
      <c r="L85" s="4"/>
      <c r="M85" s="6"/>
    </row>
    <row r="86" spans="1:13" ht="12.75">
      <c r="A86" s="2"/>
      <c r="B86" s="2"/>
      <c r="C86" s="3"/>
      <c r="D86" s="3"/>
      <c r="E86" s="4"/>
      <c r="F86" s="7"/>
      <c r="G86" s="4"/>
      <c r="H86" s="7"/>
      <c r="I86" s="57"/>
      <c r="J86" s="4"/>
      <c r="K86" s="4"/>
      <c r="L86" s="4"/>
      <c r="M86" s="4"/>
    </row>
    <row r="87" spans="1:13" ht="12.75">
      <c r="A87" s="2"/>
      <c r="B87" s="2"/>
      <c r="C87" s="3"/>
      <c r="D87" s="3"/>
      <c r="E87" s="7"/>
      <c r="F87" s="3"/>
      <c r="G87" s="5"/>
      <c r="H87" s="3"/>
      <c r="I87" s="57"/>
      <c r="J87" s="7"/>
      <c r="K87" s="3"/>
      <c r="L87" s="4"/>
      <c r="M87" s="3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2004-02-24T22:09:45Z</cp:lastPrinted>
  <dcterms:created xsi:type="dcterms:W3CDTF">2000-01-10T00:44:42Z</dcterms:created>
  <dcterms:modified xsi:type="dcterms:W3CDTF">2004-02-24T22:09:57Z</dcterms:modified>
  <cp:category/>
  <cp:version/>
  <cp:contentType/>
  <cp:contentStatus/>
</cp:coreProperties>
</file>