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<sst xmlns="http://schemas.openxmlformats.org/spreadsheetml/2006/main" count="424" uniqueCount="138">
  <si>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</si>
  <si>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</si>
  <si>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</si>
  <si>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</si>
  <si>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</si>
  <si>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</si>
  <si>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</si>
  <si>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</si>
  <si>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</si>
  <si>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</si>
  <si>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</si>
  <si>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</si>
  <si>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</si>
  <si>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</si>
  <si>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</si>
  <si>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</si>
  <si>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</si>
  <si>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</si>
  <si>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</si>
  <si>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</si>
  <si>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</si>
  <si>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Feedstream Description</t>
  </si>
  <si>
    <t>Ash</t>
  </si>
  <si>
    <t>HCl</t>
  </si>
  <si>
    <t>DRE</t>
  </si>
  <si>
    <t>lb/hr</t>
  </si>
  <si>
    <t>ug/dscm</t>
  </si>
  <si>
    <t>mg/dscm</t>
  </si>
  <si>
    <t>HW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</si>
  <si>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</si>
  <si>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</si>
  <si>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</si>
  <si>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</si>
  <si>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</si>
  <si>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</si>
  <si>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</si>
  <si>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</si>
  <si>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</si>
  <si>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</si>
  <si>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</si>
  <si>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</si>
  <si>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</si>
  <si>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</si>
  <si>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</si>
  <si>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</si>
  <si>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Sampling Train</t>
  </si>
  <si>
    <t>Trial burn</t>
  </si>
  <si>
    <t>*</t>
  </si>
  <si>
    <t>Feed Rate</t>
  </si>
  <si>
    <t>HWC Burn Status (Date if Terminated)</t>
  </si>
  <si>
    <t>nd</t>
  </si>
  <si>
    <t>n</t>
  </si>
  <si>
    <t>Phase I ID No.</t>
  </si>
  <si>
    <t>CO (RA)</t>
  </si>
  <si>
    <t>Natural gas</t>
  </si>
  <si>
    <t>Stack Gas Flowrate</t>
  </si>
  <si>
    <t>Oxygen</t>
  </si>
  <si>
    <t>Feedrate MTEC Calculations</t>
  </si>
  <si>
    <t>PM, HCl/Cl2</t>
  </si>
  <si>
    <t>Chlorine</t>
  </si>
  <si>
    <t>Heating Value</t>
  </si>
  <si>
    <t>Btu/lb</t>
  </si>
  <si>
    <t>Thermal Feedrate</t>
  </si>
  <si>
    <t>MMBtu/hr</t>
  </si>
  <si>
    <t>Estimated Firing Rate</t>
  </si>
  <si>
    <t>gpm</t>
  </si>
  <si>
    <t>R1</t>
  </si>
  <si>
    <t>R2</t>
  </si>
  <si>
    <t>R3</t>
  </si>
  <si>
    <t xml:space="preserve">POHC </t>
  </si>
  <si>
    <t>POHC Feedrate</t>
  </si>
  <si>
    <t>Emission Rate</t>
  </si>
  <si>
    <t>Dow Chemical Louisiana Division</t>
  </si>
  <si>
    <t>Plaquemine</t>
  </si>
  <si>
    <t>LA</t>
  </si>
  <si>
    <t>Solvents incinerator TOX R-700</t>
  </si>
  <si>
    <t>Liquid injection incinerator</t>
  </si>
  <si>
    <t>Liq</t>
  </si>
  <si>
    <t>Aqueous liquid, solvents</t>
  </si>
  <si>
    <t>WS</t>
  </si>
  <si>
    <t>2 packed bed wet scrubbers</t>
  </si>
  <si>
    <t>LAD008187080</t>
  </si>
  <si>
    <t>Dow Chemical</t>
  </si>
  <si>
    <t>PM, HCl, HBr, DRE, CO</t>
  </si>
  <si>
    <t>June 23-24, 1987</t>
  </si>
  <si>
    <t>June 25-26, 1987</t>
  </si>
  <si>
    <t>Dow?</t>
  </si>
  <si>
    <t>HBr</t>
  </si>
  <si>
    <t>3002C1</t>
  </si>
  <si>
    <t>Trial Burn Report for Dow Chemical U.S.A. Louisiana Division Solvents Incinerator</t>
  </si>
  <si>
    <t>Carbon Tetrachloride (CCl4)</t>
  </si>
  <si>
    <t>C6H4Cl2</t>
  </si>
  <si>
    <t>&gt;</t>
  </si>
  <si>
    <t>Reactor Temperature</t>
  </si>
  <si>
    <t>C</t>
  </si>
  <si>
    <t>Scrubber C-730 pH</t>
  </si>
  <si>
    <t>Scrubber C-730 Liquid Flowrate</t>
  </si>
  <si>
    <t>Scrubber C-703 NaOH Feedrate</t>
  </si>
  <si>
    <t>3002C2</t>
  </si>
  <si>
    <t>T-700 Solvent</t>
  </si>
  <si>
    <t>Synthetic Waste</t>
  </si>
  <si>
    <t>Density</t>
  </si>
  <si>
    <t>g/mL</t>
  </si>
  <si>
    <t>wt %</t>
  </si>
  <si>
    <t>PM, HCl</t>
  </si>
  <si>
    <t>Combustor Class</t>
  </si>
  <si>
    <t>Combustor Type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</si>
  <si>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</si>
  <si>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</si>
  <si>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</si>
  <si>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</si>
  <si>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</si>
  <si>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</si>
  <si>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</si>
  <si>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Feedstreams 1</t>
  </si>
  <si>
    <t>Stack Gas Emissions 1</t>
  </si>
  <si>
    <t>Cond Avg</t>
  </si>
  <si>
    <t>E1</t>
  </si>
  <si>
    <t>Total Chlorine</t>
  </si>
  <si>
    <t>Cond Dates</t>
  </si>
  <si>
    <t>Number of Sister Facilities</t>
  </si>
  <si>
    <t>APCS Detailed Acronym</t>
  </si>
  <si>
    <t>APCS General Class</t>
  </si>
  <si>
    <t>LEWS</t>
  </si>
  <si>
    <t>source</t>
  </si>
  <si>
    <t>cond</t>
  </si>
  <si>
    <t>emiss</t>
  </si>
  <si>
    <t>feed</t>
  </si>
  <si>
    <t>process</t>
  </si>
  <si>
    <t>Onsite incinerator</t>
  </si>
  <si>
    <t xml:space="preserve">Liquid injection </t>
  </si>
  <si>
    <t>Feedstream Number</t>
  </si>
  <si>
    <t>Feed Class</t>
  </si>
  <si>
    <t>Liq HW</t>
  </si>
  <si>
    <t>F1</t>
  </si>
  <si>
    <t>F2</t>
  </si>
  <si>
    <t>F3</t>
  </si>
  <si>
    <t>Feed Class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</si>
</sst>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71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124</v>
      </c>
    </row>
    <row r="2" ht="12.75">
      <c r="A2" t="s">
        <v>125</v>
      </c>
    </row>
    <row r="3" ht="12.75">
      <c r="A3" t="s">
        <v>126</v>
      </c>
    </row>
    <row r="4" ht="12.75">
      <c r="A4" t="s">
        <v>127</v>
      </c>
    </row>
    <row r="5" ht="12.75">
      <c r="A5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7"/>
  <sheetViews>
    <sheetView tabSelected="1" workbookViewId="0" topLeftCell="B1">
      <selection activeCell="C1" sqref="C1"/>
    </sheetView>
  </sheetViews>
  <sheetFormatPr defaultColWidth="9.140625" defaultRowHeight="12.75"/>
  <cols>
    <col min="1" max="1" width="2.8515625" style="7" hidden="1" customWidth="1"/>
    <col min="2" max="2" width="23.8515625" style="7" customWidth="1"/>
    <col min="3" max="3" width="54.140625" style="7" customWidth="1"/>
    <col min="4" max="16384" width="8.8515625" style="7" customWidth="1"/>
  </cols>
  <sheetData>
    <row r="1" ht="12.75">
      <c r="B1" s="3" t="s">
        <v>37</v>
      </c>
    </row>
    <row r="3" spans="2:3" ht="12.75">
      <c r="B3" s="7" t="s">
        <v>52</v>
      </c>
      <c r="C3" s="8">
        <v>3002</v>
      </c>
    </row>
    <row r="4" spans="2:3" ht="12.75">
      <c r="B4" s="7" t="s">
        <v>0</v>
      </c>
      <c r="C4" s="7" t="s">
        <v>81</v>
      </c>
    </row>
    <row r="5" spans="2:3" ht="12.75">
      <c r="B5" s="7" t="s">
        <v>1</v>
      </c>
      <c r="C5" s="7" t="s">
        <v>72</v>
      </c>
    </row>
    <row r="6" ht="12.75">
      <c r="B6" s="7" t="s">
        <v>2</v>
      </c>
    </row>
    <row r="7" spans="2:3" ht="12.75">
      <c r="B7" s="7" t="s">
        <v>3</v>
      </c>
      <c r="C7" s="7" t="s">
        <v>73</v>
      </c>
    </row>
    <row r="8" spans="2:3" ht="12.75">
      <c r="B8" s="7" t="s">
        <v>4</v>
      </c>
      <c r="C8" s="7" t="s">
        <v>74</v>
      </c>
    </row>
    <row r="9" spans="2:3" ht="12.75">
      <c r="B9" s="7" t="s">
        <v>5</v>
      </c>
      <c r="C9" s="7" t="s">
        <v>75</v>
      </c>
    </row>
    <row r="10" ht="12.75">
      <c r="B10" s="7" t="s">
        <v>6</v>
      </c>
    </row>
    <row r="11" spans="2:3" ht="12.75">
      <c r="B11" s="7" t="s">
        <v>120</v>
      </c>
      <c r="C11" s="8">
        <v>0</v>
      </c>
    </row>
    <row r="12" spans="2:3" ht="12.75">
      <c r="B12" s="7" t="s">
        <v>105</v>
      </c>
      <c r="C12" s="7" t="s">
        <v>129</v>
      </c>
    </row>
    <row r="13" spans="2:3" ht="12.75">
      <c r="B13" s="7" t="s">
        <v>106</v>
      </c>
      <c r="C13" s="7" t="s">
        <v>130</v>
      </c>
    </row>
    <row r="14" spans="2:3" s="25" customFormat="1" ht="12.75">
      <c r="B14" s="25" t="s">
        <v>29</v>
      </c>
      <c r="C14" s="25" t="s">
        <v>76</v>
      </c>
    </row>
    <row r="15" spans="2:3" s="25" customFormat="1" ht="12.75">
      <c r="B15" s="25" t="s">
        <v>34</v>
      </c>
      <c r="C15" s="26"/>
    </row>
    <row r="16" s="25" customFormat="1" ht="12.75">
      <c r="B16" s="7" t="s">
        <v>38</v>
      </c>
    </row>
    <row r="17" spans="2:3" s="25" customFormat="1" ht="12.75">
      <c r="B17" s="7" t="s">
        <v>121</v>
      </c>
      <c r="C17" s="25" t="s">
        <v>79</v>
      </c>
    </row>
    <row r="18" spans="2:3" s="25" customFormat="1" ht="12.75">
      <c r="B18" s="7" t="s">
        <v>122</v>
      </c>
      <c r="C18" s="25" t="s">
        <v>123</v>
      </c>
    </row>
    <row r="19" spans="2:3" ht="12.75">
      <c r="B19" s="25" t="s">
        <v>7</v>
      </c>
      <c r="C19" s="25" t="s">
        <v>80</v>
      </c>
    </row>
    <row r="20" spans="2:3" ht="12.75">
      <c r="B20" s="7" t="s">
        <v>32</v>
      </c>
      <c r="C20" s="25" t="s">
        <v>77</v>
      </c>
    </row>
    <row r="21" spans="2:3" ht="12.75">
      <c r="B21" s="7" t="s">
        <v>39</v>
      </c>
      <c r="C21" s="30" t="s">
        <v>78</v>
      </c>
    </row>
    <row r="22" spans="2:3" ht="12.75">
      <c r="B22" s="7" t="s">
        <v>33</v>
      </c>
      <c r="C22" s="7" t="s">
        <v>54</v>
      </c>
    </row>
    <row r="23" ht="12.75" customHeight="1"/>
    <row r="24" spans="2:3" ht="12.75">
      <c r="B24" s="7" t="s">
        <v>8</v>
      </c>
      <c r="C24" s="8"/>
    </row>
    <row r="25" spans="2:3" ht="12.75">
      <c r="B25" s="7" t="s">
        <v>9</v>
      </c>
      <c r="C25" s="29"/>
    </row>
    <row r="26" spans="2:3" ht="12.75">
      <c r="B26" s="7" t="s">
        <v>10</v>
      </c>
      <c r="C26" s="8"/>
    </row>
    <row r="27" spans="2:3" ht="12.75">
      <c r="B27" s="7" t="s">
        <v>35</v>
      </c>
      <c r="C27" s="9"/>
    </row>
    <row r="28" spans="2:3" ht="14.25" customHeight="1">
      <c r="B28" s="7" t="s">
        <v>36</v>
      </c>
      <c r="C28" s="8"/>
    </row>
    <row r="29" ht="12" customHeight="1"/>
    <row r="30" ht="12.75">
      <c r="B30" s="7" t="s">
        <v>11</v>
      </c>
    </row>
    <row r="31" ht="12.75">
      <c r="B31" s="7" t="s">
        <v>49</v>
      </c>
    </row>
    <row r="45" ht="12.75">
      <c r="C45" s="10"/>
    </row>
    <row r="47" spans="2:3" ht="12.75">
      <c r="B47" s="34"/>
      <c r="C47" s="3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workbookViewId="0" topLeftCell="B1">
      <selection activeCell="C11" sqref="C11"/>
    </sheetView>
  </sheetViews>
  <sheetFormatPr defaultColWidth="9.140625" defaultRowHeight="12.75"/>
  <cols>
    <col min="1" max="1" width="2.00390625" style="0" hidden="1" customWidth="1"/>
    <col min="2" max="2" width="19.00390625" style="0" customWidth="1"/>
    <col min="3" max="3" width="61.140625" style="0" customWidth="1"/>
  </cols>
  <sheetData>
    <row r="1" ht="12.75">
      <c r="B1" s="3" t="s">
        <v>107</v>
      </c>
    </row>
    <row r="3" spans="2:12" s="1" customFormat="1" ht="12.75">
      <c r="B3" s="3" t="s">
        <v>88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s="1" customFormat="1" ht="12.75">
      <c r="B4" s="3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s="1" customFormat="1" ht="25.5">
      <c r="B5" s="34" t="s">
        <v>108</v>
      </c>
      <c r="C5" s="30" t="s">
        <v>89</v>
      </c>
      <c r="D5" s="7"/>
      <c r="E5" s="7"/>
      <c r="F5" s="7"/>
      <c r="G5" s="7"/>
      <c r="H5" s="7"/>
      <c r="I5" s="7"/>
      <c r="J5" s="7"/>
      <c r="K5" s="7"/>
      <c r="L5" s="7"/>
    </row>
    <row r="6" spans="2:12" s="1" customFormat="1" ht="12.75">
      <c r="B6" s="7" t="s">
        <v>109</v>
      </c>
      <c r="C6" s="7" t="s">
        <v>82</v>
      </c>
      <c r="D6" s="7"/>
      <c r="E6" s="7"/>
      <c r="F6" s="7"/>
      <c r="G6" s="7"/>
      <c r="H6" s="7"/>
      <c r="I6" s="7"/>
      <c r="J6" s="7"/>
      <c r="K6" s="7"/>
      <c r="L6" s="7"/>
    </row>
    <row r="7" spans="2:12" s="1" customFormat="1" ht="12.75">
      <c r="B7" s="7" t="s">
        <v>110</v>
      </c>
      <c r="C7" s="7" t="s">
        <v>86</v>
      </c>
      <c r="D7" s="7"/>
      <c r="E7" s="7"/>
      <c r="F7" s="7"/>
      <c r="G7" s="7"/>
      <c r="H7" s="7"/>
      <c r="I7" s="7"/>
      <c r="J7" s="7"/>
      <c r="K7" s="7"/>
      <c r="L7" s="7"/>
    </row>
    <row r="8" spans="2:12" s="1" customFormat="1" ht="12.75">
      <c r="B8" s="7" t="s">
        <v>111</v>
      </c>
      <c r="C8" s="10" t="s">
        <v>84</v>
      </c>
      <c r="D8" s="7"/>
      <c r="E8" s="7"/>
      <c r="F8" s="7"/>
      <c r="G8" s="7"/>
      <c r="H8" s="7"/>
      <c r="I8" s="7"/>
      <c r="J8" s="7"/>
      <c r="K8" s="7"/>
      <c r="L8" s="7"/>
    </row>
    <row r="9" spans="2:12" s="1" customFormat="1" ht="12.75">
      <c r="B9" s="7" t="s">
        <v>119</v>
      </c>
      <c r="C9" s="39">
        <v>31929</v>
      </c>
      <c r="D9" s="7"/>
      <c r="E9" s="7"/>
      <c r="F9" s="7"/>
      <c r="G9" s="7"/>
      <c r="H9" s="7"/>
      <c r="I9" s="7"/>
      <c r="J9" s="7"/>
      <c r="K9" s="7"/>
      <c r="L9" s="7"/>
    </row>
    <row r="10" spans="2:12" s="1" customFormat="1" ht="12.75">
      <c r="B10" s="7" t="s">
        <v>112</v>
      </c>
      <c r="C10" s="7" t="s">
        <v>46</v>
      </c>
      <c r="D10" s="7"/>
      <c r="E10" s="7"/>
      <c r="F10" s="7"/>
      <c r="G10" s="7"/>
      <c r="H10" s="7"/>
      <c r="I10" s="7"/>
      <c r="J10" s="7"/>
      <c r="K10" s="7"/>
      <c r="L10" s="7"/>
    </row>
    <row r="11" spans="2:12" s="1" customFormat="1" ht="12.75">
      <c r="B11" s="34" t="s">
        <v>113</v>
      </c>
      <c r="C11" s="31" t="s">
        <v>83</v>
      </c>
      <c r="D11" s="7"/>
      <c r="E11" s="7"/>
      <c r="F11" s="7"/>
      <c r="G11" s="7"/>
      <c r="H11" s="7"/>
      <c r="I11" s="7"/>
      <c r="J11" s="7"/>
      <c r="K11" s="7"/>
      <c r="L11" s="7"/>
    </row>
    <row r="12" spans="2:12" s="1" customFormat="1" ht="12.75">
      <c r="B12" s="34"/>
      <c r="C12" s="31"/>
      <c r="D12" s="7"/>
      <c r="E12" s="7"/>
      <c r="F12" s="7"/>
      <c r="G12" s="7"/>
      <c r="H12" s="7"/>
      <c r="I12" s="7"/>
      <c r="J12" s="7"/>
      <c r="K12" s="7"/>
      <c r="L12" s="7"/>
    </row>
    <row r="13" spans="2:12" s="1" customFormat="1" ht="12.75">
      <c r="B13" s="3" t="s">
        <v>98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s="1" customFormat="1" ht="12.75"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s="1" customFormat="1" ht="25.5">
      <c r="B15" s="34" t="s">
        <v>108</v>
      </c>
      <c r="C15" s="30" t="s">
        <v>89</v>
      </c>
      <c r="D15" s="7"/>
      <c r="E15" s="7"/>
      <c r="F15" s="7"/>
      <c r="G15" s="7"/>
      <c r="H15" s="7"/>
      <c r="I15" s="7"/>
      <c r="J15" s="7"/>
      <c r="K15" s="7"/>
      <c r="L15" s="7"/>
    </row>
    <row r="16" spans="2:12" s="1" customFormat="1" ht="12.75">
      <c r="B16" s="7" t="s">
        <v>109</v>
      </c>
      <c r="C16" s="7" t="s">
        <v>82</v>
      </c>
      <c r="D16" s="7"/>
      <c r="E16" s="7"/>
      <c r="F16" s="7"/>
      <c r="G16" s="7"/>
      <c r="H16" s="7"/>
      <c r="I16" s="7"/>
      <c r="J16" s="7"/>
      <c r="K16" s="7"/>
      <c r="L16" s="7"/>
    </row>
    <row r="17" spans="2:12" s="1" customFormat="1" ht="12.75">
      <c r="B17" s="7" t="s">
        <v>110</v>
      </c>
      <c r="C17" s="7" t="s">
        <v>86</v>
      </c>
      <c r="D17" s="7"/>
      <c r="E17" s="7"/>
      <c r="F17" s="7"/>
      <c r="G17" s="7"/>
      <c r="H17" s="7"/>
      <c r="I17" s="7"/>
      <c r="J17" s="7"/>
      <c r="K17" s="7"/>
      <c r="L17" s="7"/>
    </row>
    <row r="18" spans="2:12" s="1" customFormat="1" ht="12.75">
      <c r="B18" s="7" t="s">
        <v>111</v>
      </c>
      <c r="C18" s="10" t="s">
        <v>85</v>
      </c>
      <c r="D18" s="7"/>
      <c r="E18" s="7"/>
      <c r="F18" s="7"/>
      <c r="G18" s="7"/>
      <c r="H18" s="7"/>
      <c r="I18" s="7"/>
      <c r="J18" s="7"/>
      <c r="K18" s="7"/>
      <c r="L18" s="7"/>
    </row>
    <row r="19" spans="2:12" s="1" customFormat="1" ht="12.75">
      <c r="B19" s="7" t="s">
        <v>119</v>
      </c>
      <c r="C19" s="39">
        <v>31929</v>
      </c>
      <c r="D19" s="7"/>
      <c r="E19" s="7"/>
      <c r="F19" s="7"/>
      <c r="G19" s="7"/>
      <c r="H19" s="7"/>
      <c r="I19" s="7"/>
      <c r="J19" s="7"/>
      <c r="K19" s="7"/>
      <c r="L19" s="7"/>
    </row>
    <row r="20" spans="2:12" s="1" customFormat="1" ht="12.75">
      <c r="B20" s="7" t="s">
        <v>112</v>
      </c>
      <c r="C20" s="7" t="s">
        <v>46</v>
      </c>
      <c r="D20" s="7"/>
      <c r="E20" s="7"/>
      <c r="F20" s="7"/>
      <c r="G20" s="7"/>
      <c r="H20" s="7"/>
      <c r="I20" s="7"/>
      <c r="J20" s="7"/>
      <c r="K20" s="7"/>
      <c r="L20" s="7"/>
    </row>
    <row r="21" spans="2:12" s="1" customFormat="1" ht="12.75">
      <c r="B21" s="34" t="s">
        <v>113</v>
      </c>
      <c r="C21" s="31" t="s">
        <v>83</v>
      </c>
      <c r="D21" s="7"/>
      <c r="E21" s="7"/>
      <c r="F21" s="7"/>
      <c r="G21" s="7"/>
      <c r="H21" s="7"/>
      <c r="I21" s="7"/>
      <c r="J21" s="7"/>
      <c r="K21" s="7"/>
      <c r="L21" s="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B1">
      <selection activeCell="B3" sqref="B3"/>
    </sheetView>
  </sheetViews>
  <sheetFormatPr defaultColWidth="9.140625" defaultRowHeight="12.75"/>
  <cols>
    <col min="1" max="1" width="4.140625" style="12" hidden="1" customWidth="1"/>
    <col min="2" max="2" width="19.421875" style="12" bestFit="1" customWidth="1"/>
    <col min="3" max="3" width="5.140625" style="12" customWidth="1"/>
    <col min="4" max="4" width="8.8515625" style="4" customWidth="1"/>
    <col min="5" max="5" width="6.140625" style="4" customWidth="1"/>
    <col min="6" max="6" width="3.7109375" style="4" customWidth="1"/>
    <col min="7" max="7" width="9.8515625" style="12" customWidth="1"/>
    <col min="8" max="8" width="4.28125" style="12" customWidth="1"/>
    <col min="9" max="9" width="9.7109375" style="13" customWidth="1"/>
    <col min="10" max="10" width="3.8515625" style="12" customWidth="1"/>
    <col min="11" max="11" width="9.8515625" style="12" customWidth="1"/>
    <col min="12" max="12" width="3.7109375" style="12" customWidth="1"/>
    <col min="13" max="16384" width="8.8515625" style="12" customWidth="1"/>
  </cols>
  <sheetData>
    <row r="1" spans="2:3" ht="12.75">
      <c r="B1" s="11" t="s">
        <v>115</v>
      </c>
      <c r="C1" s="11"/>
    </row>
    <row r="2" spans="2:12" ht="12.75">
      <c r="B2" s="14"/>
      <c r="C2" s="14"/>
      <c r="G2" s="14"/>
      <c r="H2" s="14"/>
      <c r="I2" s="15"/>
      <c r="J2" s="14"/>
      <c r="K2" s="14"/>
      <c r="L2" s="14"/>
    </row>
    <row r="3" spans="2:5" ht="12.75">
      <c r="B3" s="7"/>
      <c r="C3" s="7" t="s">
        <v>42</v>
      </c>
      <c r="D3" s="4" t="s">
        <v>12</v>
      </c>
      <c r="E3" s="4" t="s">
        <v>30</v>
      </c>
    </row>
    <row r="4" spans="2:12" ht="12.75">
      <c r="B4" s="7"/>
      <c r="C4" s="7"/>
      <c r="G4" s="14"/>
      <c r="H4" s="14"/>
      <c r="I4" s="15"/>
      <c r="J4" s="14"/>
      <c r="K4" s="14"/>
      <c r="L4" s="14"/>
    </row>
    <row r="5" spans="1:13" ht="12.75">
      <c r="A5" s="12">
        <v>1</v>
      </c>
      <c r="B5" s="16" t="s">
        <v>88</v>
      </c>
      <c r="C5" s="16"/>
      <c r="G5" s="14" t="s">
        <v>66</v>
      </c>
      <c r="H5" s="14"/>
      <c r="I5" s="15" t="s">
        <v>67</v>
      </c>
      <c r="J5" s="14"/>
      <c r="K5" s="14" t="s">
        <v>68</v>
      </c>
      <c r="L5" s="14"/>
      <c r="M5" s="12" t="s">
        <v>116</v>
      </c>
    </row>
    <row r="6" spans="2:12" ht="12.75">
      <c r="B6" s="16"/>
      <c r="C6" s="16"/>
      <c r="G6" s="14"/>
      <c r="H6" s="14"/>
      <c r="I6" s="15"/>
      <c r="J6" s="14"/>
      <c r="K6" s="14"/>
      <c r="L6" s="14"/>
    </row>
    <row r="7" spans="2:13" ht="12.75">
      <c r="B7" s="4" t="s">
        <v>13</v>
      </c>
      <c r="C7" s="4"/>
      <c r="D7" s="4" t="s">
        <v>27</v>
      </c>
      <c r="E7" s="4" t="s">
        <v>15</v>
      </c>
      <c r="F7"/>
      <c r="G7">
        <v>16.6</v>
      </c>
      <c r="H7"/>
      <c r="I7">
        <v>24</v>
      </c>
      <c r="J7"/>
      <c r="K7">
        <v>21.7</v>
      </c>
      <c r="L7"/>
      <c r="M7" s="2"/>
    </row>
    <row r="8" spans="2:13" ht="12.75">
      <c r="B8" s="4" t="s">
        <v>13</v>
      </c>
      <c r="C8" s="4" t="s">
        <v>117</v>
      </c>
      <c r="D8" s="4" t="s">
        <v>14</v>
      </c>
      <c r="E8" s="4" t="s">
        <v>15</v>
      </c>
      <c r="F8"/>
      <c r="G8" s="35">
        <f>G7*0.0283/454/1000*7000</f>
        <v>0.007243303964757709</v>
      </c>
      <c r="H8"/>
      <c r="I8" s="35">
        <f>I7*0.0283/454/1000*7000</f>
        <v>0.010472246696035243</v>
      </c>
      <c r="J8"/>
      <c r="K8" s="35">
        <f>K7*0.0283/454/1000*7000</f>
        <v>0.009468656387665197</v>
      </c>
      <c r="L8"/>
      <c r="M8" s="35">
        <f>AVERAGE(G8,I8,K8)</f>
        <v>0.009061402349486049</v>
      </c>
    </row>
    <row r="9" spans="2:13" ht="12.75">
      <c r="B9" s="4" t="s">
        <v>53</v>
      </c>
      <c r="C9" s="4"/>
      <c r="D9" s="7" t="s">
        <v>16</v>
      </c>
      <c r="E9" s="4" t="s">
        <v>51</v>
      </c>
      <c r="F9"/>
      <c r="G9">
        <v>20</v>
      </c>
      <c r="H9"/>
      <c r="I9">
        <v>22</v>
      </c>
      <c r="J9"/>
      <c r="K9">
        <v>25</v>
      </c>
      <c r="L9"/>
      <c r="M9" s="2"/>
    </row>
    <row r="10" spans="2:13" ht="12.75">
      <c r="B10" s="4" t="s">
        <v>53</v>
      </c>
      <c r="C10" s="4" t="s">
        <v>117</v>
      </c>
      <c r="D10" s="7" t="s">
        <v>16</v>
      </c>
      <c r="E10" s="4" t="s">
        <v>15</v>
      </c>
      <c r="F10"/>
      <c r="G10" s="2">
        <f>G9*(21-7)/(21-G26)</f>
        <v>44.44444444444444</v>
      </c>
      <c r="H10"/>
      <c r="I10" s="2">
        <f>I9*(21-7)/(21-I26)</f>
        <v>24.64</v>
      </c>
      <c r="J10"/>
      <c r="K10" s="2">
        <f>K9*(21-7)/(21-K26)</f>
        <v>27.559055118110237</v>
      </c>
      <c r="L10"/>
      <c r="M10" s="2">
        <f>AVERAGE(I10,G10,K10)</f>
        <v>32.21449985418489</v>
      </c>
    </row>
    <row r="11" spans="2:13" ht="12.75">
      <c r="B11" s="4" t="s">
        <v>23</v>
      </c>
      <c r="C11" s="4"/>
      <c r="D11" s="4" t="s">
        <v>25</v>
      </c>
      <c r="E11" s="7"/>
      <c r="F11"/>
      <c r="G11">
        <v>0.132</v>
      </c>
      <c r="H11" t="s">
        <v>50</v>
      </c>
      <c r="I11">
        <v>0.03</v>
      </c>
      <c r="J11" t="s">
        <v>50</v>
      </c>
      <c r="K11">
        <v>0.019</v>
      </c>
      <c r="L11"/>
      <c r="M11" s="2"/>
    </row>
    <row r="12" spans="2:13" ht="12.75">
      <c r="B12" s="4" t="s">
        <v>87</v>
      </c>
      <c r="C12" s="4"/>
      <c r="D12" s="4" t="s">
        <v>25</v>
      </c>
      <c r="E12" s="7"/>
      <c r="F12"/>
      <c r="G12">
        <v>0.003</v>
      </c>
      <c r="H12" t="s">
        <v>50</v>
      </c>
      <c r="I12">
        <v>0.0003</v>
      </c>
      <c r="J12" t="s">
        <v>50</v>
      </c>
      <c r="K12">
        <v>0.001</v>
      </c>
      <c r="L12"/>
      <c r="M12" s="2"/>
    </row>
    <row r="13" spans="2:12" ht="12.75">
      <c r="B13" s="4"/>
      <c r="C13" s="4"/>
      <c r="F13"/>
      <c r="G13"/>
      <c r="H13"/>
      <c r="I13"/>
      <c r="J13"/>
      <c r="K13"/>
      <c r="L13"/>
    </row>
    <row r="14" spans="2:11" ht="12.75">
      <c r="B14" s="4" t="s">
        <v>69</v>
      </c>
      <c r="C14" s="4" t="s">
        <v>90</v>
      </c>
      <c r="F14"/>
      <c r="G14"/>
      <c r="H14"/>
      <c r="I14"/>
      <c r="J14"/>
      <c r="K14"/>
    </row>
    <row r="15" spans="2:11" ht="12.75">
      <c r="B15" s="4" t="s">
        <v>70</v>
      </c>
      <c r="C15" s="4"/>
      <c r="D15" s="4" t="s">
        <v>25</v>
      </c>
      <c r="F15"/>
      <c r="G15">
        <v>3871.1</v>
      </c>
      <c r="H15"/>
      <c r="I15">
        <v>4481.1</v>
      </c>
      <c r="J15"/>
      <c r="K15">
        <v>5135.1</v>
      </c>
    </row>
    <row r="16" spans="2:12" ht="12.75">
      <c r="B16" s="4" t="s">
        <v>71</v>
      </c>
      <c r="C16" s="4" t="s">
        <v>117</v>
      </c>
      <c r="D16" s="4" t="s">
        <v>25</v>
      </c>
      <c r="F16"/>
      <c r="G16">
        <v>0.004663</v>
      </c>
      <c r="H16"/>
      <c r="I16">
        <v>0.00488</v>
      </c>
      <c r="J16"/>
      <c r="K16">
        <v>0.004372</v>
      </c>
      <c r="L16" s="4"/>
    </row>
    <row r="17" spans="2:12" ht="12.75">
      <c r="B17" s="4" t="s">
        <v>24</v>
      </c>
      <c r="C17" s="4" t="s">
        <v>117</v>
      </c>
      <c r="D17" s="4" t="s">
        <v>18</v>
      </c>
      <c r="F17"/>
      <c r="G17">
        <v>99.99988</v>
      </c>
      <c r="H17"/>
      <c r="I17">
        <v>99.99989</v>
      </c>
      <c r="J17"/>
      <c r="K17">
        <v>99.99991</v>
      </c>
      <c r="L17" s="4"/>
    </row>
    <row r="18" spans="2:12" ht="12.75">
      <c r="B18" s="4"/>
      <c r="C18" s="4"/>
      <c r="F18"/>
      <c r="G18"/>
      <c r="H18"/>
      <c r="I18"/>
      <c r="J18"/>
      <c r="K18"/>
      <c r="L18"/>
    </row>
    <row r="19" spans="2:11" ht="12.75">
      <c r="B19" s="4" t="s">
        <v>69</v>
      </c>
      <c r="C19" s="4" t="s">
        <v>91</v>
      </c>
      <c r="F19"/>
      <c r="G19"/>
      <c r="H19"/>
      <c r="I19"/>
      <c r="J19"/>
      <c r="K19"/>
    </row>
    <row r="20" spans="2:11" ht="12.75">
      <c r="B20" s="4" t="s">
        <v>70</v>
      </c>
      <c r="C20" s="4"/>
      <c r="D20" s="4" t="s">
        <v>25</v>
      </c>
      <c r="F20"/>
      <c r="G20">
        <v>147.3</v>
      </c>
      <c r="H20"/>
      <c r="I20">
        <v>93.1</v>
      </c>
      <c r="J20"/>
      <c r="K20">
        <v>102.1</v>
      </c>
    </row>
    <row r="21" spans="2:11" ht="12.75">
      <c r="B21" s="4" t="s">
        <v>71</v>
      </c>
      <c r="C21" s="4" t="s">
        <v>117</v>
      </c>
      <c r="D21" s="4" t="s">
        <v>25</v>
      </c>
      <c r="F21" t="s">
        <v>50</v>
      </c>
      <c r="G21">
        <v>2.32E-06</v>
      </c>
      <c r="H21" t="s">
        <v>50</v>
      </c>
      <c r="I21">
        <v>2.36E-06</v>
      </c>
      <c r="J21" t="s">
        <v>50</v>
      </c>
      <c r="K21" s="37">
        <v>2.6E-06</v>
      </c>
    </row>
    <row r="22" spans="2:12" ht="12.75">
      <c r="B22" s="4" t="s">
        <v>24</v>
      </c>
      <c r="C22" s="4" t="s">
        <v>117</v>
      </c>
      <c r="D22" s="4" t="s">
        <v>18</v>
      </c>
      <c r="F22" t="s">
        <v>92</v>
      </c>
      <c r="G22">
        <v>99.99999</v>
      </c>
      <c r="H22" t="s">
        <v>92</v>
      </c>
      <c r="I22">
        <v>99.99999</v>
      </c>
      <c r="J22" t="s">
        <v>92</v>
      </c>
      <c r="K22">
        <v>99.99999</v>
      </c>
      <c r="L22" s="4"/>
    </row>
    <row r="23" spans="2:13" ht="12" customHeight="1">
      <c r="B23" s="4"/>
      <c r="C23" s="4"/>
      <c r="F23"/>
      <c r="G23"/>
      <c r="H23"/>
      <c r="I23"/>
      <c r="J23"/>
      <c r="K23"/>
      <c r="L23"/>
      <c r="M23"/>
    </row>
    <row r="24" spans="2:13" ht="12.75">
      <c r="B24" s="4" t="s">
        <v>45</v>
      </c>
      <c r="C24" s="4" t="s">
        <v>104</v>
      </c>
      <c r="D24" s="4" t="s">
        <v>117</v>
      </c>
      <c r="F24"/>
      <c r="I24" s="12"/>
      <c r="M24"/>
    </row>
    <row r="25" spans="2:13" ht="12.75">
      <c r="B25" s="4" t="s">
        <v>41</v>
      </c>
      <c r="C25" s="4"/>
      <c r="D25" s="4" t="s">
        <v>17</v>
      </c>
      <c r="F25"/>
      <c r="G25">
        <f>319755/60</f>
        <v>5329.25</v>
      </c>
      <c r="H25"/>
      <c r="I25" s="2">
        <f>323581/60</f>
        <v>5393.016666666666</v>
      </c>
      <c r="J25"/>
      <c r="K25" s="2">
        <f>324403/60</f>
        <v>5406.716666666666</v>
      </c>
      <c r="L25"/>
      <c r="M25" s="2">
        <f>AVERAGE(I25,G25,K25)</f>
        <v>5376.327777777778</v>
      </c>
    </row>
    <row r="26" spans="2:13" ht="12.75">
      <c r="B26" s="4" t="s">
        <v>43</v>
      </c>
      <c r="C26" s="4"/>
      <c r="D26" s="4" t="s">
        <v>18</v>
      </c>
      <c r="F26"/>
      <c r="G26">
        <v>14.7</v>
      </c>
      <c r="H26"/>
      <c r="I26">
        <v>8.5</v>
      </c>
      <c r="J26"/>
      <c r="K26">
        <v>8.3</v>
      </c>
      <c r="L26"/>
      <c r="M26" s="2">
        <f>AVERAGE(I26,G26,K26)</f>
        <v>10.5</v>
      </c>
    </row>
    <row r="27" spans="2:13" ht="12.75">
      <c r="B27" s="4" t="s">
        <v>44</v>
      </c>
      <c r="C27" s="4"/>
      <c r="D27" s="4" t="s">
        <v>18</v>
      </c>
      <c r="F27"/>
      <c r="G27">
        <v>4.9</v>
      </c>
      <c r="H27"/>
      <c r="I27">
        <v>5</v>
      </c>
      <c r="J27"/>
      <c r="K27">
        <v>5</v>
      </c>
      <c r="L27"/>
      <c r="M27" s="2">
        <f>AVERAGE(I27,G27,K27)</f>
        <v>4.966666666666667</v>
      </c>
    </row>
    <row r="28" spans="2:13" ht="12.75">
      <c r="B28" s="4" t="s">
        <v>40</v>
      </c>
      <c r="C28" s="4"/>
      <c r="D28" s="4" t="s">
        <v>19</v>
      </c>
      <c r="F28"/>
      <c r="G28">
        <v>92</v>
      </c>
      <c r="H28"/>
      <c r="I28">
        <v>95</v>
      </c>
      <c r="J28"/>
      <c r="K28">
        <v>92</v>
      </c>
      <c r="L28"/>
      <c r="M28" s="2">
        <f>AVERAGE(I28,G28,K28)</f>
        <v>93</v>
      </c>
    </row>
    <row r="29" spans="2:13" ht="12.75">
      <c r="B29" s="4"/>
      <c r="C29" s="4"/>
      <c r="F29"/>
      <c r="G29"/>
      <c r="H29"/>
      <c r="I29"/>
      <c r="J29"/>
      <c r="K29"/>
      <c r="L29"/>
      <c r="M29" s="2"/>
    </row>
    <row r="30" spans="2:13" ht="12.75">
      <c r="B30" s="4" t="s">
        <v>23</v>
      </c>
      <c r="C30" s="4" t="s">
        <v>117</v>
      </c>
      <c r="D30" s="4" t="s">
        <v>16</v>
      </c>
      <c r="E30" s="4" t="s">
        <v>15</v>
      </c>
      <c r="F30"/>
      <c r="G30" s="36">
        <f>G11*454/60/0.0283/G$25*(21-7)/(21-G$26)*667.8</f>
        <v>9.827881362127242</v>
      </c>
      <c r="H30" t="s">
        <v>50</v>
      </c>
      <c r="I30" s="36">
        <f>I11*454/60/0.0283/I$25*(21-7)/(21-I26)*667.8</f>
        <v>1.1124284739252348</v>
      </c>
      <c r="J30" t="s">
        <v>50</v>
      </c>
      <c r="K30" s="36">
        <f>K11*454/60/0.0283/K$25*(21-7)/(21-K26)*667.8</f>
        <v>0.691685841441325</v>
      </c>
      <c r="L30"/>
      <c r="M30" s="36">
        <f>AVERAGE(K30,I30,G30)</f>
        <v>3.8773318924979336</v>
      </c>
    </row>
    <row r="31" spans="2:13" ht="12.75">
      <c r="B31" s="4" t="s">
        <v>118</v>
      </c>
      <c r="C31" t="s">
        <v>117</v>
      </c>
      <c r="D31" s="4" t="s">
        <v>16</v>
      </c>
      <c r="E31" s="4" t="s">
        <v>15</v>
      </c>
      <c r="G31" s="36">
        <f>G30</f>
        <v>9.827881362127242</v>
      </c>
      <c r="H31">
        <v>100</v>
      </c>
      <c r="I31" s="36">
        <f>I30</f>
        <v>1.1124284739252348</v>
      </c>
      <c r="J31">
        <v>100</v>
      </c>
      <c r="K31" s="36">
        <f>K30</f>
        <v>0.691685841441325</v>
      </c>
      <c r="M31" s="36">
        <f>AVERAGE(G31,I31,K31)</f>
        <v>3.8773318924979336</v>
      </c>
    </row>
    <row r="32" spans="2:12" ht="12.75">
      <c r="B32" s="16"/>
      <c r="C32" s="16"/>
      <c r="G32" s="14"/>
      <c r="H32" s="14"/>
      <c r="I32" s="15"/>
      <c r="J32" s="14"/>
      <c r="K32" s="14"/>
      <c r="L32" s="14"/>
    </row>
    <row r="34" spans="1:13" ht="12.75">
      <c r="A34" s="12">
        <v>2</v>
      </c>
      <c r="B34" s="16" t="s">
        <v>98</v>
      </c>
      <c r="C34" s="16"/>
      <c r="G34" s="14" t="s">
        <v>66</v>
      </c>
      <c r="H34" s="14"/>
      <c r="I34" s="15" t="s">
        <v>67</v>
      </c>
      <c r="J34" s="14"/>
      <c r="K34" s="14" t="s">
        <v>68</v>
      </c>
      <c r="L34" s="14"/>
      <c r="M34" s="12" t="s">
        <v>116</v>
      </c>
    </row>
    <row r="35" spans="2:12" ht="12.75">
      <c r="B35" s="16"/>
      <c r="C35" s="16"/>
      <c r="G35" s="14"/>
      <c r="H35" s="14"/>
      <c r="I35" s="15"/>
      <c r="J35" s="14"/>
      <c r="K35" s="14"/>
      <c r="L35" s="14"/>
    </row>
    <row r="36" spans="2:13" ht="12.75">
      <c r="B36" s="4" t="s">
        <v>13</v>
      </c>
      <c r="C36" s="4"/>
      <c r="D36" s="4" t="s">
        <v>27</v>
      </c>
      <c r="E36" s="4" t="s">
        <v>15</v>
      </c>
      <c r="F36"/>
      <c r="G36">
        <v>16.9</v>
      </c>
      <c r="H36"/>
      <c r="I36">
        <v>15.6</v>
      </c>
      <c r="J36"/>
      <c r="K36">
        <v>15.3</v>
      </c>
      <c r="L36"/>
      <c r="M36" s="35"/>
    </row>
    <row r="37" spans="2:13" ht="12.75">
      <c r="B37" s="4" t="s">
        <v>13</v>
      </c>
      <c r="C37" s="4" t="s">
        <v>117</v>
      </c>
      <c r="D37" s="4" t="s">
        <v>14</v>
      </c>
      <c r="E37" s="4" t="s">
        <v>15</v>
      </c>
      <c r="F37"/>
      <c r="G37" s="38">
        <f>G36*0.0283*7000/454000</f>
        <v>0.007374207048458149</v>
      </c>
      <c r="H37"/>
      <c r="I37" s="38">
        <f>I36*0.0283*7000/454000</f>
        <v>0.006806960352422907</v>
      </c>
      <c r="J37"/>
      <c r="K37" s="38">
        <f>K36*0.0283*7000/454000</f>
        <v>0.006676057268722467</v>
      </c>
      <c r="L37"/>
      <c r="M37" s="38">
        <f>AVERAGE(G37,I37,K37)</f>
        <v>0.006952408223201174</v>
      </c>
    </row>
    <row r="38" spans="2:13" ht="12.75">
      <c r="B38" s="4" t="s">
        <v>53</v>
      </c>
      <c r="C38" s="4"/>
      <c r="D38" s="7" t="s">
        <v>16</v>
      </c>
      <c r="E38" s="4" t="s">
        <v>51</v>
      </c>
      <c r="F38"/>
      <c r="G38">
        <v>23</v>
      </c>
      <c r="H38"/>
      <c r="I38">
        <v>27</v>
      </c>
      <c r="J38"/>
      <c r="K38">
        <v>25</v>
      </c>
      <c r="L38"/>
      <c r="M38" s="2">
        <f>AVERAGE(I38,G38,K38)</f>
        <v>25</v>
      </c>
    </row>
    <row r="39" spans="2:13" ht="12.75">
      <c r="B39" s="4"/>
      <c r="C39" s="4"/>
      <c r="D39" s="7"/>
      <c r="F39"/>
      <c r="G39"/>
      <c r="H39"/>
      <c r="I39"/>
      <c r="J39"/>
      <c r="K39"/>
      <c r="L39"/>
      <c r="M39" s="2"/>
    </row>
    <row r="40" spans="2:13" ht="12.75">
      <c r="B40" s="4" t="s">
        <v>23</v>
      </c>
      <c r="C40" s="4"/>
      <c r="D40" s="4" t="s">
        <v>25</v>
      </c>
      <c r="E40" s="7"/>
      <c r="F40" t="s">
        <v>50</v>
      </c>
      <c r="G40">
        <v>0.013</v>
      </c>
      <c r="H40" t="s">
        <v>50</v>
      </c>
      <c r="I40">
        <v>0.02</v>
      </c>
      <c r="J40" t="s">
        <v>50</v>
      </c>
      <c r="K40">
        <v>0.033</v>
      </c>
      <c r="L40"/>
      <c r="M40" s="2"/>
    </row>
    <row r="41" spans="2:13" ht="12.75">
      <c r="B41" s="4" t="s">
        <v>87</v>
      </c>
      <c r="C41" s="4"/>
      <c r="D41" s="4" t="s">
        <v>25</v>
      </c>
      <c r="E41" s="7"/>
      <c r="F41" t="s">
        <v>50</v>
      </c>
      <c r="G41">
        <v>0.001</v>
      </c>
      <c r="H41" t="s">
        <v>50</v>
      </c>
      <c r="I41">
        <v>0.003</v>
      </c>
      <c r="J41" t="s">
        <v>50</v>
      </c>
      <c r="K41">
        <v>0.0003</v>
      </c>
      <c r="L41"/>
      <c r="M41" s="2"/>
    </row>
    <row r="42" spans="2:12" ht="12.75">
      <c r="B42" s="4"/>
      <c r="C42" s="4"/>
      <c r="F42"/>
      <c r="G42"/>
      <c r="H42"/>
      <c r="I42"/>
      <c r="J42"/>
      <c r="K42"/>
      <c r="L42"/>
    </row>
    <row r="43" spans="2:11" ht="12.75">
      <c r="B43" s="4" t="s">
        <v>69</v>
      </c>
      <c r="C43" s="4" t="s">
        <v>90</v>
      </c>
      <c r="F43"/>
      <c r="G43"/>
      <c r="H43"/>
      <c r="I43"/>
      <c r="J43"/>
      <c r="K43"/>
    </row>
    <row r="44" spans="2:11" ht="12.75">
      <c r="B44" s="4" t="s">
        <v>70</v>
      </c>
      <c r="C44" s="4"/>
      <c r="D44" s="4" t="s">
        <v>25</v>
      </c>
      <c r="F44"/>
      <c r="G44">
        <v>4517.8</v>
      </c>
      <c r="H44"/>
      <c r="I44">
        <v>3757</v>
      </c>
      <c r="J44"/>
      <c r="K44">
        <v>3987.6</v>
      </c>
    </row>
    <row r="45" spans="2:12" ht="12.75">
      <c r="B45" s="4" t="s">
        <v>71</v>
      </c>
      <c r="C45" s="4" t="s">
        <v>117</v>
      </c>
      <c r="D45" s="4" t="s">
        <v>25</v>
      </c>
      <c r="F45"/>
      <c r="G45" s="12">
        <v>0.00468</v>
      </c>
      <c r="H45"/>
      <c r="I45">
        <v>0.004503</v>
      </c>
      <c r="J45"/>
      <c r="K45">
        <v>0.006089</v>
      </c>
      <c r="L45" s="4"/>
    </row>
    <row r="46" spans="2:12" ht="12.75">
      <c r="B46" s="4" t="s">
        <v>24</v>
      </c>
      <c r="C46" s="4" t="s">
        <v>117</v>
      </c>
      <c r="D46" s="4" t="s">
        <v>18</v>
      </c>
      <c r="F46"/>
      <c r="G46">
        <v>99.99989</v>
      </c>
      <c r="H46"/>
      <c r="I46">
        <v>99.99988</v>
      </c>
      <c r="J46"/>
      <c r="K46">
        <v>99.99985</v>
      </c>
      <c r="L46" s="4"/>
    </row>
    <row r="47" spans="2:12" ht="12.75">
      <c r="B47" s="4"/>
      <c r="C47" s="4"/>
      <c r="F47"/>
      <c r="G47"/>
      <c r="H47"/>
      <c r="I47"/>
      <c r="J47"/>
      <c r="K47"/>
      <c r="L47"/>
    </row>
    <row r="48" spans="2:11" ht="12.75">
      <c r="B48" s="4" t="s">
        <v>69</v>
      </c>
      <c r="C48" s="4" t="s">
        <v>91</v>
      </c>
      <c r="F48"/>
      <c r="G48"/>
      <c r="H48"/>
      <c r="I48"/>
      <c r="J48"/>
      <c r="K48"/>
    </row>
    <row r="49" spans="2:11" ht="12.75">
      <c r="B49" s="4" t="s">
        <v>70</v>
      </c>
      <c r="C49" s="4"/>
      <c r="D49" s="4" t="s">
        <v>25</v>
      </c>
      <c r="F49"/>
      <c r="G49">
        <v>5.8</v>
      </c>
      <c r="H49"/>
      <c r="I49">
        <v>135.7</v>
      </c>
      <c r="J49"/>
      <c r="K49">
        <v>44.7</v>
      </c>
    </row>
    <row r="50" spans="2:11" ht="12.75">
      <c r="B50" s="4" t="s">
        <v>71</v>
      </c>
      <c r="C50" s="4" t="s">
        <v>117</v>
      </c>
      <c r="D50" s="4" t="s">
        <v>25</v>
      </c>
      <c r="F50"/>
      <c r="G50">
        <v>9.488E-05</v>
      </c>
      <c r="H50"/>
      <c r="I50">
        <v>0.000172</v>
      </c>
      <c r="J50"/>
      <c r="K50">
        <v>4.33E-06</v>
      </c>
    </row>
    <row r="51" spans="2:12" ht="12.75">
      <c r="B51" s="4" t="s">
        <v>24</v>
      </c>
      <c r="C51" s="4" t="s">
        <v>117</v>
      </c>
      <c r="D51" s="4" t="s">
        <v>18</v>
      </c>
      <c r="F51"/>
      <c r="G51">
        <v>99.99837</v>
      </c>
      <c r="H51"/>
      <c r="I51">
        <v>99.99987</v>
      </c>
      <c r="J51"/>
      <c r="K51">
        <v>99.99999</v>
      </c>
      <c r="L51" s="4"/>
    </row>
    <row r="52" spans="2:13" ht="12.75">
      <c r="B52" s="4"/>
      <c r="C52" s="4"/>
      <c r="F52"/>
      <c r="G52"/>
      <c r="H52"/>
      <c r="I52"/>
      <c r="J52"/>
      <c r="K52"/>
      <c r="L52"/>
      <c r="M52"/>
    </row>
    <row r="53" spans="2:13" ht="12.75">
      <c r="B53" s="4" t="s">
        <v>45</v>
      </c>
      <c r="C53" s="4" t="s">
        <v>58</v>
      </c>
      <c r="D53" s="4" t="s">
        <v>117</v>
      </c>
      <c r="F53"/>
      <c r="I53" s="12"/>
      <c r="M53"/>
    </row>
    <row r="54" spans="2:13" ht="12.75">
      <c r="B54" s="4" t="s">
        <v>41</v>
      </c>
      <c r="C54" s="4"/>
      <c r="D54" s="4" t="s">
        <v>17</v>
      </c>
      <c r="F54"/>
      <c r="G54" s="2">
        <f>315515/60</f>
        <v>5258.583333333333</v>
      </c>
      <c r="H54"/>
      <c r="I54" s="2">
        <f>305149/60</f>
        <v>5085.816666666667</v>
      </c>
      <c r="J54"/>
      <c r="K54" s="2">
        <f>303445/60</f>
        <v>5057.416666666667</v>
      </c>
      <c r="L54"/>
      <c r="M54" s="2">
        <f>AVERAGE(I54,G54,K54)</f>
        <v>5133.938888888889</v>
      </c>
    </row>
    <row r="55" spans="2:13" ht="12.75">
      <c r="B55" s="4" t="s">
        <v>43</v>
      </c>
      <c r="C55" s="4"/>
      <c r="D55" s="4" t="s">
        <v>18</v>
      </c>
      <c r="F55"/>
      <c r="G55">
        <v>6.6</v>
      </c>
      <c r="H55"/>
      <c r="I55">
        <v>6.3</v>
      </c>
      <c r="J55"/>
      <c r="K55">
        <v>5.2</v>
      </c>
      <c r="L55"/>
      <c r="M55" s="2">
        <f>AVERAGE(I55,G55,K55)</f>
        <v>6.033333333333332</v>
      </c>
    </row>
    <row r="56" spans="2:13" ht="12.75">
      <c r="B56" s="4" t="s">
        <v>44</v>
      </c>
      <c r="C56" s="4"/>
      <c r="D56" s="4" t="s">
        <v>18</v>
      </c>
      <c r="F56"/>
      <c r="G56">
        <v>5.2</v>
      </c>
      <c r="H56"/>
      <c r="I56">
        <v>5.5</v>
      </c>
      <c r="J56"/>
      <c r="K56">
        <v>4.8</v>
      </c>
      <c r="L56"/>
      <c r="M56" s="2">
        <f>AVERAGE(I56,G56,K56)</f>
        <v>5.166666666666667</v>
      </c>
    </row>
    <row r="57" spans="2:13" ht="12.75">
      <c r="B57" s="4" t="s">
        <v>40</v>
      </c>
      <c r="C57" s="4"/>
      <c r="D57" s="4" t="s">
        <v>19</v>
      </c>
      <c r="F57"/>
      <c r="G57">
        <v>96</v>
      </c>
      <c r="H57"/>
      <c r="I57">
        <v>92</v>
      </c>
      <c r="J57"/>
      <c r="K57">
        <v>96</v>
      </c>
      <c r="L57"/>
      <c r="M57" s="2">
        <f>AVERAGE(I57,G57,K57)</f>
        <v>94.66666666666667</v>
      </c>
    </row>
    <row r="58" spans="2:13" ht="12.75">
      <c r="B58" s="4"/>
      <c r="C58" s="4"/>
      <c r="F58"/>
      <c r="G58"/>
      <c r="H58"/>
      <c r="I58"/>
      <c r="J58"/>
      <c r="K58"/>
      <c r="L58"/>
      <c r="M58" s="2"/>
    </row>
    <row r="59" spans="2:13" ht="12.75">
      <c r="B59" s="4" t="s">
        <v>23</v>
      </c>
      <c r="C59" s="4" t="s">
        <v>117</v>
      </c>
      <c r="D59" s="4" t="s">
        <v>16</v>
      </c>
      <c r="E59" s="4" t="s">
        <v>15</v>
      </c>
      <c r="F59" t="s">
        <v>50</v>
      </c>
      <c r="G59" s="36">
        <f>G40*454/60/0.0283/G$54*(21-7)/(21-G$55)*667.8</f>
        <v>0.4291456522173715</v>
      </c>
      <c r="H59" t="s">
        <v>50</v>
      </c>
      <c r="I59" s="36">
        <f>I40*454/60/0.0283/I$54*(21-7)/(21-I55)*667.8</f>
        <v>0.6687204085794061</v>
      </c>
      <c r="J59" t="s">
        <v>50</v>
      </c>
      <c r="K59" s="36">
        <f>K40*454/60/0.0283/K$54*(21-7)/(21-K55)*667.8</f>
        <v>1.0323351973970465</v>
      </c>
      <c r="L59">
        <v>100</v>
      </c>
      <c r="M59" s="36">
        <f>AVERAGE(G59,I59,K59)</f>
        <v>0.710067086064608</v>
      </c>
    </row>
    <row r="60" spans="2:13" ht="12.75">
      <c r="B60" s="4" t="s">
        <v>118</v>
      </c>
      <c r="C60" s="4" t="s">
        <v>117</v>
      </c>
      <c r="D60" s="4" t="s">
        <v>16</v>
      </c>
      <c r="E60" s="4" t="s">
        <v>15</v>
      </c>
      <c r="F60">
        <v>100</v>
      </c>
      <c r="G60" s="36">
        <f>G59</f>
        <v>0.4291456522173715</v>
      </c>
      <c r="H60">
        <v>100</v>
      </c>
      <c r="I60" s="36">
        <f>I59</f>
        <v>0.6687204085794061</v>
      </c>
      <c r="J60">
        <v>100</v>
      </c>
      <c r="K60" s="36">
        <f>K59</f>
        <v>1.0323351973970465</v>
      </c>
      <c r="L60">
        <v>100</v>
      </c>
      <c r="M60" s="36">
        <f>M59</f>
        <v>0.710067086064608</v>
      </c>
    </row>
    <row r="61" spans="2:13" ht="12.75">
      <c r="B61" s="4"/>
      <c r="C61" s="4"/>
      <c r="F61"/>
      <c r="G61"/>
      <c r="H61"/>
      <c r="I61"/>
      <c r="J61"/>
      <c r="K61"/>
      <c r="L61"/>
      <c r="M61"/>
    </row>
    <row r="62" spans="2:13" ht="12.75">
      <c r="B62" s="4"/>
      <c r="C62" s="4"/>
      <c r="F62"/>
      <c r="G62" s="2"/>
      <c r="H62" s="2"/>
      <c r="I62" s="2"/>
      <c r="J62" s="2"/>
      <c r="K62" s="2"/>
      <c r="L62" s="2"/>
      <c r="M62" s="2"/>
    </row>
    <row r="63" spans="2:13" ht="12.75">
      <c r="B63" s="4"/>
      <c r="C63" s="4"/>
      <c r="F63"/>
      <c r="G63"/>
      <c r="H63"/>
      <c r="I63"/>
      <c r="J63"/>
      <c r="K63"/>
      <c r="L63"/>
      <c r="M63" s="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3"/>
  <sheetViews>
    <sheetView workbookViewId="0" topLeftCell="B1">
      <selection activeCell="B2" sqref="B2"/>
    </sheetView>
  </sheetViews>
  <sheetFormatPr defaultColWidth="9.140625" defaultRowHeight="12.75"/>
  <cols>
    <col min="1" max="1" width="2.28125" style="18" hidden="1" customWidth="1"/>
    <col min="2" max="2" width="22.57421875" style="5" customWidth="1"/>
    <col min="3" max="3" width="3.421875" style="5" customWidth="1"/>
    <col min="4" max="4" width="9.28125" style="5" customWidth="1"/>
    <col min="5" max="5" width="2.8515625" style="18" customWidth="1"/>
    <col min="6" max="6" width="11.7109375" style="19" customWidth="1"/>
    <col min="7" max="7" width="1.7109375" style="19" customWidth="1"/>
    <col min="8" max="8" width="11.7109375" style="18" customWidth="1"/>
    <col min="9" max="9" width="2.421875" style="18" customWidth="1"/>
    <col min="10" max="10" width="11.7109375" style="18" customWidth="1"/>
    <col min="11" max="11" width="2.00390625" style="18" customWidth="1"/>
    <col min="12" max="12" width="11.8515625" style="18" customWidth="1"/>
    <col min="13" max="13" width="2.00390625" style="18" customWidth="1"/>
    <col min="14" max="14" width="12.28125" style="18" customWidth="1"/>
    <col min="15" max="15" width="2.140625" style="18" customWidth="1"/>
    <col min="16" max="16" width="15.00390625" style="18" customWidth="1"/>
    <col min="17" max="17" width="2.140625" style="18" customWidth="1"/>
    <col min="18" max="18" width="13.28125" style="18" customWidth="1"/>
    <col min="19" max="19" width="2.57421875" style="18" customWidth="1"/>
    <col min="20" max="20" width="12.8515625" style="18" customWidth="1"/>
    <col min="21" max="21" width="2.140625" style="18" customWidth="1"/>
    <col min="22" max="22" width="12.8515625" style="18" customWidth="1"/>
    <col min="23" max="23" width="1.7109375" style="18" customWidth="1"/>
    <col min="24" max="24" width="12.8515625" style="18" customWidth="1"/>
    <col min="25" max="25" width="1.28515625" style="18" customWidth="1"/>
    <col min="26" max="26" width="12.8515625" style="18" customWidth="1"/>
    <col min="27" max="27" width="2.57421875" style="18" customWidth="1"/>
    <col min="28" max="28" width="12.8515625" style="18" customWidth="1"/>
    <col min="29" max="29" width="1.57421875" style="18" customWidth="1"/>
    <col min="30" max="30" width="12.421875" style="18" customWidth="1"/>
    <col min="31" max="31" width="1.421875" style="18" customWidth="1"/>
    <col min="32" max="32" width="12.00390625" style="18" customWidth="1"/>
    <col min="33" max="33" width="1.7109375" style="18" customWidth="1"/>
    <col min="34" max="34" width="12.8515625" style="18" customWidth="1"/>
    <col min="35" max="35" width="1.57421875" style="18" customWidth="1"/>
    <col min="36" max="36" width="12.140625" style="18" customWidth="1"/>
    <col min="37" max="39" width="12.7109375" style="18" bestFit="1" customWidth="1"/>
    <col min="40" max="40" width="9.421875" style="18" bestFit="1" customWidth="1"/>
    <col min="41" max="16384" width="8.8515625" style="18" customWidth="1"/>
  </cols>
  <sheetData>
    <row r="1" spans="2:3" ht="12.75">
      <c r="B1" s="17" t="s">
        <v>114</v>
      </c>
      <c r="C1" s="17"/>
    </row>
    <row r="4" spans="1:36" ht="12.75">
      <c r="A4" s="18" t="s">
        <v>47</v>
      </c>
      <c r="B4" s="17" t="s">
        <v>88</v>
      </c>
      <c r="C4" s="17" t="s">
        <v>46</v>
      </c>
      <c r="F4" s="20" t="s">
        <v>66</v>
      </c>
      <c r="G4" s="20"/>
      <c r="H4" s="20" t="s">
        <v>67</v>
      </c>
      <c r="I4" s="20"/>
      <c r="J4" s="20" t="s">
        <v>68</v>
      </c>
      <c r="K4" s="20"/>
      <c r="L4" s="20" t="s">
        <v>116</v>
      </c>
      <c r="M4" s="20"/>
      <c r="N4" s="20" t="s">
        <v>66</v>
      </c>
      <c r="O4" s="20"/>
      <c r="P4" s="20" t="s">
        <v>67</v>
      </c>
      <c r="Q4" s="20"/>
      <c r="R4" s="20" t="s">
        <v>68</v>
      </c>
      <c r="S4" s="20"/>
      <c r="T4" s="20" t="s">
        <v>116</v>
      </c>
      <c r="U4" s="20"/>
      <c r="V4" s="20" t="s">
        <v>66</v>
      </c>
      <c r="W4" s="20"/>
      <c r="X4" s="20" t="s">
        <v>67</v>
      </c>
      <c r="Y4" s="20"/>
      <c r="Z4" s="20" t="s">
        <v>68</v>
      </c>
      <c r="AA4" s="20"/>
      <c r="AB4" s="20" t="s">
        <v>116</v>
      </c>
      <c r="AC4" s="20"/>
      <c r="AD4" s="20" t="s">
        <v>66</v>
      </c>
      <c r="AE4" s="20"/>
      <c r="AF4" s="20" t="s">
        <v>67</v>
      </c>
      <c r="AG4" s="20"/>
      <c r="AH4" s="20" t="s">
        <v>68</v>
      </c>
      <c r="AI4" s="20"/>
      <c r="AJ4" s="20" t="s">
        <v>116</v>
      </c>
    </row>
    <row r="5" spans="2:36" ht="12.75">
      <c r="B5" s="17"/>
      <c r="C5" s="1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2:36" ht="12.75">
      <c r="B6" s="5" t="s">
        <v>131</v>
      </c>
      <c r="C6" s="17"/>
      <c r="F6" s="20" t="s">
        <v>134</v>
      </c>
      <c r="G6" s="20"/>
      <c r="H6" s="20" t="s">
        <v>134</v>
      </c>
      <c r="I6" s="20"/>
      <c r="J6" s="20" t="s">
        <v>134</v>
      </c>
      <c r="K6" s="20"/>
      <c r="L6" s="20" t="s">
        <v>134</v>
      </c>
      <c r="M6" s="20"/>
      <c r="N6" s="20" t="s">
        <v>135</v>
      </c>
      <c r="O6" s="20"/>
      <c r="P6" s="20" t="s">
        <v>135</v>
      </c>
      <c r="Q6" s="20"/>
      <c r="R6" s="20" t="s">
        <v>135</v>
      </c>
      <c r="S6" s="20"/>
      <c r="T6" s="20" t="s">
        <v>135</v>
      </c>
      <c r="U6" s="20"/>
      <c r="V6" s="20"/>
      <c r="W6" s="20"/>
      <c r="X6" s="20"/>
      <c r="Y6" s="20"/>
      <c r="Z6" s="20"/>
      <c r="AA6" s="20"/>
      <c r="AB6" s="20"/>
      <c r="AC6" s="20"/>
      <c r="AD6" s="20" t="s">
        <v>136</v>
      </c>
      <c r="AE6" s="20"/>
      <c r="AF6" s="20" t="s">
        <v>136</v>
      </c>
      <c r="AG6" s="20"/>
      <c r="AH6" s="20" t="s">
        <v>136</v>
      </c>
      <c r="AI6" s="20"/>
      <c r="AJ6" s="20" t="s">
        <v>136</v>
      </c>
    </row>
    <row r="7" spans="2:36" ht="12.75">
      <c r="B7" s="5" t="s">
        <v>132</v>
      </c>
      <c r="F7" s="19" t="s">
        <v>133</v>
      </c>
      <c r="H7" s="19" t="s">
        <v>133</v>
      </c>
      <c r="J7" s="19" t="s">
        <v>133</v>
      </c>
      <c r="L7" s="19" t="s">
        <v>133</v>
      </c>
      <c r="N7" s="19" t="s">
        <v>133</v>
      </c>
      <c r="O7" s="19"/>
      <c r="P7" s="19" t="s">
        <v>133</v>
      </c>
      <c r="R7" s="19" t="s">
        <v>133</v>
      </c>
      <c r="T7" s="19" t="s">
        <v>133</v>
      </c>
      <c r="U7" s="19"/>
      <c r="V7" s="19"/>
      <c r="W7" s="19"/>
      <c r="X7" s="19"/>
      <c r="Y7" s="19"/>
      <c r="Z7" s="19"/>
      <c r="AA7" s="19"/>
      <c r="AB7" s="19"/>
      <c r="AD7" s="18" t="s">
        <v>20</v>
      </c>
      <c r="AF7" s="18" t="s">
        <v>20</v>
      </c>
      <c r="AH7" s="18" t="s">
        <v>20</v>
      </c>
      <c r="AJ7" s="18" t="s">
        <v>20</v>
      </c>
    </row>
    <row r="8" spans="2:36" ht="12.75">
      <c r="B8" s="5" t="s">
        <v>137</v>
      </c>
      <c r="H8" s="19"/>
      <c r="J8" s="19"/>
      <c r="K8" s="19"/>
      <c r="L8" s="19"/>
      <c r="N8" s="19"/>
      <c r="O8" s="19"/>
      <c r="P8" s="19"/>
      <c r="R8" s="19"/>
      <c r="T8" s="19"/>
      <c r="U8" s="19"/>
      <c r="V8" s="19" t="s">
        <v>28</v>
      </c>
      <c r="W8" s="19"/>
      <c r="X8" s="19" t="s">
        <v>28</v>
      </c>
      <c r="Y8" s="19"/>
      <c r="Z8" s="19" t="s">
        <v>28</v>
      </c>
      <c r="AA8" s="19"/>
      <c r="AB8" s="19" t="s">
        <v>28</v>
      </c>
      <c r="AD8" s="18" t="s">
        <v>20</v>
      </c>
      <c r="AF8" s="18" t="s">
        <v>20</v>
      </c>
      <c r="AH8" s="18" t="s">
        <v>20</v>
      </c>
      <c r="AJ8" s="18" t="s">
        <v>20</v>
      </c>
    </row>
    <row r="9" spans="2:36" s="32" customFormat="1" ht="12.75">
      <c r="B9" s="32" t="s">
        <v>21</v>
      </c>
      <c r="E9" s="30"/>
      <c r="F9" s="7" t="s">
        <v>99</v>
      </c>
      <c r="G9" s="7"/>
      <c r="H9" s="7" t="s">
        <v>99</v>
      </c>
      <c r="I9" s="7"/>
      <c r="J9" s="7" t="s">
        <v>99</v>
      </c>
      <c r="K9" s="7"/>
      <c r="L9" s="7" t="s">
        <v>99</v>
      </c>
      <c r="M9" s="7"/>
      <c r="N9" s="7" t="s">
        <v>100</v>
      </c>
      <c r="O9" s="7"/>
      <c r="P9" s="7" t="s">
        <v>100</v>
      </c>
      <c r="Q9" s="7"/>
      <c r="R9" s="7" t="s">
        <v>100</v>
      </c>
      <c r="S9" s="7"/>
      <c r="T9" s="7" t="s">
        <v>100</v>
      </c>
      <c r="U9" s="7"/>
      <c r="V9" s="7"/>
      <c r="W9" s="7"/>
      <c r="X9" s="7"/>
      <c r="Y9" s="7"/>
      <c r="Z9" s="7"/>
      <c r="AA9" s="7"/>
      <c r="AB9" s="7"/>
      <c r="AC9" s="7"/>
      <c r="AD9" s="18" t="s">
        <v>20</v>
      </c>
      <c r="AE9" s="18"/>
      <c r="AF9" s="18" t="s">
        <v>20</v>
      </c>
      <c r="AG9" s="18"/>
      <c r="AH9" s="18" t="s">
        <v>20</v>
      </c>
      <c r="AI9" s="18"/>
      <c r="AJ9" s="18" t="s">
        <v>20</v>
      </c>
    </row>
    <row r="10" spans="2:35" ht="12.75">
      <c r="B10" s="5" t="s">
        <v>48</v>
      </c>
      <c r="D10" s="5" t="s">
        <v>25</v>
      </c>
      <c r="E10" s="7"/>
      <c r="F10" s="19">
        <v>520</v>
      </c>
      <c r="H10" s="18">
        <v>1710</v>
      </c>
      <c r="J10" s="18">
        <v>2031</v>
      </c>
      <c r="L10" s="23">
        <f>AVERAGE(J10,H10,F10)</f>
        <v>1420.3333333333333</v>
      </c>
      <c r="M10" s="23"/>
      <c r="N10" s="7">
        <v>7012</v>
      </c>
      <c r="O10" s="7"/>
      <c r="P10" s="7">
        <v>7163</v>
      </c>
      <c r="Q10" s="7"/>
      <c r="R10" s="7">
        <v>7622</v>
      </c>
      <c r="S10" s="7"/>
      <c r="T10" s="23">
        <f>AVERAGE(R10,P10,N10)</f>
        <v>7265.666666666667</v>
      </c>
      <c r="U10" s="23"/>
      <c r="V10" s="23"/>
      <c r="W10" s="23"/>
      <c r="X10" s="23"/>
      <c r="Y10" s="23"/>
      <c r="Z10" s="23"/>
      <c r="AA10" s="23"/>
      <c r="AB10" s="23"/>
      <c r="AC10" s="23"/>
      <c r="AD10" s="7"/>
      <c r="AE10" s="7"/>
      <c r="AF10" s="24"/>
      <c r="AG10" s="24"/>
      <c r="AH10" s="24"/>
      <c r="AI10" s="24"/>
    </row>
    <row r="11" spans="2:35" ht="12.75">
      <c r="B11" s="5" t="s">
        <v>101</v>
      </c>
      <c r="D11" s="5" t="s">
        <v>102</v>
      </c>
      <c r="E11" s="7"/>
      <c r="F11" s="7">
        <v>1.44</v>
      </c>
      <c r="G11" s="7"/>
      <c r="H11" s="7">
        <v>1.49</v>
      </c>
      <c r="I11" s="7"/>
      <c r="J11" s="7">
        <v>1.5</v>
      </c>
      <c r="K11" s="7"/>
      <c r="L11" s="23">
        <f>AVERAGE(J11,H11,F11)</f>
        <v>1.4766666666666666</v>
      </c>
      <c r="M11" s="23"/>
      <c r="N11" s="7">
        <v>1.507</v>
      </c>
      <c r="O11" s="7"/>
      <c r="P11" s="7">
        <v>1.45</v>
      </c>
      <c r="Q11" s="7"/>
      <c r="R11" s="7">
        <v>1.42</v>
      </c>
      <c r="S11" s="7"/>
      <c r="T11" s="23">
        <f>AVERAGE(R11,P11,N11)</f>
        <v>1.4589999999999999</v>
      </c>
      <c r="U11" s="23"/>
      <c r="V11" s="23"/>
      <c r="W11" s="23"/>
      <c r="X11" s="23"/>
      <c r="Y11" s="23"/>
      <c r="Z11" s="23"/>
      <c r="AA11" s="23"/>
      <c r="AB11" s="23"/>
      <c r="AC11" s="23"/>
      <c r="AD11" s="7"/>
      <c r="AE11" s="7"/>
      <c r="AF11" s="24"/>
      <c r="AG11" s="24"/>
      <c r="AH11" s="24"/>
      <c r="AI11" s="24"/>
    </row>
    <row r="12" spans="2:31" ht="12.75">
      <c r="B12" s="5" t="s">
        <v>60</v>
      </c>
      <c r="D12" s="5" t="s">
        <v>61</v>
      </c>
      <c r="E12" s="7"/>
      <c r="F12" s="7">
        <v>3467</v>
      </c>
      <c r="G12" s="7"/>
      <c r="H12" s="7">
        <v>3118</v>
      </c>
      <c r="I12" s="7"/>
      <c r="J12" s="7">
        <v>3577</v>
      </c>
      <c r="K12" s="7"/>
      <c r="L12" s="23">
        <f>AVERAGE(J12,H12,F12)</f>
        <v>3387.3333333333335</v>
      </c>
      <c r="M12" s="23"/>
      <c r="N12" s="7">
        <v>3355</v>
      </c>
      <c r="O12" s="7"/>
      <c r="P12" s="7">
        <v>2391</v>
      </c>
      <c r="Q12" s="7"/>
      <c r="R12" s="7">
        <v>2042</v>
      </c>
      <c r="S12" s="7"/>
      <c r="T12" s="23">
        <f>AVERAGE(R12,P12,N12)</f>
        <v>2596</v>
      </c>
      <c r="U12" s="23"/>
      <c r="V12" s="23"/>
      <c r="W12" s="23"/>
      <c r="X12" s="23"/>
      <c r="Y12" s="23"/>
      <c r="Z12" s="23"/>
      <c r="AA12" s="23"/>
      <c r="AB12" s="23"/>
      <c r="AC12" s="23"/>
      <c r="AD12" s="7"/>
      <c r="AE12" s="7"/>
    </row>
    <row r="13" spans="2:31" ht="12.75">
      <c r="B13" s="5" t="s">
        <v>22</v>
      </c>
      <c r="D13" s="5" t="s">
        <v>103</v>
      </c>
      <c r="E13" s="7"/>
      <c r="F13" s="7">
        <v>0.02</v>
      </c>
      <c r="G13" s="7"/>
      <c r="H13" s="7">
        <v>0.0733</v>
      </c>
      <c r="I13" s="7"/>
      <c r="J13" s="7">
        <v>0.044</v>
      </c>
      <c r="K13" s="7"/>
      <c r="L13" s="40">
        <f>AVERAGE(J13,H13,F13)</f>
        <v>0.04576666666666667</v>
      </c>
      <c r="M13" s="40"/>
      <c r="N13" s="7">
        <v>0.002</v>
      </c>
      <c r="O13" s="7"/>
      <c r="P13" s="7">
        <v>0.002</v>
      </c>
      <c r="Q13" s="7"/>
      <c r="R13" s="7">
        <v>0.01</v>
      </c>
      <c r="S13" s="7"/>
      <c r="T13" s="40">
        <f>AVERAGE(R13,P13,N13)</f>
        <v>0.004666666666666667</v>
      </c>
      <c r="U13" s="40"/>
      <c r="V13" s="40"/>
      <c r="W13" s="40"/>
      <c r="X13" s="40"/>
      <c r="Y13" s="40"/>
      <c r="Z13" s="40"/>
      <c r="AA13" s="40"/>
      <c r="AB13" s="40"/>
      <c r="AC13" s="40"/>
      <c r="AD13" s="7"/>
      <c r="AE13" s="7"/>
    </row>
    <row r="14" spans="2:31" ht="12.75">
      <c r="B14" s="5" t="s">
        <v>59</v>
      </c>
      <c r="D14" s="5" t="s">
        <v>103</v>
      </c>
      <c r="E14" s="7"/>
      <c r="F14" s="7">
        <v>78.8</v>
      </c>
      <c r="G14" s="7"/>
      <c r="H14" s="7">
        <v>59</v>
      </c>
      <c r="I14" s="7"/>
      <c r="J14" s="7">
        <v>69.13</v>
      </c>
      <c r="K14" s="7"/>
      <c r="L14" s="23">
        <f>AVERAGE(J14,H14,F14)</f>
        <v>68.97666666666667</v>
      </c>
      <c r="M14" s="23"/>
      <c r="N14" s="7">
        <v>72.99</v>
      </c>
      <c r="O14" s="7"/>
      <c r="P14" s="7">
        <v>57.37</v>
      </c>
      <c r="Q14" s="7"/>
      <c r="R14" s="7">
        <v>75.8</v>
      </c>
      <c r="S14" s="7"/>
      <c r="T14" s="23">
        <f>AVERAGE(R14,P14,N14)</f>
        <v>68.71999999999998</v>
      </c>
      <c r="U14" s="23"/>
      <c r="V14" s="23"/>
      <c r="W14" s="23"/>
      <c r="X14" s="23"/>
      <c r="Y14" s="23"/>
      <c r="Z14" s="23"/>
      <c r="AA14" s="23"/>
      <c r="AB14" s="23"/>
      <c r="AC14" s="23"/>
      <c r="AD14" s="7"/>
      <c r="AE14" s="7"/>
    </row>
    <row r="15" spans="5:31" ht="12.75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2:36" ht="12.75">
      <c r="B16" s="5" t="s">
        <v>55</v>
      </c>
      <c r="D16" s="5" t="s">
        <v>17</v>
      </c>
      <c r="E16" s="20"/>
      <c r="F16" s="7">
        <f>emiss!$G$25</f>
        <v>5329.25</v>
      </c>
      <c r="G16" s="7"/>
      <c r="H16" s="23">
        <f>emiss!$I$25</f>
        <v>5393.016666666666</v>
      </c>
      <c r="I16" s="23"/>
      <c r="J16" s="23">
        <f>emiss!$K$25</f>
        <v>5406.716666666666</v>
      </c>
      <c r="K16" s="23"/>
      <c r="L16" s="23">
        <f>emiss!$M$25</f>
        <v>5376.327777777778</v>
      </c>
      <c r="M16" s="23"/>
      <c r="N16" s="7">
        <f>emiss!$G$25</f>
        <v>5329.25</v>
      </c>
      <c r="O16" s="7"/>
      <c r="P16" s="23">
        <f>emiss!$I$25</f>
        <v>5393.016666666666</v>
      </c>
      <c r="Q16" s="23"/>
      <c r="R16" s="23">
        <f>emiss!$K$25</f>
        <v>5406.716666666666</v>
      </c>
      <c r="S16" s="23"/>
      <c r="T16" s="23">
        <f>emiss!$M$25</f>
        <v>5376.327777777778</v>
      </c>
      <c r="U16" s="23"/>
      <c r="V16" s="23"/>
      <c r="W16" s="23"/>
      <c r="X16" s="23"/>
      <c r="Y16" s="23"/>
      <c r="Z16" s="23"/>
      <c r="AA16" s="23"/>
      <c r="AB16" s="23"/>
      <c r="AC16" s="23"/>
      <c r="AD16" s="7">
        <f>emiss!$G$25</f>
        <v>5329.25</v>
      </c>
      <c r="AE16" s="7"/>
      <c r="AF16" s="23">
        <f>emiss!$I$25</f>
        <v>5393.016666666666</v>
      </c>
      <c r="AG16" s="23"/>
      <c r="AH16" s="23">
        <f>emiss!$K$25</f>
        <v>5406.716666666666</v>
      </c>
      <c r="AI16" s="23"/>
      <c r="AJ16" s="23">
        <f>emiss!$M$25</f>
        <v>5376.327777777778</v>
      </c>
    </row>
    <row r="17" spans="2:36" ht="12.75">
      <c r="B17" s="5" t="s">
        <v>56</v>
      </c>
      <c r="D17" s="5" t="s">
        <v>18</v>
      </c>
      <c r="E17" s="20"/>
      <c r="F17" s="6">
        <f>emiss!$G$26</f>
        <v>14.7</v>
      </c>
      <c r="G17" s="6"/>
      <c r="H17" s="18">
        <f>emiss!$I$26</f>
        <v>8.5</v>
      </c>
      <c r="J17" s="18">
        <f>emiss!$K$26</f>
        <v>8.3</v>
      </c>
      <c r="L17" s="18">
        <f>emiss!$M$26</f>
        <v>10.5</v>
      </c>
      <c r="N17" s="6">
        <f>emiss!$G$26</f>
        <v>14.7</v>
      </c>
      <c r="O17" s="6"/>
      <c r="P17" s="18">
        <f>emiss!$I$26</f>
        <v>8.5</v>
      </c>
      <c r="R17" s="18">
        <f>emiss!$K$26</f>
        <v>8.3</v>
      </c>
      <c r="T17" s="18">
        <f>emiss!$M$26</f>
        <v>10.5</v>
      </c>
      <c r="AD17" s="6">
        <f>emiss!$G$26</f>
        <v>14.7</v>
      </c>
      <c r="AE17" s="6"/>
      <c r="AF17" s="18">
        <f>emiss!$I$26</f>
        <v>8.5</v>
      </c>
      <c r="AH17" s="18">
        <f>emiss!$K$26</f>
        <v>8.3</v>
      </c>
      <c r="AJ17" s="18">
        <f>emiss!$M$26</f>
        <v>10.5</v>
      </c>
    </row>
    <row r="18" spans="5:7" ht="12.75">
      <c r="E18" s="20"/>
      <c r="F18" s="6"/>
      <c r="G18" s="6"/>
    </row>
    <row r="19" spans="2:36" ht="12.75">
      <c r="B19" s="5" t="s">
        <v>62</v>
      </c>
      <c r="D19" s="5" t="s">
        <v>63</v>
      </c>
      <c r="E19" s="20"/>
      <c r="F19" s="21">
        <f>F10*F12/1000000</f>
        <v>1.80284</v>
      </c>
      <c r="G19" s="21"/>
      <c r="H19" s="21">
        <f>H10*H12/1000000</f>
        <v>5.33178</v>
      </c>
      <c r="I19" s="21"/>
      <c r="J19" s="21">
        <f>J10*J12/1000000</f>
        <v>7.264887</v>
      </c>
      <c r="K19" s="21"/>
      <c r="L19" s="21">
        <f>AVERAGE(J19,H19,F19)</f>
        <v>4.799835666666667</v>
      </c>
      <c r="M19" s="21"/>
      <c r="N19" s="21">
        <f>N10*N12/1000000</f>
        <v>23.52526</v>
      </c>
      <c r="O19" s="21"/>
      <c r="P19" s="21">
        <f>P10*P12/1000000</f>
        <v>17.126733</v>
      </c>
      <c r="Q19" s="21"/>
      <c r="R19" s="21">
        <f>R10*R12/1000000</f>
        <v>15.564124</v>
      </c>
      <c r="S19" s="21"/>
      <c r="T19" s="21">
        <f>AVERAGE(R19,P19,N19)</f>
        <v>18.738705666666664</v>
      </c>
      <c r="U19" s="21"/>
      <c r="V19" s="21"/>
      <c r="W19" s="21"/>
      <c r="X19" s="21"/>
      <c r="Y19" s="21"/>
      <c r="Z19" s="21"/>
      <c r="AA19" s="21"/>
      <c r="AB19" s="21"/>
      <c r="AC19" s="21"/>
      <c r="AD19" s="21">
        <f>F19+N19</f>
        <v>25.3281</v>
      </c>
      <c r="AE19" s="21"/>
      <c r="AF19" s="21">
        <f>H19+P19</f>
        <v>22.458513000000004</v>
      </c>
      <c r="AG19" s="21"/>
      <c r="AH19" s="21">
        <f>J19+R19</f>
        <v>22.829011</v>
      </c>
      <c r="AI19" s="21"/>
      <c r="AJ19" s="21">
        <f>AVERAGE(AD19,AF19,AH19)</f>
        <v>23.53854133333333</v>
      </c>
    </row>
    <row r="20" spans="2:7" ht="12.75">
      <c r="B20" s="5" t="s">
        <v>64</v>
      </c>
      <c r="D20" s="5" t="s">
        <v>63</v>
      </c>
      <c r="E20" s="20"/>
      <c r="F20" s="18"/>
      <c r="G20" s="18"/>
    </row>
    <row r="21" spans="6:29" ht="12.75">
      <c r="F21" s="7"/>
      <c r="G21" s="7"/>
      <c r="H21" s="7"/>
      <c r="I21" s="7"/>
      <c r="J21" s="7"/>
      <c r="K21" s="7"/>
      <c r="L21" s="41"/>
      <c r="M21" s="41"/>
      <c r="N21" s="7"/>
      <c r="O21" s="7"/>
      <c r="P21" s="7"/>
      <c r="Q21" s="7"/>
      <c r="R21" s="7"/>
      <c r="S21" s="7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2:19" ht="12.75">
      <c r="B22" s="27" t="s">
        <v>57</v>
      </c>
      <c r="F22" s="6"/>
      <c r="G22" s="6"/>
      <c r="H22" s="6"/>
      <c r="I22" s="6"/>
      <c r="J22" s="6"/>
      <c r="K22" s="6"/>
      <c r="N22" s="6"/>
      <c r="O22" s="6"/>
      <c r="P22" s="6"/>
      <c r="Q22" s="6"/>
      <c r="R22" s="6"/>
      <c r="S22" s="6"/>
    </row>
    <row r="23" spans="2:36" ht="12.75">
      <c r="B23" s="5" t="s">
        <v>22</v>
      </c>
      <c r="D23" s="5" t="s">
        <v>27</v>
      </c>
      <c r="F23" s="21">
        <f>F10*F13/100*454/0.0283/60/F16*(21-7)/(21-F17)*1000</f>
        <v>11.595057285129293</v>
      </c>
      <c r="G23" s="21"/>
      <c r="H23" s="21">
        <f>H10*H13/100*454/0.0283/60/H16*(21-7)/(21-H17)*1000</f>
        <v>69.59924239153975</v>
      </c>
      <c r="I23" s="21"/>
      <c r="J23" s="21">
        <f>J10*J13/100*454/0.0283/60/J16*(21-7)/(21-J17)*1000</f>
        <v>48.715982987785935</v>
      </c>
      <c r="K23" s="21"/>
      <c r="L23" s="21">
        <f>AVERAGE(J23,H23,F23)</f>
        <v>43.30342755481832</v>
      </c>
      <c r="M23" s="21"/>
      <c r="N23" s="21">
        <f>N10*N13/100*454/0.0283/60/N16*(21-7)/(21-N17)*1000</f>
        <v>15.635488785255117</v>
      </c>
      <c r="O23" s="21"/>
      <c r="P23" s="21">
        <f>P10*P13/100*454/0.0283/60/P16*(21-7)/(21-P17)*1000</f>
        <v>7.954801995334391</v>
      </c>
      <c r="Q23" s="21"/>
      <c r="R23" s="21">
        <f>R10*R13/100*454/0.0283/60/R16*(21-7)/(21-R17)*1000</f>
        <v>41.55064929198609</v>
      </c>
      <c r="S23" s="21"/>
      <c r="T23" s="21">
        <f>AVERAGE(R23,P23,N23)</f>
        <v>21.713646690858535</v>
      </c>
      <c r="U23" s="21"/>
      <c r="V23" s="21">
        <f>AD23</f>
        <v>27.23054607038441</v>
      </c>
      <c r="W23" s="21"/>
      <c r="X23" s="21">
        <f>AF23</f>
        <v>77.55404438687414</v>
      </c>
      <c r="Y23" s="21"/>
      <c r="Z23" s="21">
        <f>AH23</f>
        <v>90.26663227977203</v>
      </c>
      <c r="AA23" s="21"/>
      <c r="AB23" s="21">
        <f>AJ23</f>
        <v>65.01707424567685</v>
      </c>
      <c r="AC23" s="21"/>
      <c r="AD23" s="21">
        <f>F23+N23</f>
        <v>27.23054607038441</v>
      </c>
      <c r="AE23" s="21"/>
      <c r="AF23" s="21">
        <f>H23+P23</f>
        <v>77.55404438687414</v>
      </c>
      <c r="AG23" s="21"/>
      <c r="AH23" s="21">
        <f>J23+R23</f>
        <v>90.26663227977203</v>
      </c>
      <c r="AI23" s="21"/>
      <c r="AJ23" s="21">
        <f>AVERAGE(AD23,AF23,AH23)</f>
        <v>65.01707424567685</v>
      </c>
    </row>
    <row r="24" spans="2:36" ht="12.75">
      <c r="B24" s="5" t="s">
        <v>59</v>
      </c>
      <c r="D24" s="5" t="s">
        <v>26</v>
      </c>
      <c r="F24" s="24">
        <f>F10*F14/100*454/0.0283/60/F16*(21-7)/(21-F17)*1000000</f>
        <v>45684525.70340942</v>
      </c>
      <c r="G24" s="24"/>
      <c r="H24" s="24">
        <f>H10*H14/100*454/0.0283/60/H16*(21-7)/(21-H17)*1000000</f>
        <v>56021218.29605519</v>
      </c>
      <c r="I24" s="24"/>
      <c r="J24" s="24">
        <f>J10*J14/100*454/0.0283/60/J16*(21-7)/(21-J17)*1000000</f>
        <v>76539452.36240096</v>
      </c>
      <c r="K24" s="24"/>
      <c r="L24" s="24">
        <f>AVERAGE(J24,H24,F24)</f>
        <v>59415065.453955196</v>
      </c>
      <c r="M24" s="24"/>
      <c r="N24" s="24">
        <f>N10*N14/100*454/0.0283/60/N16*(21-7)/(21-N17)*1000000</f>
        <v>570617163.2178855</v>
      </c>
      <c r="O24" s="24"/>
      <c r="P24" s="24">
        <f>P10*P14/100*454/0.0283/60/P16*(21-7)/(21-P17)*1000000</f>
        <v>228183495.23616692</v>
      </c>
      <c r="Q24" s="24"/>
      <c r="R24" s="24">
        <f>R10*R14/100*454/0.0283/60/R16*(21-7)/(21-R17)*1000000</f>
        <v>314953921.6332545</v>
      </c>
      <c r="S24" s="24"/>
      <c r="T24" s="24">
        <f>AVERAGE(R24,P24,N24)</f>
        <v>371251526.695769</v>
      </c>
      <c r="U24" s="24"/>
      <c r="V24" s="21">
        <f>AD24</f>
        <v>616301688.9212949</v>
      </c>
      <c r="W24" s="24"/>
      <c r="X24" s="21">
        <f>AF24</f>
        <v>284204713.5322221</v>
      </c>
      <c r="Y24" s="24"/>
      <c r="Z24" s="21">
        <f>AH24</f>
        <v>391493373.9956555</v>
      </c>
      <c r="AA24" s="24"/>
      <c r="AB24" s="21">
        <f>AJ24</f>
        <v>430666592.1497242</v>
      </c>
      <c r="AC24" s="24"/>
      <c r="AD24" s="24">
        <f>F24+N24</f>
        <v>616301688.9212949</v>
      </c>
      <c r="AE24" s="24"/>
      <c r="AF24" s="24">
        <f>H24+P24</f>
        <v>284204713.5322221</v>
      </c>
      <c r="AG24" s="24"/>
      <c r="AH24" s="24">
        <f>J24+R24</f>
        <v>391493373.9956555</v>
      </c>
      <c r="AI24" s="24"/>
      <c r="AJ24" s="24">
        <f>AVERAGE(AD24,AF24,AH24)</f>
        <v>430666592.1497242</v>
      </c>
    </row>
    <row r="25" spans="6:29" ht="12.75">
      <c r="F25" s="7"/>
      <c r="G25" s="7"/>
      <c r="H25" s="7"/>
      <c r="I25" s="7"/>
      <c r="J25" s="7"/>
      <c r="K25" s="7"/>
      <c r="L25" s="41"/>
      <c r="M25" s="41"/>
      <c r="N25" s="7"/>
      <c r="O25" s="7"/>
      <c r="P25" s="7"/>
      <c r="Q25" s="7"/>
      <c r="R25" s="13"/>
      <c r="S25" s="13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6:29" ht="12.75">
      <c r="F26" s="7"/>
      <c r="G26" s="7"/>
      <c r="H26" s="7"/>
      <c r="I26" s="7"/>
      <c r="J26" s="7"/>
      <c r="K26" s="7"/>
      <c r="L26" s="41"/>
      <c r="M26" s="41"/>
      <c r="N26" s="7"/>
      <c r="O26" s="7"/>
      <c r="P26" s="7"/>
      <c r="Q26" s="7"/>
      <c r="R26" s="13"/>
      <c r="S26" s="13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6:29" ht="12.75">
      <c r="F27" s="7"/>
      <c r="G27" s="7"/>
      <c r="H27" s="7"/>
      <c r="I27" s="7"/>
      <c r="J27" s="7"/>
      <c r="K27" s="7"/>
      <c r="L27" s="41"/>
      <c r="M27" s="41"/>
      <c r="N27" s="7"/>
      <c r="O27" s="7"/>
      <c r="P27" s="7"/>
      <c r="Q27" s="7"/>
      <c r="R27" s="13"/>
      <c r="S27" s="13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36" ht="12.75">
      <c r="A28" s="18" t="s">
        <v>47</v>
      </c>
      <c r="B28" s="17" t="s">
        <v>98</v>
      </c>
      <c r="C28" s="17" t="s">
        <v>46</v>
      </c>
      <c r="F28" s="20" t="s">
        <v>66</v>
      </c>
      <c r="G28" s="20"/>
      <c r="H28" s="20" t="s">
        <v>67</v>
      </c>
      <c r="I28" s="20"/>
      <c r="J28" s="20" t="s">
        <v>68</v>
      </c>
      <c r="K28" s="20"/>
      <c r="L28" s="20" t="s">
        <v>116</v>
      </c>
      <c r="M28" s="20"/>
      <c r="N28" s="20" t="s">
        <v>66</v>
      </c>
      <c r="O28" s="20"/>
      <c r="P28" s="20" t="s">
        <v>67</v>
      </c>
      <c r="Q28" s="20"/>
      <c r="R28" s="20" t="s">
        <v>68</v>
      </c>
      <c r="S28" s="20"/>
      <c r="T28" s="20" t="s">
        <v>116</v>
      </c>
      <c r="U28" s="20"/>
      <c r="V28" s="20" t="s">
        <v>66</v>
      </c>
      <c r="W28" s="20"/>
      <c r="X28" s="20" t="s">
        <v>67</v>
      </c>
      <c r="Y28" s="20"/>
      <c r="Z28" s="20" t="s">
        <v>68</v>
      </c>
      <c r="AA28" s="20"/>
      <c r="AB28" s="20" t="s">
        <v>116</v>
      </c>
      <c r="AC28" s="20"/>
      <c r="AD28" s="20" t="s">
        <v>66</v>
      </c>
      <c r="AE28" s="20"/>
      <c r="AF28" s="20" t="s">
        <v>67</v>
      </c>
      <c r="AG28" s="20"/>
      <c r="AH28" s="20" t="s">
        <v>68</v>
      </c>
      <c r="AI28" s="20"/>
      <c r="AJ28" s="20" t="s">
        <v>116</v>
      </c>
    </row>
    <row r="29" spans="2:36" ht="12.75">
      <c r="B29" s="17"/>
      <c r="C29" s="17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2:36" ht="12.75">
      <c r="B30" s="5" t="s">
        <v>131</v>
      </c>
      <c r="C30" s="17"/>
      <c r="F30" s="20" t="s">
        <v>134</v>
      </c>
      <c r="G30" s="20"/>
      <c r="H30" s="20" t="s">
        <v>134</v>
      </c>
      <c r="I30" s="20"/>
      <c r="J30" s="20" t="s">
        <v>134</v>
      </c>
      <c r="K30" s="20"/>
      <c r="L30" s="20" t="s">
        <v>134</v>
      </c>
      <c r="M30" s="20"/>
      <c r="N30" s="20" t="s">
        <v>135</v>
      </c>
      <c r="O30" s="20"/>
      <c r="P30" s="20" t="s">
        <v>135</v>
      </c>
      <c r="Q30" s="20"/>
      <c r="R30" s="20" t="s">
        <v>135</v>
      </c>
      <c r="S30" s="20"/>
      <c r="T30" s="20" t="s">
        <v>135</v>
      </c>
      <c r="U30" s="20"/>
      <c r="V30" s="20"/>
      <c r="W30" s="20"/>
      <c r="X30" s="20"/>
      <c r="Y30" s="20"/>
      <c r="Z30" s="20"/>
      <c r="AA30" s="20"/>
      <c r="AB30" s="20"/>
      <c r="AC30" s="20"/>
      <c r="AD30" s="20" t="s">
        <v>136</v>
      </c>
      <c r="AE30" s="20"/>
      <c r="AF30" s="20" t="s">
        <v>136</v>
      </c>
      <c r="AG30" s="20"/>
      <c r="AH30" s="20" t="s">
        <v>136</v>
      </c>
      <c r="AI30" s="20"/>
      <c r="AJ30" s="20" t="s">
        <v>136</v>
      </c>
    </row>
    <row r="31" spans="2:36" ht="12.75">
      <c r="B31" s="5" t="s">
        <v>132</v>
      </c>
      <c r="F31" s="19" t="s">
        <v>133</v>
      </c>
      <c r="H31" s="19" t="s">
        <v>133</v>
      </c>
      <c r="J31" s="19" t="s">
        <v>133</v>
      </c>
      <c r="L31" s="19" t="s">
        <v>133</v>
      </c>
      <c r="N31" s="19" t="s">
        <v>133</v>
      </c>
      <c r="O31" s="19"/>
      <c r="P31" s="19" t="s">
        <v>133</v>
      </c>
      <c r="R31" s="19" t="s">
        <v>133</v>
      </c>
      <c r="T31" s="19" t="s">
        <v>133</v>
      </c>
      <c r="U31" s="19"/>
      <c r="V31" s="19"/>
      <c r="W31" s="19"/>
      <c r="X31" s="19"/>
      <c r="Y31" s="19"/>
      <c r="Z31" s="19"/>
      <c r="AA31" s="19"/>
      <c r="AB31" s="19"/>
      <c r="AD31" s="18" t="s">
        <v>20</v>
      </c>
      <c r="AF31" s="18" t="s">
        <v>20</v>
      </c>
      <c r="AH31" s="18" t="s">
        <v>20</v>
      </c>
      <c r="AJ31" s="18" t="s">
        <v>20</v>
      </c>
    </row>
    <row r="32" spans="2:36" ht="12.75">
      <c r="B32" s="5" t="s">
        <v>137</v>
      </c>
      <c r="H32" s="19"/>
      <c r="J32" s="19"/>
      <c r="K32" s="19"/>
      <c r="L32" s="19"/>
      <c r="N32" s="19"/>
      <c r="O32" s="19"/>
      <c r="P32" s="19"/>
      <c r="R32" s="19"/>
      <c r="T32" s="19"/>
      <c r="U32" s="19"/>
      <c r="V32" s="19" t="s">
        <v>28</v>
      </c>
      <c r="W32" s="19"/>
      <c r="X32" s="19" t="s">
        <v>28</v>
      </c>
      <c r="Y32" s="19"/>
      <c r="Z32" s="19" t="s">
        <v>28</v>
      </c>
      <c r="AA32" s="19"/>
      <c r="AB32" s="19" t="s">
        <v>28</v>
      </c>
      <c r="AD32" s="18" t="s">
        <v>20</v>
      </c>
      <c r="AF32" s="18" t="s">
        <v>20</v>
      </c>
      <c r="AH32" s="18" t="s">
        <v>20</v>
      </c>
      <c r="AJ32" s="18" t="s">
        <v>20</v>
      </c>
    </row>
    <row r="33" spans="2:36" s="32" customFormat="1" ht="12.75">
      <c r="B33" s="32" t="s">
        <v>21</v>
      </c>
      <c r="E33" s="30"/>
      <c r="F33" s="7" t="s">
        <v>99</v>
      </c>
      <c r="G33" s="7"/>
      <c r="H33" s="7" t="s">
        <v>99</v>
      </c>
      <c r="I33" s="7"/>
      <c r="J33" s="7" t="s">
        <v>99</v>
      </c>
      <c r="K33" s="7"/>
      <c r="L33" s="7" t="s">
        <v>99</v>
      </c>
      <c r="M33" s="7"/>
      <c r="N33" s="7" t="s">
        <v>100</v>
      </c>
      <c r="O33" s="7"/>
      <c r="P33" s="7" t="s">
        <v>100</v>
      </c>
      <c r="Q33" s="7"/>
      <c r="R33" s="7" t="s">
        <v>100</v>
      </c>
      <c r="S33" s="7"/>
      <c r="T33" s="7" t="s">
        <v>100</v>
      </c>
      <c r="U33" s="7"/>
      <c r="V33" s="7"/>
      <c r="W33" s="7"/>
      <c r="X33" s="7"/>
      <c r="Y33" s="7"/>
      <c r="Z33" s="7"/>
      <c r="AA33" s="7"/>
      <c r="AB33" s="7"/>
      <c r="AC33" s="7"/>
      <c r="AD33" s="18" t="s">
        <v>20</v>
      </c>
      <c r="AE33" s="18"/>
      <c r="AF33" s="18" t="s">
        <v>20</v>
      </c>
      <c r="AG33" s="18"/>
      <c r="AH33" s="18" t="s">
        <v>20</v>
      </c>
      <c r="AI33" s="18"/>
      <c r="AJ33" s="18" t="s">
        <v>20</v>
      </c>
    </row>
    <row r="34" spans="2:35" ht="12.75">
      <c r="B34" s="5" t="s">
        <v>48</v>
      </c>
      <c r="D34" s="5" t="s">
        <v>25</v>
      </c>
      <c r="E34" s="7"/>
      <c r="F34" s="7">
        <v>1740</v>
      </c>
      <c r="G34" s="7"/>
      <c r="H34" s="7">
        <v>1455</v>
      </c>
      <c r="I34" s="7"/>
      <c r="J34" s="7">
        <v>1572</v>
      </c>
      <c r="K34" s="7"/>
      <c r="L34" s="23">
        <f>AVERAGE(J34,H34,F34)</f>
        <v>1589</v>
      </c>
      <c r="M34" s="23"/>
      <c r="N34" s="7">
        <v>7308</v>
      </c>
      <c r="O34" s="7"/>
      <c r="P34" s="7">
        <v>6887</v>
      </c>
      <c r="Q34" s="7"/>
      <c r="R34" s="7">
        <v>6776</v>
      </c>
      <c r="S34" s="7"/>
      <c r="T34" s="23">
        <f>AVERAGE(R34,P34,N34)</f>
        <v>6990.333333333333</v>
      </c>
      <c r="U34" s="23"/>
      <c r="V34" s="23"/>
      <c r="W34" s="23"/>
      <c r="X34" s="23"/>
      <c r="Y34" s="23"/>
      <c r="Z34" s="23"/>
      <c r="AA34" s="23"/>
      <c r="AB34" s="23"/>
      <c r="AC34" s="23"/>
      <c r="AD34" s="7"/>
      <c r="AE34" s="7"/>
      <c r="AF34" s="24"/>
      <c r="AG34" s="24"/>
      <c r="AH34" s="24"/>
      <c r="AI34" s="24"/>
    </row>
    <row r="35" spans="2:35" ht="12.75">
      <c r="B35" s="5" t="s">
        <v>101</v>
      </c>
      <c r="D35" s="5" t="s">
        <v>102</v>
      </c>
      <c r="E35" s="7"/>
      <c r="F35" s="7">
        <v>1.45</v>
      </c>
      <c r="G35" s="7"/>
      <c r="H35" s="7">
        <v>1.45</v>
      </c>
      <c r="I35" s="7"/>
      <c r="J35" s="7">
        <v>1.43</v>
      </c>
      <c r="K35" s="7"/>
      <c r="L35" s="23">
        <f>AVERAGE(J35,H35,F35)</f>
        <v>1.4433333333333334</v>
      </c>
      <c r="M35" s="23"/>
      <c r="N35" s="7">
        <v>1.54</v>
      </c>
      <c r="O35" s="7"/>
      <c r="P35" s="7">
        <v>1.45</v>
      </c>
      <c r="Q35" s="7"/>
      <c r="R35" s="7">
        <v>1.51</v>
      </c>
      <c r="S35" s="7"/>
      <c r="T35" s="23">
        <f>AVERAGE(R35,P35,N35)</f>
        <v>1.5</v>
      </c>
      <c r="U35" s="23"/>
      <c r="V35" s="23"/>
      <c r="W35" s="23"/>
      <c r="X35" s="23"/>
      <c r="Y35" s="23"/>
      <c r="Z35" s="23"/>
      <c r="AA35" s="23"/>
      <c r="AB35" s="23"/>
      <c r="AC35" s="23"/>
      <c r="AD35" s="7"/>
      <c r="AE35" s="7"/>
      <c r="AF35" s="24"/>
      <c r="AG35" s="24"/>
      <c r="AH35" s="24"/>
      <c r="AI35" s="24"/>
    </row>
    <row r="36" spans="2:31" ht="12.75">
      <c r="B36" s="5" t="s">
        <v>60</v>
      </c>
      <c r="D36" s="5" t="s">
        <v>61</v>
      </c>
      <c r="E36" s="7"/>
      <c r="F36" s="7">
        <v>3355</v>
      </c>
      <c r="G36" s="7"/>
      <c r="H36" s="7">
        <v>3363</v>
      </c>
      <c r="I36" s="7"/>
      <c r="J36" s="7">
        <v>3276</v>
      </c>
      <c r="K36" s="7"/>
      <c r="L36" s="23">
        <f>AVERAGE(J36,H36,F36)</f>
        <v>3331.3333333333335</v>
      </c>
      <c r="M36" s="23"/>
      <c r="N36" s="7">
        <v>2127</v>
      </c>
      <c r="O36" s="7"/>
      <c r="P36" s="7">
        <v>2843</v>
      </c>
      <c r="Q36" s="7"/>
      <c r="R36" s="7">
        <v>2499</v>
      </c>
      <c r="S36" s="7"/>
      <c r="T36" s="23">
        <f>AVERAGE(R36,P36,N36)</f>
        <v>2489.6666666666665</v>
      </c>
      <c r="U36" s="23"/>
      <c r="V36" s="23"/>
      <c r="W36" s="23"/>
      <c r="X36" s="23"/>
      <c r="Y36" s="23"/>
      <c r="Z36" s="23"/>
      <c r="AA36" s="23"/>
      <c r="AB36" s="23"/>
      <c r="AC36" s="23"/>
      <c r="AD36" s="7"/>
      <c r="AE36" s="7"/>
    </row>
    <row r="37" spans="2:31" ht="12.75">
      <c r="B37" s="5" t="s">
        <v>22</v>
      </c>
      <c r="D37" s="5" t="s">
        <v>103</v>
      </c>
      <c r="E37" s="7"/>
      <c r="F37" s="7">
        <v>0.036</v>
      </c>
      <c r="G37" s="7"/>
      <c r="H37" s="7">
        <v>0.057</v>
      </c>
      <c r="I37" s="7"/>
      <c r="J37" s="7">
        <v>0.022</v>
      </c>
      <c r="K37" s="7"/>
      <c r="L37" s="40">
        <f>AVERAGE(J37,H37,F37)</f>
        <v>0.03833333333333333</v>
      </c>
      <c r="M37" s="40"/>
      <c r="N37" s="7">
        <v>0.002</v>
      </c>
      <c r="O37" s="7"/>
      <c r="P37" s="7">
        <v>0.003</v>
      </c>
      <c r="Q37" s="7"/>
      <c r="R37" s="7">
        <v>0.008</v>
      </c>
      <c r="S37" s="7"/>
      <c r="T37" s="40">
        <f>AVERAGE(R37,P37,N37)</f>
        <v>0.004333333333333333</v>
      </c>
      <c r="U37" s="40"/>
      <c r="V37" s="40"/>
      <c r="W37" s="40"/>
      <c r="X37" s="40"/>
      <c r="Y37" s="40"/>
      <c r="Z37" s="40"/>
      <c r="AA37" s="40"/>
      <c r="AB37" s="40"/>
      <c r="AC37" s="40"/>
      <c r="AD37" s="7"/>
      <c r="AE37" s="7"/>
    </row>
    <row r="38" spans="2:31" ht="12.75">
      <c r="B38" s="5" t="s">
        <v>59</v>
      </c>
      <c r="D38" s="5" t="s">
        <v>103</v>
      </c>
      <c r="E38" s="7"/>
      <c r="F38" s="7">
        <v>54.57</v>
      </c>
      <c r="G38" s="7"/>
      <c r="H38" s="7">
        <v>53.84</v>
      </c>
      <c r="I38" s="7"/>
      <c r="J38" s="7">
        <v>54.28</v>
      </c>
      <c r="K38" s="7"/>
      <c r="L38" s="23">
        <f>AVERAGE(J38,H38,F38)</f>
        <v>54.23</v>
      </c>
      <c r="M38" s="23"/>
      <c r="N38" s="7">
        <v>52.19</v>
      </c>
      <c r="O38" s="7"/>
      <c r="P38" s="7">
        <v>50.95</v>
      </c>
      <c r="Q38" s="7"/>
      <c r="R38" s="7">
        <v>49.36</v>
      </c>
      <c r="S38" s="7"/>
      <c r="T38" s="23">
        <f>AVERAGE(R38,P38,N38)</f>
        <v>50.833333333333336</v>
      </c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7"/>
    </row>
    <row r="39" spans="5:31" ht="12.7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2:36" ht="12.75">
      <c r="B40" s="5" t="s">
        <v>55</v>
      </c>
      <c r="D40" s="5" t="s">
        <v>17</v>
      </c>
      <c r="E40" s="20"/>
      <c r="F40" s="23">
        <f>emiss!$G$54</f>
        <v>5258.583333333333</v>
      </c>
      <c r="G40" s="23"/>
      <c r="H40" s="23">
        <f>emiss!$I$54</f>
        <v>5085.816666666667</v>
      </c>
      <c r="I40" s="23"/>
      <c r="J40" s="23">
        <f>emiss!$K$54</f>
        <v>5057.416666666667</v>
      </c>
      <c r="K40" s="23"/>
      <c r="L40" s="23">
        <f>emiss!$M$54</f>
        <v>5133.938888888889</v>
      </c>
      <c r="M40" s="23"/>
      <c r="N40" s="23">
        <f>emiss!$G$54</f>
        <v>5258.583333333333</v>
      </c>
      <c r="O40" s="23"/>
      <c r="P40" s="23">
        <f>emiss!$I$54</f>
        <v>5085.816666666667</v>
      </c>
      <c r="Q40" s="23"/>
      <c r="R40" s="23">
        <f>emiss!$K$54</f>
        <v>5057.416666666667</v>
      </c>
      <c r="S40" s="23"/>
      <c r="T40" s="23">
        <f>emiss!$M$54</f>
        <v>5133.938888888889</v>
      </c>
      <c r="U40" s="23"/>
      <c r="V40" s="23"/>
      <c r="W40" s="23"/>
      <c r="X40" s="23"/>
      <c r="Y40" s="23"/>
      <c r="Z40" s="23"/>
      <c r="AA40" s="23"/>
      <c r="AB40" s="23"/>
      <c r="AC40" s="23"/>
      <c r="AD40" s="23">
        <f>emiss!$G$54</f>
        <v>5258.583333333333</v>
      </c>
      <c r="AE40" s="23"/>
      <c r="AF40" s="23">
        <f>emiss!$I$54</f>
        <v>5085.816666666667</v>
      </c>
      <c r="AG40" s="23"/>
      <c r="AH40" s="23">
        <f>emiss!$K$54</f>
        <v>5057.416666666667</v>
      </c>
      <c r="AI40" s="23"/>
      <c r="AJ40" s="23">
        <f>emiss!$M$54</f>
        <v>5133.938888888889</v>
      </c>
    </row>
    <row r="41" spans="2:36" ht="12.75">
      <c r="B41" s="5" t="s">
        <v>56</v>
      </c>
      <c r="D41" s="5" t="s">
        <v>18</v>
      </c>
      <c r="E41" s="20"/>
      <c r="F41" s="6">
        <f>emiss!$G$55</f>
        <v>6.6</v>
      </c>
      <c r="G41" s="6"/>
      <c r="H41" s="18">
        <f>emiss!$I$55</f>
        <v>6.3</v>
      </c>
      <c r="J41" s="18">
        <f>emiss!$K$55</f>
        <v>5.2</v>
      </c>
      <c r="L41" s="21">
        <f>emiss!$M$55</f>
        <v>6.033333333333332</v>
      </c>
      <c r="M41" s="21"/>
      <c r="N41" s="6">
        <f>emiss!$G$55</f>
        <v>6.6</v>
      </c>
      <c r="O41" s="6"/>
      <c r="P41" s="18">
        <f>emiss!$I$55</f>
        <v>6.3</v>
      </c>
      <c r="R41" s="18">
        <f>emiss!$K$55</f>
        <v>5.2</v>
      </c>
      <c r="T41" s="21">
        <f>emiss!$M$55</f>
        <v>6.033333333333332</v>
      </c>
      <c r="U41" s="21"/>
      <c r="V41" s="21"/>
      <c r="W41" s="21"/>
      <c r="X41" s="21"/>
      <c r="Y41" s="21"/>
      <c r="Z41" s="21"/>
      <c r="AA41" s="21"/>
      <c r="AB41" s="21"/>
      <c r="AC41" s="21"/>
      <c r="AD41" s="6">
        <f>emiss!$G$55</f>
        <v>6.6</v>
      </c>
      <c r="AE41" s="6"/>
      <c r="AF41" s="18">
        <f>emiss!$I$55</f>
        <v>6.3</v>
      </c>
      <c r="AH41" s="18">
        <f>emiss!$K$55</f>
        <v>5.2</v>
      </c>
      <c r="AJ41" s="21">
        <f>emiss!$M$55</f>
        <v>6.033333333333332</v>
      </c>
    </row>
    <row r="42" spans="5:7" ht="12.75">
      <c r="E42" s="20"/>
      <c r="F42" s="6"/>
      <c r="G42" s="6"/>
    </row>
    <row r="43" spans="2:36" ht="12.75">
      <c r="B43" s="5" t="s">
        <v>62</v>
      </c>
      <c r="D43" s="5" t="s">
        <v>63</v>
      </c>
      <c r="E43" s="20"/>
      <c r="F43" s="21">
        <f>F34*F36/1000000</f>
        <v>5.8377</v>
      </c>
      <c r="G43" s="21"/>
      <c r="H43" s="21">
        <f>H34*H36/1000000</f>
        <v>4.893165</v>
      </c>
      <c r="I43" s="21"/>
      <c r="J43" s="21">
        <f>J34*J36/1000000</f>
        <v>5.149872</v>
      </c>
      <c r="K43" s="21"/>
      <c r="L43" s="21">
        <f>AVERAGE(J43,H43,F43)</f>
        <v>5.293579</v>
      </c>
      <c r="M43" s="21"/>
      <c r="N43" s="21">
        <f>N34*N36/1000000</f>
        <v>15.544116</v>
      </c>
      <c r="O43" s="21"/>
      <c r="P43" s="21">
        <f>P34*P36/1000000</f>
        <v>19.579741</v>
      </c>
      <c r="Q43" s="21"/>
      <c r="R43" s="21">
        <f>R34*R36/1000000</f>
        <v>16.933224</v>
      </c>
      <c r="S43" s="21"/>
      <c r="T43" s="21">
        <f>AVERAGE(R43,P43,N43)</f>
        <v>17.352360333333333</v>
      </c>
      <c r="U43" s="21"/>
      <c r="V43" s="21"/>
      <c r="W43" s="21"/>
      <c r="X43" s="21"/>
      <c r="Y43" s="21"/>
      <c r="Z43" s="21"/>
      <c r="AA43" s="21"/>
      <c r="AB43" s="21"/>
      <c r="AC43" s="21"/>
      <c r="AD43" s="21">
        <f>F43+N43</f>
        <v>21.381816</v>
      </c>
      <c r="AE43" s="21"/>
      <c r="AF43" s="21">
        <f>H43+P43</f>
        <v>24.472906</v>
      </c>
      <c r="AG43" s="21"/>
      <c r="AH43" s="21">
        <f>J43+R43</f>
        <v>22.083095999999998</v>
      </c>
      <c r="AI43" s="21"/>
      <c r="AJ43" s="21">
        <f>AVERAGE(AD43,AF43,AH43)</f>
        <v>22.64593933333333</v>
      </c>
    </row>
    <row r="44" spans="2:7" ht="12.75">
      <c r="B44" s="5" t="s">
        <v>64</v>
      </c>
      <c r="D44" s="5" t="s">
        <v>63</v>
      </c>
      <c r="E44" s="20"/>
      <c r="F44" s="18"/>
      <c r="G44" s="18"/>
    </row>
    <row r="45" spans="6:29" ht="12.75">
      <c r="F45" s="7"/>
      <c r="G45" s="7"/>
      <c r="H45" s="7"/>
      <c r="I45" s="7"/>
      <c r="J45" s="7"/>
      <c r="K45" s="7"/>
      <c r="L45" s="41"/>
      <c r="M45" s="41"/>
      <c r="N45" s="7"/>
      <c r="O45" s="7"/>
      <c r="P45" s="7"/>
      <c r="Q45" s="7"/>
      <c r="R45" s="7"/>
      <c r="S45" s="7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2:19" ht="12.75">
      <c r="B46" s="27" t="s">
        <v>57</v>
      </c>
      <c r="F46" s="6"/>
      <c r="G46" s="6"/>
      <c r="H46" s="6"/>
      <c r="I46" s="6"/>
      <c r="J46" s="6"/>
      <c r="K46" s="6"/>
      <c r="N46" s="6"/>
      <c r="O46" s="6"/>
      <c r="P46" s="6"/>
      <c r="Q46" s="6"/>
      <c r="R46" s="6"/>
      <c r="S46" s="6"/>
    </row>
    <row r="47" spans="2:36" ht="12.75">
      <c r="B47" s="5" t="s">
        <v>22</v>
      </c>
      <c r="D47" s="5" t="s">
        <v>27</v>
      </c>
      <c r="F47" s="21">
        <f>F34*F37/100*454/0.0283/60/F40*(21-7)/(21-F41)*1000</f>
        <v>30.964687325657323</v>
      </c>
      <c r="G47" s="21"/>
      <c r="H47" s="21">
        <f>H34*H37/100*454/0.0283/60/H40*(21-7)/(21-H41)*1000</f>
        <v>41.52465340336406</v>
      </c>
      <c r="I47" s="21"/>
      <c r="J47" s="21">
        <f>J34*J37/100*454/0.0283/60/J40*(21-7)/(21-J41)*1000</f>
        <v>16.20076799748584</v>
      </c>
      <c r="K47" s="21"/>
      <c r="L47" s="21">
        <f>AVERAGE(J47,H47,F47)</f>
        <v>29.563369575502406</v>
      </c>
      <c r="M47" s="21"/>
      <c r="N47" s="21">
        <f>N34*N37/100*454/0.0283/60/N40*(21-7)/(21-N41)*1000</f>
        <v>7.225093709320043</v>
      </c>
      <c r="O47" s="21"/>
      <c r="P47" s="21">
        <f>P34*P37/100*454/0.0283/60/P40*(21-7)/(21-P41)*1000</f>
        <v>10.344738216276662</v>
      </c>
      <c r="Q47" s="21"/>
      <c r="R47" s="21">
        <f>R34*R37/100*454/0.0283/60/R40*(21-7)/(21-R41)*1000</f>
        <v>25.39357019453252</v>
      </c>
      <c r="S47" s="21"/>
      <c r="T47" s="21">
        <f>AVERAGE(R47,P47,N47)</f>
        <v>14.321134040043075</v>
      </c>
      <c r="U47" s="21"/>
      <c r="V47" s="21">
        <f>AD47</f>
        <v>38.189781034977365</v>
      </c>
      <c r="W47" s="21"/>
      <c r="X47" s="21">
        <f>AF47</f>
        <v>51.86939161964072</v>
      </c>
      <c r="Y47" s="21"/>
      <c r="Z47" s="21">
        <f>AH47</f>
        <v>41.594338192018355</v>
      </c>
      <c r="AA47" s="21"/>
      <c r="AB47" s="21">
        <f>AJ47</f>
        <v>43.884503615545476</v>
      </c>
      <c r="AC47" s="21"/>
      <c r="AD47" s="21">
        <f>F47+N47</f>
        <v>38.189781034977365</v>
      </c>
      <c r="AE47" s="21"/>
      <c r="AF47" s="21">
        <f>H47+P47</f>
        <v>51.86939161964072</v>
      </c>
      <c r="AG47" s="21"/>
      <c r="AH47" s="21">
        <f>J47+R47</f>
        <v>41.594338192018355</v>
      </c>
      <c r="AI47" s="21"/>
      <c r="AJ47" s="21">
        <f>AVERAGE(AD47,AF47,AH47)</f>
        <v>43.884503615545476</v>
      </c>
    </row>
    <row r="48" spans="2:36" ht="12.75">
      <c r="B48" s="5" t="s">
        <v>59</v>
      </c>
      <c r="D48" s="5" t="s">
        <v>26</v>
      </c>
      <c r="F48" s="24">
        <f>F34*F38/100*454/0.0283/60/F40*(21-7)/(21-F41)*1000000</f>
        <v>46937305.204475574</v>
      </c>
      <c r="G48" s="24"/>
      <c r="H48" s="24">
        <f>H34*H38/100*454/0.0283/60/H40*(21-7)/(21-H41)*1000000</f>
        <v>39222584.89889687</v>
      </c>
      <c r="I48" s="24"/>
      <c r="J48" s="24">
        <f>J34*J38/100*454/0.0283/60/J40*(21-7)/(21-J41)*1000000</f>
        <v>39971713.04106963</v>
      </c>
      <c r="K48" s="24"/>
      <c r="L48" s="24">
        <f>AVERAGE(J48,H48,F48)</f>
        <v>42043867.71481403</v>
      </c>
      <c r="M48" s="24"/>
      <c r="N48" s="24">
        <f>N34*N38/100*454/0.0283/60/N40*(21-7)/(21-N41)*1000000</f>
        <v>188538820.3447065</v>
      </c>
      <c r="O48" s="24"/>
      <c r="P48" s="24">
        <f>P34*P38/100*454/0.0283/60/P40*(21-7)/(21-P41)*1000000</f>
        <v>175688137.37309864</v>
      </c>
      <c r="Q48" s="24"/>
      <c r="R48" s="24">
        <f>R34*R38/100*454/0.0283/60/R40*(21-7)/(21-R41)*1000000</f>
        <v>156678328.10026568</v>
      </c>
      <c r="S48" s="24"/>
      <c r="T48" s="24">
        <f>AVERAGE(R48,P48,N48)</f>
        <v>173635095.2726903</v>
      </c>
      <c r="U48" s="24"/>
      <c r="V48" s="21">
        <f>AD48</f>
        <v>235476125.5491821</v>
      </c>
      <c r="W48" s="24"/>
      <c r="X48" s="21">
        <f>AF48</f>
        <v>214910722.2719955</v>
      </c>
      <c r="Y48" s="24"/>
      <c r="Z48" s="21">
        <f>AH48</f>
        <v>196650041.1413353</v>
      </c>
      <c r="AA48" s="24"/>
      <c r="AB48" s="21">
        <f>AJ48</f>
        <v>215678962.98750433</v>
      </c>
      <c r="AC48" s="24"/>
      <c r="AD48" s="24">
        <f>F48+N48</f>
        <v>235476125.5491821</v>
      </c>
      <c r="AE48" s="24"/>
      <c r="AF48" s="24">
        <f>H48+P48</f>
        <v>214910722.2719955</v>
      </c>
      <c r="AG48" s="24"/>
      <c r="AH48" s="24">
        <f>J48+R48</f>
        <v>196650041.1413353</v>
      </c>
      <c r="AI48" s="24"/>
      <c r="AJ48" s="24">
        <f>AVERAGE(AD48,AF48,AH48)</f>
        <v>215678962.98750433</v>
      </c>
    </row>
    <row r="49" spans="6:7" ht="12.75">
      <c r="F49" s="6"/>
      <c r="G49" s="6"/>
    </row>
    <row r="50" spans="5:31" ht="12.75">
      <c r="E50" s="20"/>
      <c r="F50" s="6"/>
      <c r="G50" s="6"/>
      <c r="L50" s="22"/>
      <c r="M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5:7" ht="12.75">
      <c r="E51" s="20"/>
      <c r="F51" s="6"/>
      <c r="G51" s="6"/>
    </row>
    <row r="52" spans="5:7" ht="12.75">
      <c r="E52" s="20"/>
      <c r="F52" s="6"/>
      <c r="G52" s="6"/>
    </row>
    <row r="53" spans="5:29" ht="12.75">
      <c r="E53" s="20"/>
      <c r="F53" s="6"/>
      <c r="G53" s="6"/>
      <c r="L53" s="22"/>
      <c r="M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5:7" ht="12.75">
      <c r="E54" s="20"/>
      <c r="F54" s="6"/>
      <c r="G54" s="6"/>
    </row>
    <row r="55" spans="5:7" ht="12.75">
      <c r="E55" s="20"/>
      <c r="F55" s="6"/>
      <c r="G55" s="6"/>
    </row>
    <row r="56" spans="2:7" ht="12.75">
      <c r="B56" s="27"/>
      <c r="F56" s="6"/>
      <c r="G56" s="6"/>
    </row>
    <row r="57" spans="6:31" ht="12.75">
      <c r="F57" s="6"/>
      <c r="G57" s="6"/>
      <c r="L57" s="21"/>
      <c r="M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6:31" ht="12.75">
      <c r="F58" s="6"/>
      <c r="G58" s="6"/>
      <c r="L58" s="21"/>
      <c r="M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6:31" ht="12.75">
      <c r="F59" s="6"/>
      <c r="G59" s="6"/>
      <c r="L59" s="21"/>
      <c r="M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6:31" ht="12.75">
      <c r="F60" s="6"/>
      <c r="G60" s="6"/>
      <c r="L60" s="21"/>
      <c r="M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6:31" ht="12.75">
      <c r="F61" s="6"/>
      <c r="G61" s="6"/>
      <c r="L61" s="21"/>
      <c r="M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6:31" ht="12.75">
      <c r="F62" s="6"/>
      <c r="G62" s="6"/>
      <c r="L62" s="21"/>
      <c r="M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6:31" ht="12.75">
      <c r="F63" s="6"/>
      <c r="G63" s="6"/>
      <c r="L63" s="21"/>
      <c r="M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6:31" ht="12.75">
      <c r="F64" s="6"/>
      <c r="G64" s="6"/>
      <c r="L64" s="21"/>
      <c r="M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6:31" ht="12.75">
      <c r="F65" s="6"/>
      <c r="G65" s="6"/>
      <c r="L65" s="21"/>
      <c r="M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2:31" ht="12.75">
      <c r="L66" s="21"/>
      <c r="M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3:31" ht="12.75">
      <c r="C67" s="17"/>
      <c r="L67" s="21"/>
      <c r="M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2:31" ht="12.75">
      <c r="L68" s="21"/>
      <c r="M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2:31" ht="12.75">
      <c r="L69" s="21"/>
      <c r="M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2:31" ht="12.75">
      <c r="L70" s="21"/>
      <c r="M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2" spans="30:31" ht="12.75">
      <c r="AD72" s="21"/>
      <c r="AE72" s="21"/>
    </row>
    <row r="73" spans="30:31" ht="12.75">
      <c r="AD73" s="21"/>
      <c r="AE73" s="2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B1">
      <selection activeCell="H1" sqref="H1"/>
    </sheetView>
  </sheetViews>
  <sheetFormatPr defaultColWidth="9.140625" defaultRowHeight="12.75"/>
  <cols>
    <col min="1" max="1" width="3.8515625" style="0" hidden="1" customWidth="1"/>
    <col min="2" max="2" width="31.7109375" style="0" customWidth="1"/>
    <col min="3" max="3" width="7.140625" style="0" customWidth="1"/>
    <col min="4" max="4" width="3.140625" style="0" customWidth="1"/>
    <col min="5" max="5" width="8.7109375" style="0" customWidth="1"/>
    <col min="6" max="6" width="8.140625" style="0" customWidth="1"/>
    <col min="7" max="7" width="8.28125" style="0" customWidth="1"/>
  </cols>
  <sheetData>
    <row r="1" spans="2:6" ht="12.75">
      <c r="B1" s="3" t="s">
        <v>31</v>
      </c>
      <c r="C1" s="7"/>
      <c r="D1" s="7"/>
      <c r="E1" s="7"/>
      <c r="F1" s="7"/>
    </row>
    <row r="2" spans="2:7" ht="12.75">
      <c r="B2" s="7"/>
      <c r="C2" s="7"/>
      <c r="D2" s="7"/>
      <c r="E2" s="28" t="s">
        <v>66</v>
      </c>
      <c r="F2" s="28" t="s">
        <v>67</v>
      </c>
      <c r="G2" s="33" t="s">
        <v>68</v>
      </c>
    </row>
    <row r="3" spans="1:6" ht="12.75">
      <c r="A3" t="s">
        <v>47</v>
      </c>
      <c r="B3" s="3" t="s">
        <v>88</v>
      </c>
      <c r="C3" s="7"/>
      <c r="D3" s="7"/>
      <c r="E3" s="7"/>
      <c r="F3" s="7"/>
    </row>
    <row r="4" spans="2:6" ht="12.75">
      <c r="B4" s="7"/>
      <c r="C4" s="7"/>
      <c r="D4" s="7"/>
      <c r="F4" s="7"/>
    </row>
    <row r="5" spans="2:7" ht="12.75">
      <c r="B5" t="s">
        <v>93</v>
      </c>
      <c r="C5" t="s">
        <v>94</v>
      </c>
      <c r="E5">
        <v>1106</v>
      </c>
      <c r="F5">
        <v>1107</v>
      </c>
      <c r="G5">
        <v>1101</v>
      </c>
    </row>
    <row r="6" spans="2:7" ht="12.75">
      <c r="B6" t="s">
        <v>95</v>
      </c>
      <c r="E6">
        <v>9.1</v>
      </c>
      <c r="F6">
        <v>9.7</v>
      </c>
      <c r="G6">
        <v>9.7</v>
      </c>
    </row>
    <row r="7" spans="2:7" ht="12.75">
      <c r="B7" t="s">
        <v>96</v>
      </c>
      <c r="C7" t="s">
        <v>65</v>
      </c>
      <c r="E7">
        <v>542</v>
      </c>
      <c r="F7">
        <v>544</v>
      </c>
      <c r="G7">
        <v>543</v>
      </c>
    </row>
    <row r="8" spans="2:7" ht="12.75">
      <c r="B8" t="s">
        <v>97</v>
      </c>
      <c r="C8" t="s">
        <v>65</v>
      </c>
      <c r="E8">
        <v>15</v>
      </c>
      <c r="F8">
        <v>17</v>
      </c>
      <c r="G8">
        <v>19</v>
      </c>
    </row>
    <row r="10" spans="1:6" ht="12.75">
      <c r="A10" t="s">
        <v>47</v>
      </c>
      <c r="B10" s="3" t="s">
        <v>98</v>
      </c>
      <c r="C10" s="7"/>
      <c r="D10" s="7"/>
      <c r="E10" s="7"/>
      <c r="F10" s="7"/>
    </row>
    <row r="11" spans="2:6" ht="12.75">
      <c r="B11" s="7"/>
      <c r="C11" s="7"/>
      <c r="D11" s="7"/>
      <c r="F11" s="7"/>
    </row>
    <row r="12" spans="2:7" ht="12.75">
      <c r="B12" t="s">
        <v>93</v>
      </c>
      <c r="C12" t="s">
        <v>94</v>
      </c>
      <c r="E12">
        <v>1227</v>
      </c>
      <c r="F12">
        <v>1274</v>
      </c>
      <c r="G12">
        <v>1295</v>
      </c>
    </row>
    <row r="13" spans="2:7" ht="12.75">
      <c r="B13" t="s">
        <v>95</v>
      </c>
      <c r="E13">
        <v>9.1</v>
      </c>
      <c r="F13">
        <v>9.6</v>
      </c>
      <c r="G13">
        <v>8.8</v>
      </c>
    </row>
    <row r="14" spans="2:7" ht="12.75">
      <c r="B14" t="s">
        <v>96</v>
      </c>
      <c r="C14" t="s">
        <v>65</v>
      </c>
      <c r="E14">
        <v>551</v>
      </c>
      <c r="F14">
        <v>550</v>
      </c>
      <c r="G14">
        <v>550</v>
      </c>
    </row>
    <row r="15" spans="2:7" ht="12.75">
      <c r="B15" t="s">
        <v>97</v>
      </c>
      <c r="C15" t="s">
        <v>65</v>
      </c>
      <c r="E15">
        <v>20</v>
      </c>
      <c r="F15">
        <v>22</v>
      </c>
      <c r="G15">
        <v>13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2004-02-23T23:44:09Z</cp:lastPrinted>
  <dcterms:created xsi:type="dcterms:W3CDTF">2000-01-10T00:44:42Z</dcterms:created>
  <dcterms:modified xsi:type="dcterms:W3CDTF">2004-02-23T23:44:14Z</dcterms:modified>
  <cp:category/>
  <cp:version/>
  <cp:contentType/>
  <cp:contentStatus/>
</cp:coreProperties>
</file>