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47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  <sheet name="df c3" sheetId="9" r:id="rId9"/>
    <sheet name="df c4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<sst xmlns="http://schemas.openxmlformats.org/spreadsheetml/2006/main" count="1974" uniqueCount="255">
  <si>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</si>
  <si>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</si>
  <si>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</si>
  <si>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</si>
  <si>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</si>
  <si>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</si>
  <si>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</si>
  <si>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</si>
  <si>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</si>
  <si>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</si>
  <si>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</si>
  <si>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</si>
  <si>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</si>
  <si>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</si>
  <si>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</si>
  <si>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</si>
  <si>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</si>
  <si>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</si>
  <si>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</si>
  <si>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</si>
  <si>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</si>
  <si>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</si>
  <si>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</si>
  <si>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</si>
  <si>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</si>
  <si>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</si>
  <si>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</si>
  <si>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</si>
  <si>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</si>
  <si>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</si>
  <si>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</si>
  <si>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</si>
  <si>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</si>
  <si>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</si>
  <si>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</si>
  <si>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</si>
  <si>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</si>
  <si>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</si>
  <si>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</si>
  <si>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</si>
  <si>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</si>
  <si>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</si>
  <si>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</si>
  <si>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</si>
  <si>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</si>
  <si>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</si>
  <si>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</si>
  <si>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</si>
  <si>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Feedstream Description</t>
  </si>
  <si>
    <t>Heating Value</t>
  </si>
  <si>
    <t>Btu/lb</t>
  </si>
  <si>
    <t>Ash</t>
  </si>
  <si>
    <t>Chlorine</t>
  </si>
  <si>
    <t>Viscosity</t>
  </si>
  <si>
    <t>cps</t>
  </si>
  <si>
    <t>HCl</t>
  </si>
  <si>
    <t>Cl2</t>
  </si>
  <si>
    <t>DRE</t>
  </si>
  <si>
    <t>lb/hr</t>
  </si>
  <si>
    <t>Density</t>
  </si>
  <si>
    <t>Detected in sample volume (pg)</t>
  </si>
  <si>
    <t>PCDD/PCDF (pg in sample)</t>
  </si>
  <si>
    <t>Run 1</t>
  </si>
  <si>
    <t>Run 2</t>
  </si>
  <si>
    <t>Run 3</t>
  </si>
  <si>
    <t>None</t>
  </si>
  <si>
    <r>
      <t>o</t>
    </r>
    <r>
      <rPr>
        <sz val="10"/>
        <rFont val="Arial"/>
        <family val="2"/>
      </rPr>
      <t>F</t>
    </r>
  </si>
  <si>
    <t>pH</t>
  </si>
  <si>
    <t>gpm</t>
  </si>
  <si>
    <t>MMBtu/hr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</si>
  <si>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</si>
  <si>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</si>
  <si>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</si>
  <si>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</si>
  <si>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</si>
  <si>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</si>
  <si>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</si>
  <si>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</si>
  <si>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Estimated Firing Rate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</si>
  <si>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</si>
  <si>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</si>
  <si>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</si>
  <si>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</si>
  <si>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</si>
  <si>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</si>
  <si>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</si>
  <si>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</si>
  <si>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</si>
  <si>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POHC DRE</t>
  </si>
  <si>
    <t>Capacity (MMBtu/hr)</t>
  </si>
  <si>
    <t>n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</si>
  <si>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</si>
  <si>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</si>
  <si>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</si>
  <si>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</si>
  <si>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</si>
  <si>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</si>
  <si>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</si>
  <si>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</si>
  <si>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</si>
  <si>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</si>
  <si>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</si>
  <si>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</si>
  <si>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</si>
  <si>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</si>
  <si>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</si>
  <si>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</si>
  <si>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</si>
  <si>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</si>
  <si>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</si>
  <si>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Comments</t>
  </si>
  <si>
    <t>Trial Burn</t>
  </si>
  <si>
    <t>PM, HCl/Cl2</t>
  </si>
  <si>
    <t>Cr+6</t>
  </si>
  <si>
    <t>POHC Feedrate</t>
  </si>
  <si>
    <t xml:space="preserve">   O2</t>
  </si>
  <si>
    <t xml:space="preserve">   Moisture</t>
  </si>
  <si>
    <t>Total Chlorine</t>
  </si>
  <si>
    <t>Sampling Train</t>
  </si>
  <si>
    <t>Trial burn</t>
  </si>
  <si>
    <t>Risk burn</t>
  </si>
  <si>
    <t>*</t>
  </si>
  <si>
    <t>Thermal Feedrate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</si>
  <si>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</si>
  <si>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</si>
  <si>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</si>
  <si>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</si>
  <si>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</si>
  <si>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</si>
  <si>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</si>
  <si>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</si>
  <si>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</si>
  <si>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</si>
  <si>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LAD008086506</t>
  </si>
  <si>
    <t>PPG Industries, Inc.</t>
  </si>
  <si>
    <t>Lake Charles</t>
  </si>
  <si>
    <t>LA</t>
  </si>
  <si>
    <t>Maximum liquid feeds</t>
  </si>
  <si>
    <t>PM, HCl and Cl2</t>
  </si>
  <si>
    <t>ENSR Corporation</t>
  </si>
  <si>
    <t>ENSR International</t>
  </si>
  <si>
    <t>Emissions Rate</t>
  </si>
  <si>
    <t>June 5 - 6, 2001</t>
  </si>
  <si>
    <t>MCB</t>
  </si>
  <si>
    <t>PERC</t>
  </si>
  <si>
    <t>DREs, metals, PCDD/Fs</t>
  </si>
  <si>
    <t>POHCs, DREs, PCDD/Fs</t>
  </si>
  <si>
    <t>NOx</t>
  </si>
  <si>
    <t>DRE, NOx, THC</t>
  </si>
  <si>
    <t>PCDD/Fs</t>
  </si>
  <si>
    <t>3001C1</t>
  </si>
  <si>
    <t>Trial burn, minimum combustion chamber temperature.</t>
  </si>
  <si>
    <t>3001C2</t>
  </si>
  <si>
    <t>Trial burn, normal operating combustion chamber temperature.</t>
  </si>
  <si>
    <t>PPG Industries, Lake Charles, LA</t>
  </si>
  <si>
    <t>Metals</t>
  </si>
  <si>
    <t>Risk burn, normal operating condition in feeding non PCB containing materials.</t>
  </si>
  <si>
    <t>3001C5</t>
  </si>
  <si>
    <t>3001C4</t>
  </si>
  <si>
    <t>Risk burn, normal operating condition in feeding PCB containing materials.</t>
  </si>
  <si>
    <t>PCDD/Fs, NOx</t>
  </si>
  <si>
    <t>% wt</t>
  </si>
  <si>
    <t>mg/kg</t>
  </si>
  <si>
    <t xml:space="preserve">3001C2 </t>
  </si>
  <si>
    <t>scfh</t>
  </si>
  <si>
    <t>Unit 1</t>
  </si>
  <si>
    <t>Air Flow</t>
  </si>
  <si>
    <t>Primary Scrubber Flow</t>
  </si>
  <si>
    <t>Unit 2</t>
  </si>
  <si>
    <t>Unit 1 and 2</t>
  </si>
  <si>
    <t>Secondary Scrubber Flow</t>
  </si>
  <si>
    <t>Secondary Scrubber pH</t>
  </si>
  <si>
    <t>Teritiary Scrubber Flow</t>
  </si>
  <si>
    <t>Tertiary Scrubber (A) pH</t>
  </si>
  <si>
    <t>Tertiary Scrubber (B) pH</t>
  </si>
  <si>
    <t>Tertiary Scrubber Blowdown</t>
  </si>
  <si>
    <t>Secondary Scrubber Blowdown</t>
  </si>
  <si>
    <t>3001C3</t>
  </si>
  <si>
    <t>PCDD/F, metals</t>
  </si>
  <si>
    <t>Natural gas</t>
  </si>
  <si>
    <t>Trial Burn Report for Incinerator Unit 1 and 2, October 2001</t>
  </si>
  <si>
    <t>Risk Burn Report for Incinerator Unit 1 and 2, October 2001</t>
  </si>
  <si>
    <t>Risk burn, normal op cond, non-PCB containing material</t>
  </si>
  <si>
    <t>Trial burn, min comb temp</t>
  </si>
  <si>
    <t>Risk burn, normal op cond, PCB containing material</t>
  </si>
  <si>
    <t>Unit 1 &amp; 2 (both units have common stack and APCD)</t>
  </si>
  <si>
    <t>Liq waste</t>
  </si>
  <si>
    <t>Light and heavy ends from chlorinated hydrocarbon production</t>
  </si>
  <si>
    <t>Tier IA for all metals (metals stack gas measurements made for information purposes only), Tier III HCl/Cl2</t>
  </si>
  <si>
    <t>Trial burn, higher temp for DRE and metals</t>
  </si>
  <si>
    <t>CO (RA)</t>
  </si>
  <si>
    <t>CO (MHRA)</t>
  </si>
  <si>
    <t>DRE, NOx, HC</t>
  </si>
  <si>
    <t xml:space="preserve">CO (RA) </t>
  </si>
  <si>
    <t>HC (RA)</t>
  </si>
  <si>
    <t>Thermal Research horizontally fired incinerator capable of burning liquid hazardous waste, vent gases and auxiliary fuel.</t>
  </si>
  <si>
    <t>WS</t>
  </si>
  <si>
    <t>Chromium</t>
  </si>
  <si>
    <t>PM, HCl/Cl2, HC</t>
  </si>
  <si>
    <t>Nat Gas</t>
  </si>
  <si>
    <t>Vent Gas</t>
  </si>
  <si>
    <t>Combustion Chamber Temp.</t>
  </si>
  <si>
    <t>lb/c ?</t>
  </si>
  <si>
    <t>Btu/cf</t>
  </si>
  <si>
    <t>3 stages of scrubber: rapid quench primary, secondary (alkaline), tertiary</t>
  </si>
  <si>
    <t>Combustor Class</t>
  </si>
  <si>
    <t>Combustor Type</t>
  </si>
  <si>
    <t>Liquid injection</t>
  </si>
  <si>
    <t>Cond Description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</si>
  <si>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</si>
  <si>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</si>
  <si>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</si>
  <si>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</si>
  <si>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</si>
  <si>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</si>
  <si>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</si>
  <si>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Feedstream 1</t>
  </si>
  <si>
    <t>R1</t>
  </si>
  <si>
    <t>R2</t>
  </si>
  <si>
    <t>R3</t>
  </si>
  <si>
    <t>Cond Avg</t>
  </si>
  <si>
    <t>Full ND</t>
  </si>
  <si>
    <t>Phase I ID No.</t>
  </si>
  <si>
    <t>E1</t>
  </si>
  <si>
    <t>E2</t>
  </si>
  <si>
    <t>E3</t>
  </si>
  <si>
    <t>E4</t>
  </si>
  <si>
    <t>Chromium (Hex)</t>
  </si>
  <si>
    <t>Cond Dates</t>
  </si>
  <si>
    <t>Number of Sister Facilities</t>
  </si>
  <si>
    <t>APCS Detailed Acronym</t>
  </si>
  <si>
    <t>APCS General Class</t>
  </si>
  <si>
    <t>LEWS</t>
  </si>
  <si>
    <t>Liq</t>
  </si>
  <si>
    <t>source</t>
  </si>
  <si>
    <t>cond</t>
  </si>
  <si>
    <t>emiss</t>
  </si>
  <si>
    <t>feed</t>
  </si>
  <si>
    <t>process</t>
  </si>
  <si>
    <t>df c2</t>
  </si>
  <si>
    <t>df c3</t>
  </si>
  <si>
    <t>df c4</t>
  </si>
  <si>
    <t>df c1</t>
  </si>
  <si>
    <t>Onsite incinerator</t>
  </si>
  <si>
    <t>Feedstream Number</t>
  </si>
  <si>
    <t>Feed Class</t>
  </si>
  <si>
    <t>Liq HW</t>
  </si>
  <si>
    <t>NG</t>
  </si>
  <si>
    <t>Misc. Fuel</t>
  </si>
  <si>
    <t>F1</t>
  </si>
  <si>
    <t>F2</t>
  </si>
  <si>
    <t>F3</t>
  </si>
  <si>
    <t>F4</t>
  </si>
  <si>
    <t>Feed Class 2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</si>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</sst>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0.E+00"/>
    <numFmt numFmtId="179" formatCode="mm/dd/yy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 wrapText="1"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centerContinuous"/>
    </xf>
    <xf numFmtId="2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167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77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O5" sqref="O5"/>
    </sheetView>
  </sheetViews>
  <sheetFormatPr defaultColWidth="9.140625" defaultRowHeight="12.75"/>
  <sheetData>
    <row r="1" ht="12.75">
      <c r="A1" t="s">
        <v>234</v>
      </c>
    </row>
    <row r="2" ht="12.75">
      <c r="A2" t="s">
        <v>235</v>
      </c>
    </row>
    <row r="3" ht="12.75">
      <c r="A3" t="s">
        <v>236</v>
      </c>
    </row>
    <row r="4" ht="12.75">
      <c r="A4" t="s">
        <v>237</v>
      </c>
    </row>
    <row r="5" ht="12.75">
      <c r="A5" t="s">
        <v>238</v>
      </c>
    </row>
    <row r="6" ht="12.75">
      <c r="A6" t="s">
        <v>242</v>
      </c>
    </row>
    <row r="7" ht="12.75">
      <c r="A7" t="s">
        <v>239</v>
      </c>
    </row>
    <row r="8" ht="12.75">
      <c r="A8" t="s">
        <v>240</v>
      </c>
    </row>
    <row r="9" ht="12.75">
      <c r="A9" t="s">
        <v>241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22">
      <selection activeCell="C8" sqref="C8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28125" style="0" customWidth="1"/>
    <col min="4" max="4" width="4.00390625" style="0" customWidth="1"/>
    <col min="5" max="5" width="9.421875" style="6" customWidth="1"/>
    <col min="6" max="6" width="9.8515625" style="6" customWidth="1"/>
    <col min="7" max="7" width="10.7109375" style="6" customWidth="1"/>
    <col min="8" max="8" width="9.8515625" style="6" customWidth="1"/>
    <col min="9" max="9" width="3.421875" style="0" customWidth="1"/>
    <col min="11" max="11" width="9.28125" style="0" customWidth="1"/>
    <col min="13" max="13" width="9.28125" style="0" customWidth="1"/>
    <col min="14" max="14" width="3.57421875" style="0" customWidth="1"/>
    <col min="16" max="16" width="10.140625" style="0" customWidth="1"/>
    <col min="18" max="18" width="10.140625" style="0" customWidth="1"/>
  </cols>
  <sheetData>
    <row r="1" spans="1:18" ht="12.75">
      <c r="A1" s="60" t="s">
        <v>85</v>
      </c>
      <c r="B1" s="41"/>
      <c r="C1" s="41"/>
      <c r="D1" s="41"/>
      <c r="E1" s="44"/>
      <c r="F1" s="44"/>
      <c r="G1" s="44"/>
      <c r="H1" s="44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.75">
      <c r="A2" s="41" t="s">
        <v>254</v>
      </c>
      <c r="B2" s="41"/>
      <c r="C2" s="41"/>
      <c r="D2" s="41"/>
      <c r="E2" s="44"/>
      <c r="F2" s="44"/>
      <c r="G2" s="44"/>
      <c r="H2" s="44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>
      <c r="A3" s="41" t="s">
        <v>20</v>
      </c>
      <c r="B3" s="41"/>
      <c r="C3" s="14" t="s">
        <v>154</v>
      </c>
      <c r="D3" s="14"/>
      <c r="E3" s="44"/>
      <c r="F3" s="44"/>
      <c r="G3" s="44"/>
      <c r="H3" s="44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2.75">
      <c r="A4" s="41" t="s">
        <v>21</v>
      </c>
      <c r="B4" s="41"/>
      <c r="C4" s="14" t="s">
        <v>157</v>
      </c>
      <c r="D4" s="14"/>
      <c r="E4" s="67"/>
      <c r="F4" s="17"/>
      <c r="G4" s="67"/>
      <c r="H4" s="17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2.75">
      <c r="A5" s="41" t="s">
        <v>22</v>
      </c>
      <c r="B5" s="41"/>
      <c r="C5" s="19" t="s">
        <v>159</v>
      </c>
      <c r="D5" s="19"/>
      <c r="E5" s="50"/>
      <c r="F5" s="50"/>
      <c r="G5" s="50"/>
      <c r="H5" s="50"/>
      <c r="I5" s="19"/>
      <c r="J5" s="19"/>
      <c r="K5" s="52"/>
      <c r="L5" s="19"/>
      <c r="M5" s="52"/>
      <c r="N5" s="52"/>
      <c r="O5" s="52"/>
      <c r="P5" s="52"/>
      <c r="Q5" s="52"/>
      <c r="R5" s="52"/>
    </row>
    <row r="6" spans="1:18" ht="12.75">
      <c r="A6" s="41"/>
      <c r="B6" s="41"/>
      <c r="C6" s="43"/>
      <c r="D6" s="43"/>
      <c r="E6" s="17"/>
      <c r="F6" s="44"/>
      <c r="G6" s="17"/>
      <c r="H6" s="44"/>
      <c r="I6" s="52"/>
      <c r="J6" s="56"/>
      <c r="K6" s="52"/>
      <c r="L6" s="56"/>
      <c r="M6" s="52"/>
      <c r="N6" s="52"/>
      <c r="O6" s="56"/>
      <c r="P6" s="52"/>
      <c r="Q6" s="56"/>
      <c r="R6" s="52"/>
    </row>
    <row r="7" spans="1:18" ht="12.75">
      <c r="A7" s="41"/>
      <c r="B7" s="41"/>
      <c r="C7" s="43" t="s">
        <v>23</v>
      </c>
      <c r="D7" s="43"/>
      <c r="E7" s="68" t="s">
        <v>62</v>
      </c>
      <c r="F7" s="68"/>
      <c r="G7" s="68"/>
      <c r="H7" s="68"/>
      <c r="I7" s="18"/>
      <c r="J7" s="57" t="s">
        <v>63</v>
      </c>
      <c r="K7" s="57"/>
      <c r="L7" s="57"/>
      <c r="M7" s="57"/>
      <c r="N7" s="18"/>
      <c r="O7" s="57" t="s">
        <v>64</v>
      </c>
      <c r="P7" s="57"/>
      <c r="Q7" s="57"/>
      <c r="R7" s="57"/>
    </row>
    <row r="8" spans="1:18" ht="12.75">
      <c r="A8" s="41"/>
      <c r="B8" s="41"/>
      <c r="C8" s="43" t="s">
        <v>24</v>
      </c>
      <c r="D8" s="41"/>
      <c r="E8" s="17" t="s">
        <v>25</v>
      </c>
      <c r="F8" s="17" t="s">
        <v>26</v>
      </c>
      <c r="G8" s="17" t="s">
        <v>25</v>
      </c>
      <c r="H8" s="17" t="s">
        <v>26</v>
      </c>
      <c r="I8" s="52"/>
      <c r="J8" s="56" t="s">
        <v>25</v>
      </c>
      <c r="K8" s="56" t="s">
        <v>27</v>
      </c>
      <c r="L8" s="56" t="s">
        <v>25</v>
      </c>
      <c r="M8" s="56" t="s">
        <v>27</v>
      </c>
      <c r="N8" s="52"/>
      <c r="O8" s="56" t="s">
        <v>25</v>
      </c>
      <c r="P8" s="56" t="s">
        <v>27</v>
      </c>
      <c r="Q8" s="56" t="s">
        <v>25</v>
      </c>
      <c r="R8" s="56" t="s">
        <v>27</v>
      </c>
    </row>
    <row r="9" spans="1:18" ht="12.75">
      <c r="A9" s="41"/>
      <c r="B9" s="41"/>
      <c r="C9" s="43"/>
      <c r="D9" s="41"/>
      <c r="E9" s="17" t="s">
        <v>221</v>
      </c>
      <c r="F9" s="17" t="s">
        <v>221</v>
      </c>
      <c r="G9" s="17" t="s">
        <v>84</v>
      </c>
      <c r="H9" s="17" t="s">
        <v>84</v>
      </c>
      <c r="I9" s="52"/>
      <c r="J9" s="17" t="s">
        <v>221</v>
      </c>
      <c r="K9" s="17" t="s">
        <v>221</v>
      </c>
      <c r="L9" s="56" t="s">
        <v>84</v>
      </c>
      <c r="M9" s="55" t="s">
        <v>84</v>
      </c>
      <c r="N9" s="52"/>
      <c r="O9" s="17" t="s">
        <v>221</v>
      </c>
      <c r="P9" s="17" t="s">
        <v>221</v>
      </c>
      <c r="Q9" s="56" t="s">
        <v>84</v>
      </c>
      <c r="R9" s="55" t="s">
        <v>84</v>
      </c>
    </row>
    <row r="10" spans="1:18" ht="12.75">
      <c r="A10" s="41" t="s">
        <v>60</v>
      </c>
      <c r="B10" s="41"/>
      <c r="C10" s="41"/>
      <c r="D10" s="41"/>
      <c r="E10" s="44"/>
      <c r="F10" s="44"/>
      <c r="G10" s="44"/>
      <c r="H10" s="44"/>
      <c r="I10" s="52"/>
      <c r="J10" s="52"/>
      <c r="K10" s="52"/>
      <c r="L10" s="52"/>
      <c r="M10" s="52"/>
      <c r="N10" s="52"/>
      <c r="O10" s="44"/>
      <c r="P10" s="52"/>
      <c r="Q10" s="52"/>
      <c r="R10" s="52"/>
    </row>
    <row r="11" spans="1:18" ht="12.75">
      <c r="A11" s="41"/>
      <c r="B11" s="41" t="s">
        <v>28</v>
      </c>
      <c r="C11" s="43">
        <v>1</v>
      </c>
      <c r="D11" s="43"/>
      <c r="E11" s="44">
        <v>15.5</v>
      </c>
      <c r="F11" s="44">
        <f>IF(E11="","",E11*$C11)</f>
        <v>15.5</v>
      </c>
      <c r="G11" s="44">
        <f>IF(E11=0,"",IF(D11="nd",E11/2,E11))</f>
        <v>15.5</v>
      </c>
      <c r="H11" s="44">
        <f>IF(G11="","",G11*$C11)</f>
        <v>15.5</v>
      </c>
      <c r="I11" s="53" t="s">
        <v>29</v>
      </c>
      <c r="J11" s="19">
        <v>13.9</v>
      </c>
      <c r="K11" s="44">
        <f>IF(J11="","",J11*$C11)</f>
        <v>13.9</v>
      </c>
      <c r="L11" s="44">
        <f>IF(J11=0,"",IF(I11="nd",J11/2,J11))</f>
        <v>6.95</v>
      </c>
      <c r="M11" s="44">
        <f>IF(L11="","",L11*$C11)</f>
        <v>6.95</v>
      </c>
      <c r="N11" s="53"/>
      <c r="O11" s="58">
        <v>14.8</v>
      </c>
      <c r="P11" s="44">
        <f>IF(O11="","",O11*$C11)</f>
        <v>14.8</v>
      </c>
      <c r="Q11" s="44">
        <f>IF(O11=0,"",IF(N11="nd",O11/2,O11))</f>
        <v>14.8</v>
      </c>
      <c r="R11" s="44">
        <f>IF(Q11="","",Q11*$C11)</f>
        <v>14.8</v>
      </c>
    </row>
    <row r="12" spans="1:18" ht="12.75">
      <c r="A12" s="41"/>
      <c r="B12" s="41" t="s">
        <v>125</v>
      </c>
      <c r="C12" s="43">
        <v>0</v>
      </c>
      <c r="D12" s="43"/>
      <c r="E12" s="44">
        <v>216</v>
      </c>
      <c r="F12" s="44">
        <f aca="true" t="shared" si="0" ref="F12:H35">IF(E12="","",E12*$C12)</f>
        <v>0</v>
      </c>
      <c r="G12" s="44">
        <f aca="true" t="shared" si="1" ref="G12:G35">IF(E12=0,"",IF(D12="nd",E12/2,E12))</f>
        <v>216</v>
      </c>
      <c r="H12" s="44">
        <f t="shared" si="0"/>
        <v>0</v>
      </c>
      <c r="I12" s="53"/>
      <c r="J12" s="34">
        <v>149</v>
      </c>
      <c r="K12" s="44">
        <f aca="true" t="shared" si="2" ref="K12:M35">IF(J12="","",J12*$C12)</f>
        <v>0</v>
      </c>
      <c r="L12" s="44">
        <f aca="true" t="shared" si="3" ref="L12:L35">IF(J12=0,"",IF(I12="nd",J12/2,J12))</f>
        <v>149</v>
      </c>
      <c r="M12" s="44">
        <f t="shared" si="2"/>
        <v>0</v>
      </c>
      <c r="N12" s="53"/>
      <c r="O12" s="58">
        <v>131</v>
      </c>
      <c r="P12" s="44">
        <f aca="true" t="shared" si="4" ref="P12:R35">IF(O12="","",O12*$C12)</f>
        <v>0</v>
      </c>
      <c r="Q12" s="44">
        <f aca="true" t="shared" si="5" ref="Q12:Q35">IF(O12=0,"",IF(N12="nd",O12/2,O12))</f>
        <v>131</v>
      </c>
      <c r="R12" s="44">
        <f t="shared" si="4"/>
        <v>0</v>
      </c>
    </row>
    <row r="13" spans="1:18" ht="12.75">
      <c r="A13" s="41"/>
      <c r="B13" s="41" t="s">
        <v>30</v>
      </c>
      <c r="C13" s="43">
        <v>0.5</v>
      </c>
      <c r="D13" s="43"/>
      <c r="E13" s="44">
        <v>48.9</v>
      </c>
      <c r="F13" s="44">
        <f t="shared" si="0"/>
        <v>24.45</v>
      </c>
      <c r="G13" s="44">
        <f t="shared" si="1"/>
        <v>48.9</v>
      </c>
      <c r="H13" s="44">
        <f t="shared" si="0"/>
        <v>24.45</v>
      </c>
      <c r="I13" s="53"/>
      <c r="J13" s="19">
        <v>33.7</v>
      </c>
      <c r="K13" s="44">
        <f t="shared" si="2"/>
        <v>16.85</v>
      </c>
      <c r="L13" s="44">
        <f t="shared" si="3"/>
        <v>33.7</v>
      </c>
      <c r="M13" s="44">
        <f t="shared" si="2"/>
        <v>16.85</v>
      </c>
      <c r="N13" s="53"/>
      <c r="O13" s="59">
        <v>39.9</v>
      </c>
      <c r="P13" s="44">
        <f t="shared" si="4"/>
        <v>19.95</v>
      </c>
      <c r="Q13" s="44">
        <f t="shared" si="5"/>
        <v>39.9</v>
      </c>
      <c r="R13" s="44">
        <f t="shared" si="4"/>
        <v>19.95</v>
      </c>
    </row>
    <row r="14" spans="1:18" ht="12.75">
      <c r="A14" s="41"/>
      <c r="B14" s="41" t="s">
        <v>126</v>
      </c>
      <c r="C14" s="43">
        <v>0</v>
      </c>
      <c r="D14" s="43"/>
      <c r="E14" s="44">
        <v>375.7</v>
      </c>
      <c r="F14" s="44">
        <f t="shared" si="0"/>
        <v>0</v>
      </c>
      <c r="G14" s="44">
        <f t="shared" si="1"/>
        <v>375.7</v>
      </c>
      <c r="H14" s="44">
        <f t="shared" si="0"/>
        <v>0</v>
      </c>
      <c r="I14" s="53"/>
      <c r="J14" s="19">
        <v>298</v>
      </c>
      <c r="K14" s="44">
        <f t="shared" si="2"/>
        <v>0</v>
      </c>
      <c r="L14" s="44">
        <f t="shared" si="3"/>
        <v>298</v>
      </c>
      <c r="M14" s="44">
        <f t="shared" si="2"/>
        <v>0</v>
      </c>
      <c r="N14" s="53"/>
      <c r="O14" s="59">
        <v>290.8</v>
      </c>
      <c r="P14" s="44">
        <f t="shared" si="4"/>
        <v>0</v>
      </c>
      <c r="Q14" s="44">
        <f t="shared" si="5"/>
        <v>290.8</v>
      </c>
      <c r="R14" s="44">
        <f t="shared" si="4"/>
        <v>0</v>
      </c>
    </row>
    <row r="15" spans="1:18" ht="12.75">
      <c r="A15" s="41"/>
      <c r="B15" s="41" t="s">
        <v>31</v>
      </c>
      <c r="C15" s="43">
        <v>0.1</v>
      </c>
      <c r="D15" s="43"/>
      <c r="E15" s="44">
        <v>42.1</v>
      </c>
      <c r="F15" s="44">
        <f t="shared" si="0"/>
        <v>4.21</v>
      </c>
      <c r="G15" s="44">
        <f t="shared" si="1"/>
        <v>42.1</v>
      </c>
      <c r="H15" s="44">
        <f t="shared" si="0"/>
        <v>4.21</v>
      </c>
      <c r="I15" s="53"/>
      <c r="J15" s="19">
        <v>37.2</v>
      </c>
      <c r="K15" s="44">
        <f t="shared" si="2"/>
        <v>3.7200000000000006</v>
      </c>
      <c r="L15" s="44">
        <f t="shared" si="3"/>
        <v>37.2</v>
      </c>
      <c r="M15" s="44">
        <f t="shared" si="2"/>
        <v>3.7200000000000006</v>
      </c>
      <c r="N15" s="53"/>
      <c r="O15" s="59">
        <v>32.5</v>
      </c>
      <c r="P15" s="44">
        <f t="shared" si="4"/>
        <v>3.25</v>
      </c>
      <c r="Q15" s="44">
        <f t="shared" si="5"/>
        <v>32.5</v>
      </c>
      <c r="R15" s="44">
        <f t="shared" si="4"/>
        <v>3.25</v>
      </c>
    </row>
    <row r="16" spans="1:18" ht="12.75">
      <c r="A16" s="41"/>
      <c r="B16" s="41" t="s">
        <v>32</v>
      </c>
      <c r="C16" s="43">
        <v>0.1</v>
      </c>
      <c r="D16" s="43"/>
      <c r="E16" s="44">
        <v>59.9</v>
      </c>
      <c r="F16" s="44">
        <f t="shared" si="0"/>
        <v>5.99</v>
      </c>
      <c r="G16" s="44">
        <f t="shared" si="1"/>
        <v>59.9</v>
      </c>
      <c r="H16" s="44">
        <f t="shared" si="0"/>
        <v>5.99</v>
      </c>
      <c r="I16" s="53"/>
      <c r="J16" s="19">
        <v>43.9</v>
      </c>
      <c r="K16" s="44">
        <f t="shared" si="2"/>
        <v>4.39</v>
      </c>
      <c r="L16" s="44">
        <f t="shared" si="3"/>
        <v>43.9</v>
      </c>
      <c r="M16" s="44">
        <f t="shared" si="2"/>
        <v>4.39</v>
      </c>
      <c r="N16" s="53"/>
      <c r="O16" s="59">
        <v>45.5</v>
      </c>
      <c r="P16" s="44">
        <f t="shared" si="4"/>
        <v>4.55</v>
      </c>
      <c r="Q16" s="44">
        <f t="shared" si="5"/>
        <v>45.5</v>
      </c>
      <c r="R16" s="44">
        <f t="shared" si="4"/>
        <v>4.55</v>
      </c>
    </row>
    <row r="17" spans="1:18" ht="12.75">
      <c r="A17" s="41"/>
      <c r="B17" s="41" t="s">
        <v>33</v>
      </c>
      <c r="C17" s="43">
        <v>0.1</v>
      </c>
      <c r="D17" s="43"/>
      <c r="E17" s="44">
        <v>30.2</v>
      </c>
      <c r="F17" s="44">
        <f t="shared" si="0"/>
        <v>3.02</v>
      </c>
      <c r="G17" s="44">
        <f t="shared" si="1"/>
        <v>30.2</v>
      </c>
      <c r="H17" s="44">
        <f t="shared" si="0"/>
        <v>3.02</v>
      </c>
      <c r="I17" s="53"/>
      <c r="J17" s="19">
        <v>23.6</v>
      </c>
      <c r="K17" s="44">
        <f t="shared" si="2"/>
        <v>2.3600000000000003</v>
      </c>
      <c r="L17" s="44">
        <f t="shared" si="3"/>
        <v>23.6</v>
      </c>
      <c r="M17" s="44">
        <f t="shared" si="2"/>
        <v>2.3600000000000003</v>
      </c>
      <c r="N17" s="53"/>
      <c r="O17" s="59">
        <v>21.3</v>
      </c>
      <c r="P17" s="44">
        <f t="shared" si="4"/>
        <v>2.1300000000000003</v>
      </c>
      <c r="Q17" s="44">
        <f t="shared" si="5"/>
        <v>21.3</v>
      </c>
      <c r="R17" s="44">
        <f t="shared" si="4"/>
        <v>2.1300000000000003</v>
      </c>
    </row>
    <row r="18" spans="1:18" ht="12.75">
      <c r="A18" s="41"/>
      <c r="B18" s="41" t="s">
        <v>127</v>
      </c>
      <c r="C18" s="43">
        <v>0</v>
      </c>
      <c r="D18" s="43"/>
      <c r="E18" s="44">
        <v>436.3</v>
      </c>
      <c r="F18" s="44">
        <f t="shared" si="0"/>
        <v>0</v>
      </c>
      <c r="G18" s="44">
        <f t="shared" si="1"/>
        <v>436.3</v>
      </c>
      <c r="H18" s="44">
        <f t="shared" si="0"/>
        <v>0</v>
      </c>
      <c r="I18" s="53"/>
      <c r="J18" s="19">
        <v>364.2</v>
      </c>
      <c r="K18" s="44">
        <f t="shared" si="2"/>
        <v>0</v>
      </c>
      <c r="L18" s="44">
        <f t="shared" si="3"/>
        <v>364.2</v>
      </c>
      <c r="M18" s="44">
        <f t="shared" si="2"/>
        <v>0</v>
      </c>
      <c r="N18" s="53"/>
      <c r="O18" s="59">
        <v>371.7</v>
      </c>
      <c r="P18" s="44">
        <f t="shared" si="4"/>
        <v>0</v>
      </c>
      <c r="Q18" s="44">
        <f t="shared" si="5"/>
        <v>371.7</v>
      </c>
      <c r="R18" s="44">
        <f t="shared" si="4"/>
        <v>0</v>
      </c>
    </row>
    <row r="19" spans="1:18" ht="12.75">
      <c r="A19" s="41"/>
      <c r="B19" s="41" t="s">
        <v>34</v>
      </c>
      <c r="C19" s="43">
        <v>0.01</v>
      </c>
      <c r="D19" s="43"/>
      <c r="E19" s="44">
        <v>136.6</v>
      </c>
      <c r="F19" s="44">
        <f t="shared" si="0"/>
        <v>1.3659999999999999</v>
      </c>
      <c r="G19" s="44">
        <f t="shared" si="1"/>
        <v>136.6</v>
      </c>
      <c r="H19" s="44">
        <f t="shared" si="0"/>
        <v>1.3659999999999999</v>
      </c>
      <c r="I19" s="53"/>
      <c r="J19" s="19">
        <v>124.9</v>
      </c>
      <c r="K19" s="44">
        <f t="shared" si="2"/>
        <v>1.249</v>
      </c>
      <c r="L19" s="44">
        <f t="shared" si="3"/>
        <v>124.9</v>
      </c>
      <c r="M19" s="44">
        <f t="shared" si="2"/>
        <v>1.249</v>
      </c>
      <c r="N19" s="53"/>
      <c r="O19" s="59">
        <v>136.2</v>
      </c>
      <c r="P19" s="44">
        <f t="shared" si="4"/>
        <v>1.3619999999999999</v>
      </c>
      <c r="Q19" s="44">
        <f t="shared" si="5"/>
        <v>136.2</v>
      </c>
      <c r="R19" s="44">
        <f t="shared" si="4"/>
        <v>1.3619999999999999</v>
      </c>
    </row>
    <row r="20" spans="1:18" ht="12.75">
      <c r="A20" s="41"/>
      <c r="B20" s="41" t="s">
        <v>128</v>
      </c>
      <c r="C20" s="43">
        <v>0</v>
      </c>
      <c r="D20" s="43"/>
      <c r="E20" s="44">
        <v>236</v>
      </c>
      <c r="F20" s="44">
        <f t="shared" si="0"/>
        <v>0</v>
      </c>
      <c r="G20" s="44">
        <f t="shared" si="1"/>
        <v>236</v>
      </c>
      <c r="H20" s="44">
        <f t="shared" si="0"/>
        <v>0</v>
      </c>
      <c r="I20" s="53"/>
      <c r="J20" s="19">
        <v>211.7</v>
      </c>
      <c r="K20" s="44">
        <f t="shared" si="2"/>
        <v>0</v>
      </c>
      <c r="L20" s="44">
        <f t="shared" si="3"/>
        <v>211.7</v>
      </c>
      <c r="M20" s="44">
        <f t="shared" si="2"/>
        <v>0</v>
      </c>
      <c r="N20" s="53"/>
      <c r="O20" s="59">
        <v>228.7</v>
      </c>
      <c r="P20" s="44">
        <f t="shared" si="4"/>
        <v>0</v>
      </c>
      <c r="Q20" s="44">
        <f t="shared" si="5"/>
        <v>228.7</v>
      </c>
      <c r="R20" s="44">
        <f t="shared" si="4"/>
        <v>0</v>
      </c>
    </row>
    <row r="21" spans="1:18" ht="12.75">
      <c r="A21" s="41"/>
      <c r="B21" s="41" t="s">
        <v>35</v>
      </c>
      <c r="C21" s="43">
        <v>0.001</v>
      </c>
      <c r="D21" s="43"/>
      <c r="E21" s="44">
        <v>149</v>
      </c>
      <c r="F21" s="44">
        <f t="shared" si="0"/>
        <v>0.149</v>
      </c>
      <c r="G21" s="44">
        <f t="shared" si="1"/>
        <v>149</v>
      </c>
      <c r="H21" s="44">
        <f t="shared" si="0"/>
        <v>0.149</v>
      </c>
      <c r="I21" s="53"/>
      <c r="J21" s="19">
        <v>113</v>
      </c>
      <c r="K21" s="44">
        <f t="shared" si="2"/>
        <v>0.113</v>
      </c>
      <c r="L21" s="44">
        <f t="shared" si="3"/>
        <v>113</v>
      </c>
      <c r="M21" s="44">
        <f t="shared" si="2"/>
        <v>0.113</v>
      </c>
      <c r="N21" s="53"/>
      <c r="O21" s="59">
        <v>132</v>
      </c>
      <c r="P21" s="44">
        <f t="shared" si="4"/>
        <v>0.132</v>
      </c>
      <c r="Q21" s="44">
        <f t="shared" si="5"/>
        <v>132</v>
      </c>
      <c r="R21" s="44">
        <f t="shared" si="4"/>
        <v>0.132</v>
      </c>
    </row>
    <row r="22" spans="1:18" ht="12.75">
      <c r="A22" s="41"/>
      <c r="B22" s="41" t="s">
        <v>36</v>
      </c>
      <c r="C22" s="43">
        <v>0.1</v>
      </c>
      <c r="D22" s="43"/>
      <c r="E22" s="44">
        <v>350</v>
      </c>
      <c r="F22" s="44">
        <f t="shared" si="0"/>
        <v>35</v>
      </c>
      <c r="G22" s="44">
        <f t="shared" si="1"/>
        <v>350</v>
      </c>
      <c r="H22" s="44">
        <f t="shared" si="0"/>
        <v>35</v>
      </c>
      <c r="I22" s="53"/>
      <c r="J22" s="19">
        <v>331</v>
      </c>
      <c r="K22" s="44">
        <f t="shared" si="2"/>
        <v>33.1</v>
      </c>
      <c r="L22" s="44">
        <f t="shared" si="3"/>
        <v>331</v>
      </c>
      <c r="M22" s="44">
        <f t="shared" si="2"/>
        <v>33.1</v>
      </c>
      <c r="N22" s="53"/>
      <c r="O22" s="59">
        <v>363</v>
      </c>
      <c r="P22" s="44">
        <f t="shared" si="4"/>
        <v>36.300000000000004</v>
      </c>
      <c r="Q22" s="44">
        <f t="shared" si="5"/>
        <v>363</v>
      </c>
      <c r="R22" s="44">
        <f t="shared" si="4"/>
        <v>36.300000000000004</v>
      </c>
    </row>
    <row r="23" spans="1:18" ht="12.75">
      <c r="A23" s="41"/>
      <c r="B23" s="41" t="s">
        <v>129</v>
      </c>
      <c r="C23" s="43">
        <v>0</v>
      </c>
      <c r="D23" s="43"/>
      <c r="E23" s="44">
        <v>8274</v>
      </c>
      <c r="F23" s="44">
        <f t="shared" si="0"/>
        <v>0</v>
      </c>
      <c r="G23" s="44">
        <f t="shared" si="1"/>
        <v>8274</v>
      </c>
      <c r="H23" s="44">
        <f t="shared" si="0"/>
        <v>0</v>
      </c>
      <c r="I23" s="53"/>
      <c r="J23" s="19">
        <v>5194</v>
      </c>
      <c r="K23" s="44">
        <f t="shared" si="2"/>
        <v>0</v>
      </c>
      <c r="L23" s="44">
        <f t="shared" si="3"/>
        <v>5194</v>
      </c>
      <c r="M23" s="44">
        <f t="shared" si="2"/>
        <v>0</v>
      </c>
      <c r="N23" s="53"/>
      <c r="O23" s="59">
        <v>5584</v>
      </c>
      <c r="P23" s="44">
        <f t="shared" si="4"/>
        <v>0</v>
      </c>
      <c r="Q23" s="44">
        <f t="shared" si="5"/>
        <v>5584</v>
      </c>
      <c r="R23" s="44">
        <f t="shared" si="4"/>
        <v>0</v>
      </c>
    </row>
    <row r="24" spans="1:18" ht="12.75">
      <c r="A24" s="41"/>
      <c r="B24" s="41" t="s">
        <v>37</v>
      </c>
      <c r="C24" s="43">
        <v>0.05</v>
      </c>
      <c r="D24" s="43"/>
      <c r="E24" s="44">
        <v>1119</v>
      </c>
      <c r="F24" s="44">
        <f t="shared" si="0"/>
        <v>55.95</v>
      </c>
      <c r="G24" s="44">
        <f t="shared" si="1"/>
        <v>1119</v>
      </c>
      <c r="H24" s="44">
        <f t="shared" si="0"/>
        <v>55.95</v>
      </c>
      <c r="I24" s="53"/>
      <c r="J24" s="19">
        <v>844</v>
      </c>
      <c r="K24" s="44">
        <f t="shared" si="2"/>
        <v>42.2</v>
      </c>
      <c r="L24" s="44">
        <f t="shared" si="3"/>
        <v>844</v>
      </c>
      <c r="M24" s="44">
        <f t="shared" si="2"/>
        <v>42.2</v>
      </c>
      <c r="N24" s="53"/>
      <c r="O24" s="59">
        <v>847</v>
      </c>
      <c r="P24" s="44">
        <f t="shared" si="4"/>
        <v>42.35</v>
      </c>
      <c r="Q24" s="44">
        <f t="shared" si="5"/>
        <v>847</v>
      </c>
      <c r="R24" s="44">
        <f t="shared" si="4"/>
        <v>42.35</v>
      </c>
    </row>
    <row r="25" spans="1:18" ht="12.75">
      <c r="A25" s="41"/>
      <c r="B25" s="41" t="s">
        <v>38</v>
      </c>
      <c r="C25" s="43">
        <v>0.5</v>
      </c>
      <c r="D25" s="43"/>
      <c r="E25" s="44">
        <v>575</v>
      </c>
      <c r="F25" s="44">
        <f t="shared" si="0"/>
        <v>287.5</v>
      </c>
      <c r="G25" s="44">
        <f t="shared" si="1"/>
        <v>575</v>
      </c>
      <c r="H25" s="44">
        <f t="shared" si="0"/>
        <v>287.5</v>
      </c>
      <c r="I25" s="53"/>
      <c r="J25" s="19">
        <v>392</v>
      </c>
      <c r="K25" s="44">
        <f t="shared" si="2"/>
        <v>196</v>
      </c>
      <c r="L25" s="44">
        <f t="shared" si="3"/>
        <v>392</v>
      </c>
      <c r="M25" s="44">
        <f t="shared" si="2"/>
        <v>196</v>
      </c>
      <c r="N25" s="53"/>
      <c r="O25" s="59">
        <v>400</v>
      </c>
      <c r="P25" s="44">
        <f t="shared" si="4"/>
        <v>200</v>
      </c>
      <c r="Q25" s="44">
        <f t="shared" si="5"/>
        <v>400</v>
      </c>
      <c r="R25" s="44">
        <f t="shared" si="4"/>
        <v>200</v>
      </c>
    </row>
    <row r="26" spans="1:18" ht="12.75">
      <c r="A26" s="41"/>
      <c r="B26" s="41" t="s">
        <v>130</v>
      </c>
      <c r="C26" s="43">
        <v>0</v>
      </c>
      <c r="D26" s="43"/>
      <c r="E26" s="44">
        <v>10419</v>
      </c>
      <c r="F26" s="44">
        <f t="shared" si="0"/>
        <v>0</v>
      </c>
      <c r="G26" s="44">
        <f t="shared" si="1"/>
        <v>10419</v>
      </c>
      <c r="H26" s="44">
        <f t="shared" si="0"/>
        <v>0</v>
      </c>
      <c r="I26" s="53"/>
      <c r="J26" s="19">
        <v>6989</v>
      </c>
      <c r="K26" s="44">
        <f t="shared" si="2"/>
        <v>0</v>
      </c>
      <c r="L26" s="44">
        <f t="shared" si="3"/>
        <v>6989</v>
      </c>
      <c r="M26" s="44">
        <f t="shared" si="2"/>
        <v>0</v>
      </c>
      <c r="N26" s="53"/>
      <c r="O26" s="59">
        <v>7213</v>
      </c>
      <c r="P26" s="44">
        <f t="shared" si="4"/>
        <v>0</v>
      </c>
      <c r="Q26" s="44">
        <f t="shared" si="5"/>
        <v>7213</v>
      </c>
      <c r="R26" s="44">
        <f t="shared" si="4"/>
        <v>0</v>
      </c>
    </row>
    <row r="27" spans="1:18" ht="12.75">
      <c r="A27" s="41"/>
      <c r="B27" s="41" t="s">
        <v>39</v>
      </c>
      <c r="C27" s="43">
        <v>0.1</v>
      </c>
      <c r="D27" s="43"/>
      <c r="E27" s="44">
        <v>3282</v>
      </c>
      <c r="F27" s="44">
        <f t="shared" si="0"/>
        <v>328.20000000000005</v>
      </c>
      <c r="G27" s="44">
        <f t="shared" si="1"/>
        <v>3282</v>
      </c>
      <c r="H27" s="44">
        <f t="shared" si="0"/>
        <v>328.20000000000005</v>
      </c>
      <c r="I27" s="53"/>
      <c r="J27" s="19">
        <v>2312</v>
      </c>
      <c r="K27" s="44">
        <f t="shared" si="2"/>
        <v>231.20000000000002</v>
      </c>
      <c r="L27" s="44">
        <f t="shared" si="3"/>
        <v>2312</v>
      </c>
      <c r="M27" s="44">
        <f t="shared" si="2"/>
        <v>231.20000000000002</v>
      </c>
      <c r="N27" s="53"/>
      <c r="O27" s="59">
        <v>2309</v>
      </c>
      <c r="P27" s="44">
        <f t="shared" si="4"/>
        <v>230.9</v>
      </c>
      <c r="Q27" s="44">
        <f t="shared" si="5"/>
        <v>2309</v>
      </c>
      <c r="R27" s="44">
        <f t="shared" si="4"/>
        <v>230.9</v>
      </c>
    </row>
    <row r="28" spans="1:18" ht="12.75">
      <c r="A28" s="41"/>
      <c r="B28" s="41" t="s">
        <v>40</v>
      </c>
      <c r="C28" s="43">
        <v>0.1</v>
      </c>
      <c r="D28" s="43"/>
      <c r="E28" s="44">
        <v>1188</v>
      </c>
      <c r="F28" s="44">
        <f t="shared" si="0"/>
        <v>118.80000000000001</v>
      </c>
      <c r="G28" s="44">
        <f t="shared" si="1"/>
        <v>1188</v>
      </c>
      <c r="H28" s="44">
        <f t="shared" si="0"/>
        <v>118.80000000000001</v>
      </c>
      <c r="I28" s="53"/>
      <c r="J28" s="19">
        <v>783</v>
      </c>
      <c r="K28" s="44">
        <f t="shared" si="2"/>
        <v>78.30000000000001</v>
      </c>
      <c r="L28" s="44">
        <f t="shared" si="3"/>
        <v>783</v>
      </c>
      <c r="M28" s="44">
        <f t="shared" si="2"/>
        <v>78.30000000000001</v>
      </c>
      <c r="N28" s="53"/>
      <c r="O28" s="59">
        <v>859</v>
      </c>
      <c r="P28" s="44">
        <f t="shared" si="4"/>
        <v>85.9</v>
      </c>
      <c r="Q28" s="44">
        <f t="shared" si="5"/>
        <v>859</v>
      </c>
      <c r="R28" s="44">
        <f t="shared" si="4"/>
        <v>85.9</v>
      </c>
    </row>
    <row r="29" spans="1:18" ht="12.75">
      <c r="A29" s="41"/>
      <c r="B29" s="41" t="s">
        <v>41</v>
      </c>
      <c r="C29" s="43">
        <v>0.1</v>
      </c>
      <c r="D29" s="43"/>
      <c r="E29" s="44">
        <v>417</v>
      </c>
      <c r="F29" s="44">
        <f t="shared" si="0"/>
        <v>41.7</v>
      </c>
      <c r="G29" s="44">
        <f t="shared" si="1"/>
        <v>417</v>
      </c>
      <c r="H29" s="44">
        <f t="shared" si="0"/>
        <v>41.7</v>
      </c>
      <c r="I29" s="53"/>
      <c r="J29" s="19">
        <v>264</v>
      </c>
      <c r="K29" s="44">
        <f t="shared" si="2"/>
        <v>26.400000000000002</v>
      </c>
      <c r="L29" s="44">
        <f t="shared" si="3"/>
        <v>264</v>
      </c>
      <c r="M29" s="44">
        <f t="shared" si="2"/>
        <v>26.400000000000002</v>
      </c>
      <c r="N29" s="53"/>
      <c r="O29" s="59">
        <v>293</v>
      </c>
      <c r="P29" s="44">
        <f t="shared" si="4"/>
        <v>29.3</v>
      </c>
      <c r="Q29" s="44">
        <f t="shared" si="5"/>
        <v>293</v>
      </c>
      <c r="R29" s="44">
        <f t="shared" si="4"/>
        <v>29.3</v>
      </c>
    </row>
    <row r="30" spans="1:18" ht="12.75">
      <c r="A30" s="41"/>
      <c r="B30" s="41" t="s">
        <v>42</v>
      </c>
      <c r="C30" s="43">
        <v>0.1</v>
      </c>
      <c r="D30" s="43"/>
      <c r="E30" s="44">
        <v>227</v>
      </c>
      <c r="F30" s="44">
        <f t="shared" si="0"/>
        <v>22.700000000000003</v>
      </c>
      <c r="G30" s="44">
        <f t="shared" si="1"/>
        <v>227</v>
      </c>
      <c r="H30" s="44">
        <f t="shared" si="0"/>
        <v>22.700000000000003</v>
      </c>
      <c r="I30" s="53"/>
      <c r="J30" s="19">
        <v>146</v>
      </c>
      <c r="K30" s="44">
        <f t="shared" si="2"/>
        <v>14.600000000000001</v>
      </c>
      <c r="L30" s="44">
        <f t="shared" si="3"/>
        <v>146</v>
      </c>
      <c r="M30" s="44">
        <f t="shared" si="2"/>
        <v>14.600000000000001</v>
      </c>
      <c r="N30" s="53"/>
      <c r="O30" s="59">
        <v>167</v>
      </c>
      <c r="P30" s="44">
        <f t="shared" si="4"/>
        <v>16.7</v>
      </c>
      <c r="Q30" s="44">
        <f t="shared" si="5"/>
        <v>167</v>
      </c>
      <c r="R30" s="44">
        <f t="shared" si="4"/>
        <v>16.7</v>
      </c>
    </row>
    <row r="31" spans="1:18" ht="12.75">
      <c r="A31" s="41"/>
      <c r="B31" s="41" t="s">
        <v>131</v>
      </c>
      <c r="C31" s="43">
        <v>0</v>
      </c>
      <c r="D31" s="43"/>
      <c r="E31" s="44">
        <v>11410</v>
      </c>
      <c r="F31" s="44">
        <f t="shared" si="0"/>
        <v>0</v>
      </c>
      <c r="G31" s="44">
        <f t="shared" si="1"/>
        <v>11410</v>
      </c>
      <c r="H31" s="44">
        <f t="shared" si="0"/>
        <v>0</v>
      </c>
      <c r="I31" s="53"/>
      <c r="J31" s="19">
        <v>7356</v>
      </c>
      <c r="K31" s="44">
        <f t="shared" si="2"/>
        <v>0</v>
      </c>
      <c r="L31" s="44">
        <f t="shared" si="3"/>
        <v>7356</v>
      </c>
      <c r="M31" s="44">
        <f t="shared" si="2"/>
        <v>0</v>
      </c>
      <c r="N31" s="53"/>
      <c r="O31" s="59">
        <v>7474</v>
      </c>
      <c r="P31" s="44">
        <f t="shared" si="4"/>
        <v>0</v>
      </c>
      <c r="Q31" s="44">
        <f t="shared" si="5"/>
        <v>7474</v>
      </c>
      <c r="R31" s="44">
        <f t="shared" si="4"/>
        <v>0</v>
      </c>
    </row>
    <row r="32" spans="1:18" ht="12.75">
      <c r="A32" s="41"/>
      <c r="B32" s="41" t="s">
        <v>43</v>
      </c>
      <c r="C32" s="43">
        <v>0.01</v>
      </c>
      <c r="D32" s="43"/>
      <c r="E32" s="44">
        <v>3362</v>
      </c>
      <c r="F32" s="44">
        <f t="shared" si="0"/>
        <v>33.62</v>
      </c>
      <c r="G32" s="44">
        <f t="shared" si="1"/>
        <v>3362</v>
      </c>
      <c r="H32" s="44">
        <f t="shared" si="0"/>
        <v>33.62</v>
      </c>
      <c r="I32" s="53"/>
      <c r="J32" s="19">
        <v>2448</v>
      </c>
      <c r="K32" s="44">
        <f t="shared" si="2"/>
        <v>24.48</v>
      </c>
      <c r="L32" s="44">
        <f t="shared" si="3"/>
        <v>2448</v>
      </c>
      <c r="M32" s="44">
        <f t="shared" si="2"/>
        <v>24.48</v>
      </c>
      <c r="N32" s="53"/>
      <c r="O32" s="59">
        <v>2622</v>
      </c>
      <c r="P32" s="44">
        <f t="shared" si="4"/>
        <v>26.22</v>
      </c>
      <c r="Q32" s="44">
        <f t="shared" si="5"/>
        <v>2622</v>
      </c>
      <c r="R32" s="44">
        <f t="shared" si="4"/>
        <v>26.22</v>
      </c>
    </row>
    <row r="33" spans="1:18" ht="12.75">
      <c r="A33" s="41"/>
      <c r="B33" s="41" t="s">
        <v>44</v>
      </c>
      <c r="C33" s="43">
        <v>0.01</v>
      </c>
      <c r="D33" s="43"/>
      <c r="E33" s="44">
        <v>403</v>
      </c>
      <c r="F33" s="44">
        <f t="shared" si="0"/>
        <v>4.03</v>
      </c>
      <c r="G33" s="44">
        <f t="shared" si="1"/>
        <v>403</v>
      </c>
      <c r="H33" s="44">
        <f t="shared" si="0"/>
        <v>4.03</v>
      </c>
      <c r="I33" s="53"/>
      <c r="J33" s="19">
        <v>255</v>
      </c>
      <c r="K33" s="44">
        <f t="shared" si="2"/>
        <v>2.5500000000000003</v>
      </c>
      <c r="L33" s="44">
        <f t="shared" si="3"/>
        <v>255</v>
      </c>
      <c r="M33" s="44">
        <f t="shared" si="2"/>
        <v>2.5500000000000003</v>
      </c>
      <c r="N33" s="53"/>
      <c r="O33" s="59">
        <v>315</v>
      </c>
      <c r="P33" s="44">
        <f t="shared" si="4"/>
        <v>3.15</v>
      </c>
      <c r="Q33" s="44">
        <f t="shared" si="5"/>
        <v>315</v>
      </c>
      <c r="R33" s="44">
        <f t="shared" si="4"/>
        <v>3.15</v>
      </c>
    </row>
    <row r="34" spans="1:18" ht="12.75">
      <c r="A34" s="41"/>
      <c r="B34" s="41" t="s">
        <v>132</v>
      </c>
      <c r="C34" s="43">
        <v>0</v>
      </c>
      <c r="D34" s="43"/>
      <c r="E34" s="44">
        <v>4950</v>
      </c>
      <c r="F34" s="44">
        <f t="shared" si="0"/>
        <v>0</v>
      </c>
      <c r="G34" s="44">
        <f t="shared" si="1"/>
        <v>4950</v>
      </c>
      <c r="H34" s="44">
        <f t="shared" si="0"/>
        <v>0</v>
      </c>
      <c r="I34" s="53"/>
      <c r="J34" s="19">
        <v>3542</v>
      </c>
      <c r="K34" s="44">
        <f t="shared" si="2"/>
        <v>0</v>
      </c>
      <c r="L34" s="44">
        <f t="shared" si="3"/>
        <v>3542</v>
      </c>
      <c r="M34" s="44">
        <f t="shared" si="2"/>
        <v>0</v>
      </c>
      <c r="N34" s="53"/>
      <c r="O34" s="59">
        <v>3874</v>
      </c>
      <c r="P34" s="44">
        <f t="shared" si="4"/>
        <v>0</v>
      </c>
      <c r="Q34" s="44">
        <f t="shared" si="5"/>
        <v>3874</v>
      </c>
      <c r="R34" s="44">
        <f t="shared" si="4"/>
        <v>0</v>
      </c>
    </row>
    <row r="35" spans="1:18" ht="12.75">
      <c r="A35" s="41"/>
      <c r="B35" s="41" t="s">
        <v>45</v>
      </c>
      <c r="C35" s="43">
        <v>0.001</v>
      </c>
      <c r="D35" s="43"/>
      <c r="E35" s="44">
        <v>2350</v>
      </c>
      <c r="F35" s="44">
        <f t="shared" si="0"/>
        <v>2.35</v>
      </c>
      <c r="G35" s="44">
        <f t="shared" si="1"/>
        <v>2350</v>
      </c>
      <c r="H35" s="44">
        <f t="shared" si="0"/>
        <v>2.35</v>
      </c>
      <c r="I35" s="53"/>
      <c r="J35" s="19">
        <v>1154</v>
      </c>
      <c r="K35" s="44">
        <f t="shared" si="2"/>
        <v>1.154</v>
      </c>
      <c r="L35" s="44">
        <f t="shared" si="3"/>
        <v>1154</v>
      </c>
      <c r="M35" s="44">
        <f t="shared" si="2"/>
        <v>1.154</v>
      </c>
      <c r="N35" s="53"/>
      <c r="O35" s="59">
        <v>1615</v>
      </c>
      <c r="P35" s="44">
        <f t="shared" si="4"/>
        <v>1.615</v>
      </c>
      <c r="Q35" s="44">
        <f t="shared" si="5"/>
        <v>1615</v>
      </c>
      <c r="R35" s="44">
        <f t="shared" si="4"/>
        <v>1.615</v>
      </c>
    </row>
    <row r="36" spans="1:18" ht="12.75">
      <c r="A36" s="41"/>
      <c r="B36" s="41"/>
      <c r="C36" s="41"/>
      <c r="D36" s="41"/>
      <c r="E36" s="44"/>
      <c r="F36" s="44"/>
      <c r="G36" s="44"/>
      <c r="H36" s="44"/>
      <c r="I36" s="49"/>
      <c r="J36" s="19"/>
      <c r="K36" s="44"/>
      <c r="L36" s="44"/>
      <c r="M36" s="44"/>
      <c r="N36" s="49"/>
      <c r="O36" s="19"/>
      <c r="P36" s="52"/>
      <c r="Q36" s="49"/>
      <c r="R36" s="52"/>
    </row>
    <row r="37" spans="1:18" ht="12.75">
      <c r="A37" s="41"/>
      <c r="B37" s="41" t="s">
        <v>46</v>
      </c>
      <c r="C37" s="41"/>
      <c r="D37" s="41"/>
      <c r="F37" s="49">
        <v>111.8</v>
      </c>
      <c r="G37" s="49">
        <v>111.8</v>
      </c>
      <c r="H37" s="49">
        <v>111.8</v>
      </c>
      <c r="I37" s="49"/>
      <c r="J37" s="49"/>
      <c r="K37" s="49">
        <v>110.2</v>
      </c>
      <c r="L37" s="49">
        <v>110.2</v>
      </c>
      <c r="M37" s="49">
        <v>110.2</v>
      </c>
      <c r="N37" s="49"/>
      <c r="O37" s="49"/>
      <c r="P37" s="49">
        <v>108.8</v>
      </c>
      <c r="Q37" s="49">
        <v>108.8</v>
      </c>
      <c r="R37" s="49">
        <v>108.8</v>
      </c>
    </row>
    <row r="38" spans="1:18" ht="12.75">
      <c r="A38" s="41"/>
      <c r="B38" s="41" t="s">
        <v>73</v>
      </c>
      <c r="C38" s="41"/>
      <c r="D38" s="41"/>
      <c r="F38" s="49">
        <v>7.3</v>
      </c>
      <c r="G38" s="49">
        <v>7.3</v>
      </c>
      <c r="H38" s="49">
        <v>7.3</v>
      </c>
      <c r="I38" s="49"/>
      <c r="J38" s="49"/>
      <c r="K38" s="44">
        <v>7.3</v>
      </c>
      <c r="L38" s="44">
        <v>7.3</v>
      </c>
      <c r="M38" s="44">
        <v>7.3</v>
      </c>
      <c r="N38" s="49"/>
      <c r="O38" s="49"/>
      <c r="P38" s="49">
        <v>7.3</v>
      </c>
      <c r="Q38" s="49">
        <v>7.3</v>
      </c>
      <c r="R38" s="49">
        <v>7.3</v>
      </c>
    </row>
    <row r="39" spans="1:18" ht="12.75">
      <c r="A39" s="41"/>
      <c r="B39" s="41"/>
      <c r="C39" s="41"/>
      <c r="D39" s="41"/>
      <c r="E39" s="44"/>
      <c r="F39" s="50"/>
      <c r="G39" s="44"/>
      <c r="H39" s="50"/>
      <c r="I39" s="19"/>
      <c r="J39" s="49"/>
      <c r="K39" s="50"/>
      <c r="L39" s="44"/>
      <c r="M39" s="50"/>
      <c r="N39" s="49"/>
      <c r="O39" s="49"/>
      <c r="P39" s="49"/>
      <c r="Q39" s="49"/>
      <c r="R39" s="49"/>
    </row>
    <row r="40" spans="1:18" ht="12.75">
      <c r="A40" s="41"/>
      <c r="B40" s="41" t="s">
        <v>61</v>
      </c>
      <c r="C40" s="53"/>
      <c r="D40" s="53"/>
      <c r="E40" s="44"/>
      <c r="F40" s="53">
        <f>SUM(F11:F35)</f>
        <v>984.5350000000001</v>
      </c>
      <c r="G40" s="44">
        <f>SUM(G35,G34,G31,G26,G23,G21,G20,G18,G14,G12)</f>
        <v>38816</v>
      </c>
      <c r="H40" s="53">
        <f>SUM(H11:H35)</f>
        <v>984.5350000000001</v>
      </c>
      <c r="I40" s="53"/>
      <c r="J40" s="44"/>
      <c r="K40" s="53">
        <f>SUM(K11:K35)</f>
        <v>692.566</v>
      </c>
      <c r="L40" s="44">
        <f>SUM(L35,L34,L31,L26,L23,L21,L20,L18,L14,L12)</f>
        <v>25370.9</v>
      </c>
      <c r="M40" s="53">
        <f>SUM(M11:M35)</f>
        <v>685.616</v>
      </c>
      <c r="N40" s="53"/>
      <c r="O40" s="49"/>
      <c r="P40" s="44">
        <f>SUM(P11:P35)</f>
        <v>718.609</v>
      </c>
      <c r="Q40" s="44">
        <f>SUM(Q35,Q34,Q31,Q26,Q23,Q21,Q20,Q18,Q14,Q12)</f>
        <v>26914.2</v>
      </c>
      <c r="R40" s="44">
        <f>SUM(R11:R35)</f>
        <v>718.609</v>
      </c>
    </row>
    <row r="41" spans="1:18" ht="12.75">
      <c r="A41" s="41"/>
      <c r="B41" s="41" t="s">
        <v>47</v>
      </c>
      <c r="C41" s="53"/>
      <c r="D41" s="44">
        <f>(F41-H41)*2/F41*100</f>
        <v>0</v>
      </c>
      <c r="E41" s="44"/>
      <c r="F41" s="53">
        <f>F40/F37/0.0283*(21-7)/(21-F38)/1000</f>
        <v>0.31798774963619464</v>
      </c>
      <c r="G41" s="49">
        <f>(G40/G37/0.0283*(21-7)/(21-G38))/1000</f>
        <v>12.536895580023597</v>
      </c>
      <c r="H41" s="53">
        <f>H40/H37/0.0283*(21-7)/(21-H38)/1000</f>
        <v>0.31798774963619464</v>
      </c>
      <c r="I41" s="44">
        <f>(K41-M41)*2/K41*100</f>
        <v>2.0070289329825566</v>
      </c>
      <c r="J41" s="49"/>
      <c r="K41" s="53">
        <f>K40/K37/0.0283*(21-7)/(21-K38)/1000</f>
        <v>0.226934542025138</v>
      </c>
      <c r="L41" s="49">
        <f>(L40/L37/0.0283*(21-7)/(21-L38))/1000</f>
        <v>8.313335584284491</v>
      </c>
      <c r="M41" s="53">
        <f>M40/M37/0.0283*(21-7)/(21-M38)/1000</f>
        <v>0.22465722106645</v>
      </c>
      <c r="N41" s="44">
        <f>(P41-R41)*2/P41*100</f>
        <v>0</v>
      </c>
      <c r="O41" s="49"/>
      <c r="P41" s="53">
        <f>P40/P37/0.0283*(21-7)/(21-P38)/1000</f>
        <v>0.2384980264964566</v>
      </c>
      <c r="Q41" s="49">
        <f>(Q40/Q37/0.0283*(21-7)/(21-Q38))/1000</f>
        <v>8.93251209591159</v>
      </c>
      <c r="R41" s="53">
        <f>R40/R37/0.0283*(21-7)/(21-R38)/1000</f>
        <v>0.2384980264964566</v>
      </c>
    </row>
    <row r="42" spans="1:18" ht="12.75">
      <c r="A42" s="41"/>
      <c r="B42" s="41"/>
      <c r="C42" s="41"/>
      <c r="D42" s="41"/>
      <c r="E42" s="44"/>
      <c r="F42" s="44"/>
      <c r="G42" s="44"/>
      <c r="H42" s="44"/>
      <c r="I42" s="48"/>
      <c r="J42" s="48"/>
      <c r="K42" s="48"/>
      <c r="L42" s="48"/>
      <c r="M42" s="48"/>
      <c r="N42" s="48"/>
      <c r="O42" s="48"/>
      <c r="P42" s="52"/>
      <c r="Q42" s="48"/>
      <c r="R42" s="52"/>
    </row>
    <row r="43" spans="1:18" ht="12.75">
      <c r="A43" s="49"/>
      <c r="B43" s="41" t="s">
        <v>74</v>
      </c>
      <c r="C43" s="49">
        <f>AVERAGE(H41,M41,R41)</f>
        <v>0.2603809990663671</v>
      </c>
      <c r="D43" s="49"/>
      <c r="E43" s="44"/>
      <c r="F43" s="44"/>
      <c r="G43" s="44"/>
      <c r="H43" s="44"/>
      <c r="I43" s="49"/>
      <c r="J43" s="49"/>
      <c r="K43" s="49"/>
      <c r="L43" s="49"/>
      <c r="M43" s="49"/>
      <c r="N43" s="49"/>
      <c r="O43" s="49"/>
      <c r="P43" s="52"/>
      <c r="Q43" s="49"/>
      <c r="R43" s="52"/>
    </row>
    <row r="44" spans="1:18" ht="12.75">
      <c r="A44" s="41"/>
      <c r="B44" s="41" t="s">
        <v>75</v>
      </c>
      <c r="C44" s="49">
        <f>AVERAGE(G41,L41,Q41)</f>
        <v>9.927581086739893</v>
      </c>
      <c r="D44" s="41"/>
      <c r="E44" s="44"/>
      <c r="F44" s="44"/>
      <c r="G44" s="44"/>
      <c r="H44" s="44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85" spans="1:18" ht="12.75">
      <c r="A85" s="2"/>
      <c r="B85" s="2"/>
      <c r="C85" s="2"/>
      <c r="D85" s="2"/>
      <c r="E85" s="4"/>
      <c r="G85" s="4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68"/>
  <sheetViews>
    <sheetView tabSelected="1" workbookViewId="0" topLeftCell="B1">
      <selection activeCell="C8" sqref="C8"/>
    </sheetView>
  </sheetViews>
  <sheetFormatPr defaultColWidth="9.140625" defaultRowHeight="12.75"/>
  <cols>
    <col min="1" max="1" width="2.140625" style="1" hidden="1" customWidth="1"/>
    <col min="2" max="2" width="23.8515625" style="1" customWidth="1"/>
    <col min="3" max="3" width="62.57421875" style="1" customWidth="1"/>
    <col min="4" max="16384" width="8.8515625" style="1" customWidth="1"/>
  </cols>
  <sheetData>
    <row r="1" spans="2:12" ht="12.75">
      <c r="B1" s="8" t="s">
        <v>94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2.75">
      <c r="B3" s="19" t="s">
        <v>222</v>
      </c>
      <c r="C3" s="20">
        <v>3001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2.75">
      <c r="B4" s="19" t="s">
        <v>0</v>
      </c>
      <c r="C4" s="19" t="s">
        <v>133</v>
      </c>
      <c r="D4" s="19"/>
      <c r="E4" s="19"/>
      <c r="F4" s="19"/>
      <c r="G4" s="19"/>
      <c r="H4" s="19"/>
      <c r="I4" s="19"/>
      <c r="J4" s="19"/>
      <c r="K4" s="19"/>
      <c r="L4" s="19"/>
    </row>
    <row r="5" spans="2:12" ht="12.75">
      <c r="B5" s="19" t="s">
        <v>1</v>
      </c>
      <c r="C5" s="19" t="s">
        <v>134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ht="12.75">
      <c r="B6" s="19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12.75">
      <c r="B7" s="19" t="s">
        <v>3</v>
      </c>
      <c r="C7" s="19" t="s">
        <v>135</v>
      </c>
      <c r="D7" s="19"/>
      <c r="E7" s="19"/>
      <c r="F7" s="19"/>
      <c r="G7" s="19"/>
      <c r="H7" s="19"/>
      <c r="I7" s="19"/>
      <c r="J7" s="19"/>
      <c r="K7" s="19"/>
      <c r="L7" s="19"/>
    </row>
    <row r="8" spans="2:12" ht="12.75">
      <c r="B8" s="19" t="s">
        <v>4</v>
      </c>
      <c r="C8" s="19" t="s">
        <v>136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ht="12.75">
      <c r="B9" s="19" t="s">
        <v>5</v>
      </c>
      <c r="C9" s="19" t="s">
        <v>185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ht="12.75">
      <c r="B10" s="19" t="s">
        <v>6</v>
      </c>
      <c r="C10" s="19" t="s">
        <v>65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12.75">
      <c r="B11" s="19" t="s">
        <v>229</v>
      </c>
      <c r="C11" s="20">
        <v>0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12" ht="12.75">
      <c r="B12" s="19" t="s">
        <v>205</v>
      </c>
      <c r="C12" s="19" t="s">
        <v>243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2:12" ht="12.75">
      <c r="B13" s="19" t="s">
        <v>206</v>
      </c>
      <c r="C13" s="19" t="s">
        <v>207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2:12" s="62" customFormat="1" ht="25.5">
      <c r="B14" s="61" t="s">
        <v>81</v>
      </c>
      <c r="C14" s="61" t="s">
        <v>195</v>
      </c>
      <c r="D14" s="61"/>
      <c r="E14" s="61"/>
      <c r="F14" s="61"/>
      <c r="G14" s="61"/>
      <c r="H14" s="61"/>
      <c r="I14" s="61"/>
      <c r="J14" s="61"/>
      <c r="K14" s="61"/>
      <c r="L14" s="61"/>
    </row>
    <row r="15" spans="2:12" s="62" customFormat="1" ht="12.75">
      <c r="B15" s="61" t="s">
        <v>89</v>
      </c>
      <c r="C15" s="63">
        <v>46</v>
      </c>
      <c r="D15" s="61"/>
      <c r="E15" s="61"/>
      <c r="F15" s="61"/>
      <c r="G15" s="61"/>
      <c r="H15" s="61"/>
      <c r="I15" s="61"/>
      <c r="J15" s="61"/>
      <c r="K15" s="61"/>
      <c r="L15" s="61"/>
    </row>
    <row r="16" spans="2:12" s="62" customFormat="1" ht="12.75">
      <c r="B16" s="19" t="s">
        <v>95</v>
      </c>
      <c r="C16" s="19" t="s">
        <v>65</v>
      </c>
      <c r="F16" s="61"/>
      <c r="G16" s="61"/>
      <c r="H16" s="61"/>
      <c r="I16" s="61"/>
      <c r="J16" s="61"/>
      <c r="K16" s="61"/>
      <c r="L16" s="61"/>
    </row>
    <row r="17" spans="2:12" s="62" customFormat="1" ht="12.75">
      <c r="B17" s="19" t="s">
        <v>230</v>
      </c>
      <c r="C17" s="61" t="s">
        <v>196</v>
      </c>
      <c r="D17" s="61"/>
      <c r="E17" s="61"/>
      <c r="F17" s="61"/>
      <c r="G17" s="61"/>
      <c r="H17" s="61"/>
      <c r="I17" s="61"/>
      <c r="J17" s="61"/>
      <c r="K17" s="61"/>
      <c r="L17" s="61"/>
    </row>
    <row r="18" spans="2:12" s="62" customFormat="1" ht="12.75">
      <c r="B18" s="19" t="s">
        <v>231</v>
      </c>
      <c r="C18" s="61" t="s">
        <v>232</v>
      </c>
      <c r="D18" s="61"/>
      <c r="E18" s="61"/>
      <c r="F18" s="61"/>
      <c r="G18" s="61"/>
      <c r="H18" s="61"/>
      <c r="I18" s="61"/>
      <c r="J18" s="61"/>
      <c r="K18" s="61"/>
      <c r="L18" s="61"/>
    </row>
    <row r="19" spans="2:12" ht="12.75">
      <c r="B19" s="61" t="s">
        <v>7</v>
      </c>
      <c r="C19" s="61" t="s">
        <v>204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2.75">
      <c r="B20" s="19" t="s">
        <v>86</v>
      </c>
      <c r="C20" s="19" t="s">
        <v>233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ht="12.75">
      <c r="B21" s="19" t="s">
        <v>96</v>
      </c>
      <c r="C21" s="19" t="s">
        <v>187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2.75">
      <c r="B22" s="19" t="s">
        <v>87</v>
      </c>
      <c r="C22" s="19" t="s">
        <v>179</v>
      </c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2.7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12.75">
      <c r="B24" s="19" t="s">
        <v>8</v>
      </c>
      <c r="C24" s="20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2.75">
      <c r="B25" s="19" t="s">
        <v>9</v>
      </c>
      <c r="C25" s="20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2.75">
      <c r="B26" s="19" t="s">
        <v>10</v>
      </c>
      <c r="C26" s="20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>
      <c r="B27" s="19" t="s">
        <v>91</v>
      </c>
      <c r="C27" s="21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4.25" customHeight="1">
      <c r="B28" s="19" t="s">
        <v>92</v>
      </c>
      <c r="C28" s="20">
        <v>120</v>
      </c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2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12" ht="25.5">
      <c r="B30" s="72" t="s">
        <v>11</v>
      </c>
      <c r="C30" s="71" t="s">
        <v>188</v>
      </c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12.75">
      <c r="B31" s="19" t="s">
        <v>124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2:12" ht="14.2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60" spans="2:12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2:12" ht="12.75">
      <c r="B61" s="19"/>
      <c r="C61" s="22"/>
      <c r="D61" s="19"/>
      <c r="E61" s="19"/>
      <c r="F61" s="19"/>
      <c r="G61" s="19"/>
      <c r="H61" s="19"/>
      <c r="I61" s="19"/>
      <c r="J61" s="19"/>
      <c r="K61" s="19"/>
      <c r="L61" s="19"/>
    </row>
    <row r="62" spans="2:12" ht="12.75">
      <c r="B62" s="19"/>
      <c r="C62" s="22"/>
      <c r="D62" s="19"/>
      <c r="E62" s="19"/>
      <c r="F62" s="19"/>
      <c r="G62" s="19"/>
      <c r="H62" s="19"/>
      <c r="I62" s="19"/>
      <c r="J62" s="19"/>
      <c r="K62" s="19"/>
      <c r="L62" s="19"/>
    </row>
    <row r="63" spans="2:12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2:12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2:12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2:12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2:12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2:12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2:12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2:12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2:12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2:12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2:12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2:12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2:12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2:12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2:12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2:12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2:12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2:12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2:12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2:12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2:12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2:12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2:12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2:12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2:12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2:12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2:12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2:12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2:12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2:12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2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2:12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2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2:12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2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2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2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2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2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2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2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2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2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2:12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2:12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2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2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2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2:12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2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2:12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2:12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2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2:12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2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2:12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2:12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2:12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2:12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2:12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2:12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2:12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2:12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2:12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2:12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2:12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2:12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2:12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2:12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2:12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2:12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2:12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2:12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2:12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2:12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2:12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2:12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2:12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2:12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2:12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2:12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2:12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2:12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2:12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2:12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2:12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2:12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2:12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2:12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2:12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2:12" ht="12.7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2:12" ht="12.7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2:12" ht="12.7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2:12" ht="12.7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2:12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2:12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2:12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2:12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2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2:12" ht="12.7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2:12" ht="12.7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ht="12.7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2:12" ht="12.7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2:12" ht="12.7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2:12" ht="12.7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2:12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2:12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2:12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2:12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2:12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2:12" ht="12.7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2:12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2:12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2:12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2:12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2:12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2:12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2:12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2:12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2:12" ht="12.7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2:12" ht="12.7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2:12" ht="12.7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2:12" ht="12.7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2:12" ht="12.7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2:12" ht="12.7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2:12" ht="12.7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2:12" ht="12.7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2:12" ht="12.7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2:12" ht="12.7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2:12" ht="12.7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2:12" ht="12.7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2:12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2:12" ht="12.7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2:12" ht="12.7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2:12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2:12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2:12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2:12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2:12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2:12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2:12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2:12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2:12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2:12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2:12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2:12" ht="12.7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2:12" ht="12.7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2:12" ht="12.7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2:12" ht="12.7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2:12" ht="12.7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2:12" ht="12.7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ht="12.7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2:12" ht="12.7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ht="12.7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ht="12.7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ht="12.7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ht="12.7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ht="12.7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ht="12.7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2:12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2:12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2:12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2:12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12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12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2:12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2:12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2:12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2:12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2:12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2:12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2:12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2:12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2:12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2:12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2:12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2:12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2:12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2:12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2:12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2:12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2:12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2:12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2:12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2:12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2:12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2:12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2:12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2:12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2:12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2:12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2:12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2:12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2:12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2:12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2:12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2:12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2:12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2:12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2:12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2:12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2:12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2:12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2:12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2:12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2:12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2:12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2:12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2:12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2:12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2:12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2:12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2:12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2:12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2:12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2:12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2:12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2:12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2:12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2:12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2:12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2:12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2:12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2:12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2:12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2:12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2:12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2:12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2:12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2:12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2:12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2:12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2:12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2:12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2:12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2:12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2:12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2:12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2:12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2:12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2:12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2:12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2:12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2:12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2:12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2:12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2:12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2:12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2:12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2:12" ht="12.7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2:12" ht="12.7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2:12" ht="12.7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2:12" ht="12.7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2:12" ht="12.7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2:12" ht="12.7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2:12" ht="12.7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2:12" ht="12.7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2:12" ht="12.7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2:12" ht="12.7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2:12" ht="12.7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2:12" ht="12.7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2:12" ht="12.7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2:12" ht="12.7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2:12" ht="12.7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2:12" ht="12.7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2:12" ht="12.7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2:12" ht="12.7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2:12" ht="12.7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2:12" ht="12.7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2:12" ht="12.7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2:12" ht="12.7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2:12" ht="12.7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2:12" ht="12.7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2:12" ht="12.7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2:12" ht="12.7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2:12" ht="12.7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2:12" ht="12.7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2:12" ht="12.7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2:12" ht="12.7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2:12" ht="12.7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2:12" ht="12.7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2:12" ht="12.7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2:12" ht="12.7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2:12" ht="12.7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2:12" ht="12.7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2:12" ht="12.7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2:12" ht="12.7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2:12" ht="12.7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2:12" ht="12.7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2:12" ht="12.7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2:12" ht="12.7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2:12" ht="12.7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2:12" ht="12.7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2:12" ht="12.7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2:12" ht="12.7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2:12" ht="12.7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2:12" ht="12.7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2:12" ht="12.7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2:12" ht="12.7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2:12" ht="12.7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2:12" ht="12.7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2:12" ht="12.7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2:12" ht="12.7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2:12" ht="12.7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2:12" ht="12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2:12" ht="12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2:12" ht="12.7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2:12" ht="12.7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2:12" ht="12.7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2:12" ht="12.7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2:12" ht="12.7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2:12" ht="12.7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2:12" ht="12.7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2:12" ht="12.7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2:12" ht="12.7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2:12" ht="12.7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2:12" ht="12.7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2:12" ht="12.7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2:12" ht="12.7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2:12" ht="12.7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2:12" ht="12.7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2:12" ht="12.7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2:12" ht="12.7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2:12" ht="12.7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2:12" ht="12.7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2:12" ht="12.7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2:12" ht="12.7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tabSelected="1" workbookViewId="0" topLeftCell="B1">
      <selection activeCell="C8" sqref="C8"/>
    </sheetView>
  </sheetViews>
  <sheetFormatPr defaultColWidth="9.140625" defaultRowHeight="12.75"/>
  <cols>
    <col min="1" max="1" width="4.140625" style="0" hidden="1" customWidth="1"/>
    <col min="2" max="2" width="23.7109375" style="0" customWidth="1"/>
    <col min="3" max="3" width="64.57421875" style="0" customWidth="1"/>
  </cols>
  <sheetData>
    <row r="1" ht="12.75">
      <c r="B1" s="8" t="s">
        <v>208</v>
      </c>
    </row>
    <row r="3" spans="2:12" s="1" customFormat="1" ht="12.75">
      <c r="B3" s="8" t="s">
        <v>150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s="1" customFormat="1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s="1" customFormat="1" ht="12.75">
      <c r="B5" s="19" t="s">
        <v>209</v>
      </c>
      <c r="C5" s="19" t="s">
        <v>180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s="1" customFormat="1" ht="12.75">
      <c r="B6" s="19" t="s">
        <v>210</v>
      </c>
      <c r="C6" s="19" t="s">
        <v>139</v>
      </c>
      <c r="D6" s="19"/>
      <c r="E6" s="19"/>
      <c r="F6" s="19"/>
      <c r="G6" s="19"/>
      <c r="H6" s="19"/>
      <c r="I6" s="19"/>
      <c r="J6" s="19"/>
      <c r="K6" s="19"/>
      <c r="L6" s="19"/>
    </row>
    <row r="7" spans="2:12" s="1" customFormat="1" ht="12.75">
      <c r="B7" s="19" t="s">
        <v>211</v>
      </c>
      <c r="C7" s="19" t="s">
        <v>140</v>
      </c>
      <c r="D7" s="19"/>
      <c r="E7" s="19"/>
      <c r="F7" s="19"/>
      <c r="G7" s="19"/>
      <c r="H7" s="19"/>
      <c r="I7" s="19"/>
      <c r="J7" s="19"/>
      <c r="K7" s="19"/>
      <c r="L7" s="19"/>
    </row>
    <row r="8" spans="2:12" s="1" customFormat="1" ht="12.75">
      <c r="B8" s="19" t="s">
        <v>212</v>
      </c>
      <c r="C8" s="22">
        <v>37050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s="1" customFormat="1" ht="12.75">
      <c r="B9" s="19" t="s">
        <v>228</v>
      </c>
      <c r="C9" s="77">
        <v>37043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s="1" customFormat="1" ht="12.75">
      <c r="B10" s="19" t="s">
        <v>213</v>
      </c>
      <c r="C10" s="19" t="s">
        <v>183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s="1" customFormat="1" ht="12.75">
      <c r="B11" s="19" t="s">
        <v>214</v>
      </c>
      <c r="C11" s="22" t="s">
        <v>146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12" s="1" customFormat="1" ht="12.75">
      <c r="B12" s="19"/>
      <c r="C12" s="22"/>
      <c r="D12" s="19"/>
      <c r="E12" s="19"/>
      <c r="F12" s="19"/>
      <c r="G12" s="19"/>
      <c r="H12" s="19"/>
      <c r="I12" s="19"/>
      <c r="J12" s="19"/>
      <c r="K12" s="19"/>
      <c r="L12" s="19"/>
    </row>
    <row r="13" spans="2:12" s="1" customFormat="1" ht="12.75">
      <c r="B13" s="8" t="s">
        <v>152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s="1" customFormat="1" ht="12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12" s="1" customFormat="1" ht="12.75">
      <c r="B15" s="19" t="s">
        <v>209</v>
      </c>
      <c r="C15" s="19" t="s">
        <v>180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2:12" s="1" customFormat="1" ht="12.75">
      <c r="B16" s="19" t="s">
        <v>210</v>
      </c>
      <c r="C16" s="19" t="s">
        <v>139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2:12" s="1" customFormat="1" ht="12.75">
      <c r="B17" s="19" t="s">
        <v>211</v>
      </c>
      <c r="C17" s="19" t="s">
        <v>140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2:12" s="1" customFormat="1" ht="12.75">
      <c r="B18" s="19" t="s">
        <v>212</v>
      </c>
      <c r="C18" s="22" t="s">
        <v>142</v>
      </c>
      <c r="D18" s="19"/>
      <c r="E18" s="19"/>
      <c r="F18" s="19"/>
      <c r="G18" s="19"/>
      <c r="H18" s="19"/>
      <c r="I18" s="19"/>
      <c r="J18" s="19"/>
      <c r="K18" s="19"/>
      <c r="L18" s="19"/>
    </row>
    <row r="19" spans="2:12" s="1" customFormat="1" ht="12.75">
      <c r="B19" s="19" t="s">
        <v>228</v>
      </c>
      <c r="C19" s="77">
        <v>37043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s="1" customFormat="1" ht="12.75">
      <c r="B20" s="19" t="s">
        <v>213</v>
      </c>
      <c r="C20" s="66" t="s">
        <v>189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s="1" customFormat="1" ht="12.75">
      <c r="B21" s="19" t="s">
        <v>214</v>
      </c>
      <c r="C21" s="22" t="s">
        <v>145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2:12" s="1" customFormat="1" ht="12.75">
      <c r="B22" s="19"/>
      <c r="C22" s="22"/>
      <c r="D22" s="19"/>
      <c r="E22" s="19"/>
      <c r="F22" s="19"/>
      <c r="G22" s="19"/>
      <c r="H22" s="19"/>
      <c r="I22" s="19"/>
      <c r="J22" s="19"/>
      <c r="K22" s="19"/>
      <c r="L22" s="19"/>
    </row>
    <row r="23" spans="2:12" s="1" customFormat="1" ht="12.75">
      <c r="B23" s="8" t="s">
        <v>177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s="1" customFormat="1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s="1" customFormat="1" ht="12.75">
      <c r="B25" s="19" t="s">
        <v>209</v>
      </c>
      <c r="C25" s="19" t="s">
        <v>180</v>
      </c>
      <c r="D25" s="19"/>
      <c r="E25" s="19"/>
      <c r="F25" s="19"/>
      <c r="G25" s="19"/>
      <c r="H25" s="19"/>
      <c r="I25" s="19"/>
      <c r="J25" s="19"/>
      <c r="K25" s="19"/>
      <c r="L25" s="19"/>
    </row>
    <row r="26" spans="2:12" s="1" customFormat="1" ht="12.75">
      <c r="B26" s="19" t="s">
        <v>210</v>
      </c>
      <c r="C26" s="19" t="s">
        <v>139</v>
      </c>
      <c r="D26" s="19"/>
      <c r="E26" s="19"/>
      <c r="F26" s="19"/>
      <c r="G26" s="19"/>
      <c r="H26" s="19"/>
      <c r="I26" s="19"/>
      <c r="J26" s="19"/>
      <c r="K26" s="19"/>
      <c r="L26" s="19"/>
    </row>
    <row r="27" spans="2:12" s="1" customFormat="1" ht="12.75">
      <c r="B27" s="19" t="s">
        <v>211</v>
      </c>
      <c r="C27" s="19" t="s">
        <v>140</v>
      </c>
      <c r="D27" s="19"/>
      <c r="E27" s="19"/>
      <c r="F27" s="19"/>
      <c r="G27" s="19"/>
      <c r="H27" s="19"/>
      <c r="I27" s="19"/>
      <c r="J27" s="19"/>
      <c r="K27" s="19"/>
      <c r="L27" s="19"/>
    </row>
    <row r="28" spans="2:12" s="1" customFormat="1" ht="12.75">
      <c r="B28" s="19" t="s">
        <v>212</v>
      </c>
      <c r="C28" s="22">
        <v>37050</v>
      </c>
      <c r="D28" s="19"/>
      <c r="E28" s="19"/>
      <c r="F28" s="19"/>
      <c r="G28" s="19"/>
      <c r="H28" s="19"/>
      <c r="I28" s="19"/>
      <c r="J28" s="19"/>
      <c r="K28" s="19"/>
      <c r="L28" s="19"/>
    </row>
    <row r="29" spans="2:12" s="1" customFormat="1" ht="12.75">
      <c r="B29" s="19" t="s">
        <v>228</v>
      </c>
      <c r="C29" s="77">
        <v>37043</v>
      </c>
      <c r="D29" s="19"/>
      <c r="E29" s="19"/>
      <c r="F29" s="19"/>
      <c r="G29" s="19"/>
      <c r="H29" s="19"/>
      <c r="I29" s="19"/>
      <c r="J29" s="19"/>
      <c r="K29" s="19"/>
      <c r="L29" s="19"/>
    </row>
    <row r="30" spans="2:12" s="62" customFormat="1" ht="12.75">
      <c r="B30" s="19" t="s">
        <v>213</v>
      </c>
      <c r="C30" s="61" t="s">
        <v>137</v>
      </c>
      <c r="D30" s="61"/>
      <c r="E30" s="61"/>
      <c r="F30" s="61"/>
      <c r="G30" s="61"/>
      <c r="H30" s="61"/>
      <c r="I30" s="61"/>
      <c r="J30" s="61"/>
      <c r="K30" s="61"/>
      <c r="L30" s="61"/>
    </row>
    <row r="31" spans="2:12" s="1" customFormat="1" ht="12.75">
      <c r="B31" s="19" t="s">
        <v>214</v>
      </c>
      <c r="C31" s="19" t="s">
        <v>138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2:12" s="1" customFormat="1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12" s="1" customFormat="1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s="1" customFormat="1" ht="12.75">
      <c r="B34" s="8" t="s">
        <v>158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s="1" customFormat="1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2:12" s="1" customFormat="1" ht="12.75">
      <c r="B36" s="19" t="s">
        <v>209</v>
      </c>
      <c r="C36" s="19" t="s">
        <v>181</v>
      </c>
      <c r="D36" s="19"/>
      <c r="E36" s="19"/>
      <c r="F36" s="19"/>
      <c r="G36" s="19"/>
      <c r="H36" s="19"/>
      <c r="I36" s="19"/>
      <c r="J36" s="19"/>
      <c r="K36" s="19"/>
      <c r="L36" s="19"/>
    </row>
    <row r="37" spans="2:12" s="1" customFormat="1" ht="12.75">
      <c r="B37" s="19" t="s">
        <v>210</v>
      </c>
      <c r="C37" s="19" t="s">
        <v>139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2:12" s="1" customFormat="1" ht="12.75">
      <c r="B38" s="19" t="s">
        <v>211</v>
      </c>
      <c r="C38" s="19" t="s">
        <v>140</v>
      </c>
      <c r="D38" s="19"/>
      <c r="E38" s="19"/>
      <c r="F38" s="19"/>
      <c r="G38" s="19"/>
      <c r="H38" s="19"/>
      <c r="I38" s="19"/>
      <c r="J38" s="19"/>
      <c r="K38" s="19"/>
      <c r="L38" s="19"/>
    </row>
    <row r="39" spans="2:12" s="1" customFormat="1" ht="12.75">
      <c r="B39" s="19" t="s">
        <v>212</v>
      </c>
      <c r="C39" s="22">
        <v>37044</v>
      </c>
      <c r="D39" s="19"/>
      <c r="E39" s="19"/>
      <c r="F39" s="19"/>
      <c r="G39" s="19"/>
      <c r="H39" s="19"/>
      <c r="I39" s="19"/>
      <c r="J39" s="19"/>
      <c r="K39" s="19"/>
      <c r="L39" s="19"/>
    </row>
    <row r="40" spans="2:12" s="1" customFormat="1" ht="12.75">
      <c r="B40" s="19" t="s">
        <v>228</v>
      </c>
      <c r="C40" s="77">
        <v>37043</v>
      </c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" customFormat="1" ht="12.75">
      <c r="B41" s="19" t="s">
        <v>213</v>
      </c>
      <c r="C41" s="66" t="s">
        <v>182</v>
      </c>
      <c r="D41" s="19"/>
      <c r="E41" s="19"/>
      <c r="F41" s="19"/>
      <c r="G41" s="19"/>
      <c r="H41" s="19"/>
      <c r="I41" s="19"/>
      <c r="J41" s="19"/>
      <c r="K41" s="19"/>
      <c r="L41" s="19"/>
    </row>
    <row r="42" spans="2:12" s="1" customFormat="1" ht="12.75">
      <c r="B42" s="19" t="s">
        <v>214</v>
      </c>
      <c r="C42" s="19" t="s">
        <v>178</v>
      </c>
      <c r="D42" s="19"/>
      <c r="E42" s="19"/>
      <c r="F42" s="19"/>
      <c r="G42" s="19"/>
      <c r="H42" s="19"/>
      <c r="I42" s="19"/>
      <c r="J42" s="19"/>
      <c r="K42" s="19"/>
      <c r="L42" s="19"/>
    </row>
    <row r="43" spans="2:12" s="1" customFormat="1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2" s="1" customFormat="1" ht="12.75">
      <c r="B44" s="8" t="s">
        <v>157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s="1" customFormat="1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s="1" customFormat="1" ht="12.75">
      <c r="B46" s="19" t="s">
        <v>209</v>
      </c>
      <c r="C46" s="19" t="s">
        <v>181</v>
      </c>
      <c r="D46" s="19"/>
      <c r="E46" s="19"/>
      <c r="F46" s="19"/>
      <c r="G46" s="19"/>
      <c r="H46" s="19"/>
      <c r="I46" s="19"/>
      <c r="J46" s="19"/>
      <c r="K46" s="19"/>
      <c r="L46" s="19"/>
    </row>
    <row r="47" spans="2:12" s="1" customFormat="1" ht="12.75">
      <c r="B47" s="19" t="s">
        <v>210</v>
      </c>
      <c r="C47" s="19" t="s">
        <v>139</v>
      </c>
      <c r="D47" s="19"/>
      <c r="E47" s="19"/>
      <c r="F47" s="19"/>
      <c r="G47" s="19"/>
      <c r="H47" s="19"/>
      <c r="I47" s="19"/>
      <c r="J47" s="19"/>
      <c r="K47" s="19"/>
      <c r="L47" s="19"/>
    </row>
    <row r="48" spans="2:12" s="1" customFormat="1" ht="12.75">
      <c r="B48" s="19" t="s">
        <v>211</v>
      </c>
      <c r="C48" s="19" t="s">
        <v>140</v>
      </c>
      <c r="D48" s="19"/>
      <c r="E48" s="19"/>
      <c r="F48" s="19"/>
      <c r="G48" s="19"/>
      <c r="H48" s="19"/>
      <c r="I48" s="19"/>
      <c r="J48" s="19"/>
      <c r="K48" s="19"/>
      <c r="L48" s="19"/>
    </row>
    <row r="49" spans="2:12" s="1" customFormat="1" ht="12.75">
      <c r="B49" s="19" t="s">
        <v>212</v>
      </c>
      <c r="C49" s="22">
        <v>37045</v>
      </c>
      <c r="D49" s="19"/>
      <c r="E49" s="19"/>
      <c r="F49" s="19"/>
      <c r="G49" s="19"/>
      <c r="H49" s="19"/>
      <c r="I49" s="19"/>
      <c r="J49" s="19"/>
      <c r="K49" s="19"/>
      <c r="L49" s="19"/>
    </row>
    <row r="50" spans="2:12" s="1" customFormat="1" ht="12.75">
      <c r="B50" s="19" t="s">
        <v>228</v>
      </c>
      <c r="C50" s="77">
        <v>37043</v>
      </c>
      <c r="D50" s="19"/>
      <c r="E50" s="19"/>
      <c r="F50" s="19"/>
      <c r="G50" s="19"/>
      <c r="H50" s="19"/>
      <c r="I50" s="19"/>
      <c r="J50" s="19"/>
      <c r="K50" s="19"/>
      <c r="L50" s="19"/>
    </row>
    <row r="51" spans="2:12" s="1" customFormat="1" ht="12.75">
      <c r="B51" s="19" t="s">
        <v>213</v>
      </c>
      <c r="C51" s="66" t="s">
        <v>184</v>
      </c>
      <c r="D51" s="19"/>
      <c r="E51" s="19"/>
      <c r="F51" s="19"/>
      <c r="G51" s="19"/>
      <c r="H51" s="19"/>
      <c r="I51" s="19"/>
      <c r="J51" s="19"/>
      <c r="K51" s="19"/>
      <c r="L51" s="19"/>
    </row>
    <row r="52" spans="2:12" s="1" customFormat="1" ht="12.75">
      <c r="B52" s="19" t="s">
        <v>214</v>
      </c>
      <c r="C52" s="19" t="s">
        <v>178</v>
      </c>
      <c r="D52" s="19"/>
      <c r="E52" s="19"/>
      <c r="F52" s="19"/>
      <c r="G52" s="19"/>
      <c r="H52" s="19"/>
      <c r="I52" s="19"/>
      <c r="J52" s="19"/>
      <c r="K52" s="19"/>
      <c r="L52" s="1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25"/>
  <sheetViews>
    <sheetView tabSelected="1" workbookViewId="0" topLeftCell="B160">
      <selection activeCell="C8" sqref="C8"/>
    </sheetView>
  </sheetViews>
  <sheetFormatPr defaultColWidth="9.140625" defaultRowHeight="12.75"/>
  <cols>
    <col min="1" max="1" width="2.7109375" style="24" hidden="1" customWidth="1"/>
    <col min="2" max="2" width="20.140625" style="24" customWidth="1"/>
    <col min="3" max="3" width="6.57421875" style="24" customWidth="1"/>
    <col min="4" max="4" width="7.421875" style="10" customWidth="1"/>
    <col min="5" max="5" width="6.140625" style="10" customWidth="1"/>
    <col min="6" max="6" width="3.7109375" style="10" customWidth="1"/>
    <col min="7" max="7" width="10.00390625" style="24" customWidth="1"/>
    <col min="8" max="8" width="4.7109375" style="24" customWidth="1"/>
    <col min="9" max="9" width="9.7109375" style="25" customWidth="1"/>
    <col min="10" max="10" width="5.421875" style="24" customWidth="1"/>
    <col min="11" max="11" width="10.00390625" style="24" customWidth="1"/>
    <col min="12" max="12" width="4.00390625" style="24" customWidth="1"/>
    <col min="13" max="13" width="9.421875" style="24" customWidth="1"/>
    <col min="14" max="14" width="4.28125" style="24" customWidth="1"/>
    <col min="15" max="16384" width="8.8515625" style="24" customWidth="1"/>
  </cols>
  <sheetData>
    <row r="1" spans="2:3" ht="12.75">
      <c r="B1" s="23" t="s">
        <v>215</v>
      </c>
      <c r="C1" s="23"/>
    </row>
    <row r="2" spans="2:12" ht="12.75">
      <c r="B2" s="26"/>
      <c r="C2" s="26"/>
      <c r="G2" s="26"/>
      <c r="H2" s="26"/>
      <c r="I2" s="27"/>
      <c r="J2" s="26"/>
      <c r="K2" s="26"/>
      <c r="L2" s="26"/>
    </row>
    <row r="3" spans="2:5" ht="12.75">
      <c r="B3" s="19"/>
      <c r="C3" s="19" t="s">
        <v>110</v>
      </c>
      <c r="D3" s="10" t="s">
        <v>12</v>
      </c>
      <c r="E3" s="10" t="s">
        <v>82</v>
      </c>
    </row>
    <row r="4" spans="2:12" ht="12.75">
      <c r="B4" s="19"/>
      <c r="C4" s="19"/>
      <c r="G4" s="26"/>
      <c r="H4" s="26"/>
      <c r="I4" s="27"/>
      <c r="J4" s="26"/>
      <c r="K4" s="26"/>
      <c r="L4" s="26"/>
    </row>
    <row r="5" spans="2:12" ht="12.75">
      <c r="B5" s="19"/>
      <c r="C5" s="19"/>
      <c r="G5" s="26"/>
      <c r="H5" s="26"/>
      <c r="I5" s="27"/>
      <c r="J5" s="26"/>
      <c r="K5" s="26"/>
      <c r="L5" s="26"/>
    </row>
    <row r="6" spans="1:13" ht="12.75">
      <c r="A6" s="24">
        <v>1</v>
      </c>
      <c r="B6" s="28" t="s">
        <v>150</v>
      </c>
      <c r="C6" s="10" t="s">
        <v>111</v>
      </c>
      <c r="G6" s="26" t="s">
        <v>217</v>
      </c>
      <c r="H6" s="26"/>
      <c r="I6" s="27" t="s">
        <v>218</v>
      </c>
      <c r="J6" s="26"/>
      <c r="K6" s="26" t="s">
        <v>219</v>
      </c>
      <c r="L6" s="26"/>
      <c r="M6" s="26" t="s">
        <v>220</v>
      </c>
    </row>
    <row r="7" spans="2:12" ht="12.75">
      <c r="B7" s="10"/>
      <c r="C7" s="10"/>
      <c r="D7" s="19"/>
      <c r="E7" s="19"/>
      <c r="F7" s="19"/>
      <c r="G7" s="19"/>
      <c r="H7" s="19"/>
      <c r="I7" s="29"/>
      <c r="J7" s="19"/>
      <c r="K7" s="19"/>
      <c r="L7" s="26"/>
    </row>
    <row r="8" spans="2:13" ht="12.75">
      <c r="B8" s="10" t="s">
        <v>13</v>
      </c>
      <c r="C8" s="10" t="s">
        <v>223</v>
      </c>
      <c r="D8" s="10" t="s">
        <v>14</v>
      </c>
      <c r="E8" s="10" t="s">
        <v>15</v>
      </c>
      <c r="G8" s="19">
        <v>0.0047</v>
      </c>
      <c r="H8" s="19"/>
      <c r="I8" s="29">
        <v>0.0196</v>
      </c>
      <c r="J8" s="19"/>
      <c r="K8" s="19">
        <v>0.0224</v>
      </c>
      <c r="L8" s="26"/>
      <c r="M8" s="30">
        <v>0.0155</v>
      </c>
    </row>
    <row r="9" spans="2:13" ht="12.75">
      <c r="B9" s="10" t="s">
        <v>190</v>
      </c>
      <c r="C9" s="10" t="s">
        <v>223</v>
      </c>
      <c r="D9" s="10" t="s">
        <v>16</v>
      </c>
      <c r="E9" s="10" t="s">
        <v>15</v>
      </c>
      <c r="G9" s="32">
        <v>12.03</v>
      </c>
      <c r="H9" s="32"/>
      <c r="I9" s="33">
        <v>10.1</v>
      </c>
      <c r="J9" s="32"/>
      <c r="K9" s="32">
        <v>12.02</v>
      </c>
      <c r="L9" s="26"/>
      <c r="M9" s="31">
        <f>AVERAGE(K9,I9,G9)</f>
        <v>11.383333333333333</v>
      </c>
    </row>
    <row r="10" spans="2:13" ht="12.75">
      <c r="B10" s="10" t="s">
        <v>191</v>
      </c>
      <c r="C10" s="10" t="s">
        <v>223</v>
      </c>
      <c r="D10" s="10" t="s">
        <v>16</v>
      </c>
      <c r="E10" s="10" t="s">
        <v>15</v>
      </c>
      <c r="G10" s="32">
        <v>14.21</v>
      </c>
      <c r="H10" s="32"/>
      <c r="I10" s="33">
        <v>12.35</v>
      </c>
      <c r="J10" s="32"/>
      <c r="K10" s="32">
        <v>13.83</v>
      </c>
      <c r="L10" s="26"/>
      <c r="M10" s="31">
        <f>AVERAGE(K10,I10,G10)</f>
        <v>13.463333333333333</v>
      </c>
    </row>
    <row r="11" spans="2:13" ht="12.75">
      <c r="B11" s="10" t="s">
        <v>194</v>
      </c>
      <c r="C11" s="10" t="s">
        <v>223</v>
      </c>
      <c r="D11" s="10" t="s">
        <v>16</v>
      </c>
      <c r="E11" s="10" t="s">
        <v>15</v>
      </c>
      <c r="G11" s="32">
        <v>2.1</v>
      </c>
      <c r="H11" s="32"/>
      <c r="I11" s="33">
        <v>2.1</v>
      </c>
      <c r="J11" s="32"/>
      <c r="K11" s="32">
        <v>2</v>
      </c>
      <c r="L11" s="26"/>
      <c r="M11" s="31">
        <f>AVERAGE(K11,I11,G11)</f>
        <v>2.0666666666666664</v>
      </c>
    </row>
    <row r="12" spans="2:13" ht="12.75">
      <c r="B12" s="10" t="s">
        <v>147</v>
      </c>
      <c r="C12" s="10" t="s">
        <v>223</v>
      </c>
      <c r="D12" s="10" t="s">
        <v>16</v>
      </c>
      <c r="E12" s="10" t="s">
        <v>15</v>
      </c>
      <c r="G12" s="32">
        <v>26.5</v>
      </c>
      <c r="H12" s="32"/>
      <c r="I12" s="33">
        <v>26.3</v>
      </c>
      <c r="J12" s="32"/>
      <c r="K12" s="32">
        <v>25.8</v>
      </c>
      <c r="L12" s="26"/>
      <c r="M12" s="34"/>
    </row>
    <row r="13" spans="2:13" ht="12.75">
      <c r="B13" s="10"/>
      <c r="C13" s="10"/>
      <c r="G13" s="32"/>
      <c r="H13" s="32"/>
      <c r="I13" s="33"/>
      <c r="J13" s="32"/>
      <c r="K13" s="32"/>
      <c r="L13" s="26"/>
      <c r="M13" s="31"/>
    </row>
    <row r="14" spans="2:13" ht="12.75">
      <c r="B14" s="10" t="s">
        <v>55</v>
      </c>
      <c r="C14" s="10"/>
      <c r="D14" s="10" t="s">
        <v>16</v>
      </c>
      <c r="G14" s="32">
        <v>6.05</v>
      </c>
      <c r="H14" s="32"/>
      <c r="I14" s="33">
        <v>3.87</v>
      </c>
      <c r="J14" s="32"/>
      <c r="K14" s="32">
        <v>6.98</v>
      </c>
      <c r="L14" s="26"/>
      <c r="M14" s="31"/>
    </row>
    <row r="15" spans="2:13" ht="12.75">
      <c r="B15" s="10" t="s">
        <v>56</v>
      </c>
      <c r="C15" s="10"/>
      <c r="D15" s="10" t="s">
        <v>16</v>
      </c>
      <c r="G15" s="32">
        <v>9.33</v>
      </c>
      <c r="H15" s="32"/>
      <c r="I15" s="33">
        <v>11.52</v>
      </c>
      <c r="J15" s="32"/>
      <c r="K15" s="32">
        <v>6.32</v>
      </c>
      <c r="L15" s="26"/>
      <c r="M15" s="34"/>
    </row>
    <row r="16" spans="2:13" ht="12.75">
      <c r="B16" s="10"/>
      <c r="C16" s="10"/>
      <c r="G16" s="32"/>
      <c r="H16" s="32"/>
      <c r="I16" s="33"/>
      <c r="J16" s="32"/>
      <c r="K16" s="32"/>
      <c r="L16" s="26"/>
      <c r="M16" s="34"/>
    </row>
    <row r="17" spans="2:13" ht="12.75">
      <c r="B17" s="10"/>
      <c r="C17" s="10"/>
      <c r="G17" s="32"/>
      <c r="H17" s="32"/>
      <c r="I17" s="33"/>
      <c r="J17" s="32"/>
      <c r="K17" s="32"/>
      <c r="L17" s="26"/>
      <c r="M17" s="34"/>
    </row>
    <row r="18" spans="2:13" ht="12.75">
      <c r="B18" s="10" t="s">
        <v>118</v>
      </c>
      <c r="C18" s="10" t="s">
        <v>112</v>
      </c>
      <c r="D18" s="10" t="s">
        <v>223</v>
      </c>
      <c r="L18" s="26"/>
      <c r="M18" s="35"/>
    </row>
    <row r="19" spans="2:13" ht="12.75">
      <c r="B19" s="10" t="s">
        <v>98</v>
      </c>
      <c r="C19" s="10"/>
      <c r="D19" s="10" t="s">
        <v>17</v>
      </c>
      <c r="G19" s="32">
        <v>16571</v>
      </c>
      <c r="H19" s="32"/>
      <c r="I19" s="33">
        <v>16624</v>
      </c>
      <c r="J19" s="13"/>
      <c r="K19" s="32">
        <v>17650</v>
      </c>
      <c r="L19" s="26"/>
      <c r="M19" s="34">
        <v>16948</v>
      </c>
    </row>
    <row r="20" spans="2:13" ht="12.75">
      <c r="B20" s="10" t="s">
        <v>115</v>
      </c>
      <c r="C20" s="10"/>
      <c r="D20" s="10" t="s">
        <v>18</v>
      </c>
      <c r="G20" s="32">
        <v>7.5</v>
      </c>
      <c r="H20" s="32"/>
      <c r="I20" s="33">
        <v>7.5</v>
      </c>
      <c r="J20" s="32"/>
      <c r="K20" s="32">
        <v>7.5</v>
      </c>
      <c r="M20" s="31">
        <v>7.5</v>
      </c>
    </row>
    <row r="21" spans="2:13" ht="12.75">
      <c r="B21" s="10" t="s">
        <v>116</v>
      </c>
      <c r="C21" s="10"/>
      <c r="D21" s="10" t="s">
        <v>18</v>
      </c>
      <c r="G21" s="32">
        <v>9</v>
      </c>
      <c r="H21" s="32"/>
      <c r="I21" s="33">
        <v>9.2</v>
      </c>
      <c r="J21" s="32"/>
      <c r="K21" s="32">
        <v>11.2</v>
      </c>
      <c r="M21" s="35">
        <v>9.8</v>
      </c>
    </row>
    <row r="22" spans="2:13" ht="12.75">
      <c r="B22" s="10" t="s">
        <v>97</v>
      </c>
      <c r="C22" s="10"/>
      <c r="D22" s="10" t="s">
        <v>19</v>
      </c>
      <c r="G22" s="32">
        <v>112</v>
      </c>
      <c r="H22" s="32"/>
      <c r="I22" s="33">
        <v>113</v>
      </c>
      <c r="J22" s="32"/>
      <c r="K22" s="32">
        <v>120</v>
      </c>
      <c r="M22" s="35">
        <v>115</v>
      </c>
    </row>
    <row r="23" spans="2:13" ht="12.75">
      <c r="B23" s="10"/>
      <c r="C23" s="10"/>
      <c r="G23" s="32"/>
      <c r="H23" s="32"/>
      <c r="I23" s="33"/>
      <c r="J23" s="32"/>
      <c r="K23" s="32"/>
      <c r="M23" s="35"/>
    </row>
    <row r="24" spans="2:13" ht="12.75">
      <c r="B24" s="10" t="s">
        <v>88</v>
      </c>
      <c r="C24" s="10" t="s">
        <v>143</v>
      </c>
      <c r="I24" s="24"/>
      <c r="M24" s="35"/>
    </row>
    <row r="25" spans="2:13" ht="12.75">
      <c r="B25" s="10" t="s">
        <v>114</v>
      </c>
      <c r="C25" s="10"/>
      <c r="D25" s="10" t="s">
        <v>58</v>
      </c>
      <c r="G25" s="32">
        <v>300</v>
      </c>
      <c r="H25" s="32"/>
      <c r="I25" s="33">
        <v>300</v>
      </c>
      <c r="J25" s="32"/>
      <c r="K25" s="32">
        <v>300</v>
      </c>
      <c r="M25" s="35"/>
    </row>
    <row r="26" spans="2:13" ht="12.75">
      <c r="B26" s="10" t="s">
        <v>141</v>
      </c>
      <c r="C26" s="10" t="s">
        <v>223</v>
      </c>
      <c r="D26" s="10" t="s">
        <v>58</v>
      </c>
      <c r="G26" s="36">
        <v>4.35E-05</v>
      </c>
      <c r="H26" s="32" t="s">
        <v>29</v>
      </c>
      <c r="I26" s="36">
        <v>3.27E-05</v>
      </c>
      <c r="J26" s="32"/>
      <c r="K26" s="36">
        <v>3.27E-05</v>
      </c>
      <c r="M26" s="35"/>
    </row>
    <row r="27" spans="2:13" ht="12.75">
      <c r="B27" s="10" t="s">
        <v>57</v>
      </c>
      <c r="C27" s="10" t="s">
        <v>223</v>
      </c>
      <c r="D27" s="10" t="s">
        <v>18</v>
      </c>
      <c r="G27" s="32">
        <v>99.99999</v>
      </c>
      <c r="H27" s="32"/>
      <c r="I27" s="33">
        <v>99.99999</v>
      </c>
      <c r="J27" s="32"/>
      <c r="K27" s="32">
        <v>99.99999</v>
      </c>
      <c r="M27" s="35"/>
    </row>
    <row r="28" spans="2:13" ht="12.75">
      <c r="B28" s="10"/>
      <c r="C28" s="10"/>
      <c r="G28" s="32"/>
      <c r="H28" s="32"/>
      <c r="I28" s="33"/>
      <c r="J28" s="32"/>
      <c r="K28" s="32"/>
      <c r="M28" s="35"/>
    </row>
    <row r="29" spans="2:13" ht="12.75">
      <c r="B29" s="10" t="s">
        <v>88</v>
      </c>
      <c r="C29" s="10" t="s">
        <v>144</v>
      </c>
      <c r="G29" s="32"/>
      <c r="H29" s="32"/>
      <c r="I29" s="33"/>
      <c r="J29" s="32"/>
      <c r="K29" s="32"/>
      <c r="M29" s="35"/>
    </row>
    <row r="30" spans="2:13" ht="12.75">
      <c r="B30" s="10" t="s">
        <v>114</v>
      </c>
      <c r="C30" s="10"/>
      <c r="D30" s="10" t="s">
        <v>58</v>
      </c>
      <c r="G30" s="32">
        <v>71</v>
      </c>
      <c r="H30" s="32"/>
      <c r="I30" s="33">
        <v>67</v>
      </c>
      <c r="J30" s="32"/>
      <c r="K30" s="32">
        <v>134</v>
      </c>
      <c r="M30" s="35"/>
    </row>
    <row r="31" spans="2:13" ht="12.75">
      <c r="B31" s="10" t="s">
        <v>141</v>
      </c>
      <c r="C31" s="10" t="s">
        <v>223</v>
      </c>
      <c r="D31" s="10" t="s">
        <v>58</v>
      </c>
      <c r="G31" s="36">
        <v>0.00061</v>
      </c>
      <c r="H31" s="32"/>
      <c r="I31" s="36">
        <v>0.000562</v>
      </c>
      <c r="J31" s="32"/>
      <c r="K31" s="36">
        <v>0.000567</v>
      </c>
      <c r="M31" s="35"/>
    </row>
    <row r="32" spans="2:13" ht="12.75">
      <c r="B32" s="10" t="s">
        <v>57</v>
      </c>
      <c r="C32" s="10" t="s">
        <v>223</v>
      </c>
      <c r="D32" s="10" t="s">
        <v>18</v>
      </c>
      <c r="G32" s="32">
        <v>99.99915</v>
      </c>
      <c r="H32" s="32"/>
      <c r="I32" s="33">
        <v>99.99917</v>
      </c>
      <c r="J32" s="32"/>
      <c r="K32" s="32">
        <v>99.99958</v>
      </c>
      <c r="M32" s="35"/>
    </row>
    <row r="33" spans="2:13" ht="12.75">
      <c r="B33" s="10"/>
      <c r="C33" s="10"/>
      <c r="G33" s="32"/>
      <c r="H33" s="32"/>
      <c r="I33" s="33"/>
      <c r="J33" s="32"/>
      <c r="K33" s="32"/>
      <c r="M33" s="35"/>
    </row>
    <row r="34" spans="2:13" ht="12.75">
      <c r="B34" s="10" t="s">
        <v>118</v>
      </c>
      <c r="C34" s="10" t="s">
        <v>192</v>
      </c>
      <c r="D34" s="10" t="s">
        <v>223</v>
      </c>
      <c r="G34" s="32"/>
      <c r="H34" s="32"/>
      <c r="I34" s="33"/>
      <c r="J34" s="32"/>
      <c r="K34" s="32"/>
      <c r="M34" s="35"/>
    </row>
    <row r="35" spans="2:13" ht="12.75">
      <c r="B35" s="10" t="s">
        <v>98</v>
      </c>
      <c r="C35" s="10"/>
      <c r="D35" s="10" t="s">
        <v>17</v>
      </c>
      <c r="G35" s="32">
        <v>17430</v>
      </c>
      <c r="H35" s="32"/>
      <c r="I35" s="33">
        <v>17870</v>
      </c>
      <c r="J35" s="32"/>
      <c r="K35" s="32">
        <v>18152</v>
      </c>
      <c r="M35" s="34"/>
    </row>
    <row r="36" spans="2:13" ht="12.75">
      <c r="B36" s="10" t="s">
        <v>115</v>
      </c>
      <c r="C36" s="10"/>
      <c r="D36" s="10" t="s">
        <v>18</v>
      </c>
      <c r="G36" s="32"/>
      <c r="H36" s="32"/>
      <c r="I36" s="33"/>
      <c r="J36" s="32"/>
      <c r="K36" s="32"/>
      <c r="M36" s="35"/>
    </row>
    <row r="37" spans="2:13" ht="12.75">
      <c r="B37" s="10" t="s">
        <v>116</v>
      </c>
      <c r="C37" s="10"/>
      <c r="D37" s="10" t="s">
        <v>18</v>
      </c>
      <c r="G37" s="32"/>
      <c r="H37" s="32"/>
      <c r="I37" s="33"/>
      <c r="J37" s="32"/>
      <c r="K37" s="32"/>
      <c r="M37" s="35"/>
    </row>
    <row r="38" spans="2:13" ht="12.75">
      <c r="B38" s="10" t="s">
        <v>97</v>
      </c>
      <c r="C38" s="10"/>
      <c r="D38" s="10" t="s">
        <v>19</v>
      </c>
      <c r="G38" s="32"/>
      <c r="H38" s="32"/>
      <c r="I38" s="33"/>
      <c r="J38" s="32"/>
      <c r="K38" s="32"/>
      <c r="M38" s="35"/>
    </row>
    <row r="39" spans="2:13" ht="12.75">
      <c r="B39" s="10"/>
      <c r="C39" s="10"/>
      <c r="G39" s="32"/>
      <c r="H39" s="32"/>
      <c r="I39" s="33"/>
      <c r="J39" s="32"/>
      <c r="K39" s="32"/>
      <c r="M39" s="35"/>
    </row>
    <row r="40" spans="2:13" ht="12.75">
      <c r="B40" s="10" t="s">
        <v>118</v>
      </c>
      <c r="C40" s="10" t="s">
        <v>149</v>
      </c>
      <c r="D40" s="10" t="s">
        <v>224</v>
      </c>
      <c r="G40" s="32"/>
      <c r="H40" s="32"/>
      <c r="I40" s="33"/>
      <c r="J40" s="32"/>
      <c r="K40" s="32"/>
      <c r="M40" s="35"/>
    </row>
    <row r="41" spans="2:13" ht="12.75">
      <c r="B41" s="10" t="s">
        <v>98</v>
      </c>
      <c r="C41" s="10"/>
      <c r="D41" s="10" t="s">
        <v>17</v>
      </c>
      <c r="G41" s="32">
        <v>17430</v>
      </c>
      <c r="H41" s="32"/>
      <c r="I41" s="33">
        <v>17870</v>
      </c>
      <c r="J41" s="32"/>
      <c r="K41" s="32">
        <v>18152</v>
      </c>
      <c r="M41" s="35"/>
    </row>
    <row r="42" spans="2:13" ht="12.75">
      <c r="B42" s="10" t="s">
        <v>115</v>
      </c>
      <c r="C42" s="10"/>
      <c r="D42" s="10" t="s">
        <v>18</v>
      </c>
      <c r="G42" s="32">
        <v>7.5</v>
      </c>
      <c r="H42" s="32"/>
      <c r="I42" s="33">
        <v>7.5</v>
      </c>
      <c r="J42" s="32"/>
      <c r="K42" s="32">
        <v>7.5</v>
      </c>
      <c r="M42" s="35"/>
    </row>
    <row r="43" spans="2:13" ht="12.75">
      <c r="B43" s="10" t="s">
        <v>116</v>
      </c>
      <c r="C43" s="10"/>
      <c r="D43" s="10" t="s">
        <v>18</v>
      </c>
      <c r="G43" s="32">
        <v>8.8</v>
      </c>
      <c r="H43" s="32"/>
      <c r="I43" s="33">
        <v>9</v>
      </c>
      <c r="J43" s="32"/>
      <c r="K43" s="32">
        <v>10.9</v>
      </c>
      <c r="M43" s="35"/>
    </row>
    <row r="44" spans="2:13" ht="12.75">
      <c r="B44" s="10" t="s">
        <v>97</v>
      </c>
      <c r="C44" s="10"/>
      <c r="D44" s="10" t="s">
        <v>19</v>
      </c>
      <c r="G44" s="32"/>
      <c r="H44" s="32"/>
      <c r="I44" s="33"/>
      <c r="J44" s="32"/>
      <c r="K44" s="32"/>
      <c r="M44" s="35"/>
    </row>
    <row r="45" spans="2:13" ht="12.75">
      <c r="B45" s="10"/>
      <c r="C45" s="10"/>
      <c r="G45" s="32"/>
      <c r="H45" s="32"/>
      <c r="I45" s="33"/>
      <c r="J45" s="32"/>
      <c r="K45" s="32"/>
      <c r="M45" s="35"/>
    </row>
    <row r="46" spans="2:13" ht="12.75">
      <c r="B46" s="10" t="s">
        <v>55</v>
      </c>
      <c r="C46" s="10" t="s">
        <v>223</v>
      </c>
      <c r="D46" s="10" t="s">
        <v>16</v>
      </c>
      <c r="E46" s="10" t="s">
        <v>15</v>
      </c>
      <c r="G46" s="11">
        <f>G14*(21-7)/(21-G$20)</f>
        <v>6.274074074074075</v>
      </c>
      <c r="H46" s="11"/>
      <c r="I46" s="11">
        <f>I14*(21-7)/(21-I$20)</f>
        <v>4.013333333333334</v>
      </c>
      <c r="J46" s="11"/>
      <c r="K46" s="11">
        <f>K14*(21-7)/(21-K$20)</f>
        <v>7.238518518518519</v>
      </c>
      <c r="L46" s="11"/>
      <c r="M46" s="11">
        <f>AVERAGE(K46,I46,G46)</f>
        <v>5.841975308641977</v>
      </c>
    </row>
    <row r="47" spans="2:13" ht="12.75">
      <c r="B47" s="10" t="s">
        <v>56</v>
      </c>
      <c r="C47" s="10" t="s">
        <v>223</v>
      </c>
      <c r="D47" s="10" t="s">
        <v>16</v>
      </c>
      <c r="E47" s="10" t="s">
        <v>15</v>
      </c>
      <c r="G47" s="11">
        <f>G15*(21-7)/(21-G$20)</f>
        <v>9.675555555555556</v>
      </c>
      <c r="H47" s="11"/>
      <c r="I47" s="11">
        <f>I15*(21-7)/(21-I$20)</f>
        <v>11.946666666666667</v>
      </c>
      <c r="J47" s="11"/>
      <c r="K47" s="11">
        <f>K15*(21-7)/(21-K$20)</f>
        <v>6.554074074074074</v>
      </c>
      <c r="L47" s="11"/>
      <c r="M47" s="11">
        <f>AVERAGE(K47,I47,G47)</f>
        <v>9.3920987654321</v>
      </c>
    </row>
    <row r="48" spans="2:13" ht="12.75">
      <c r="B48" s="10" t="s">
        <v>117</v>
      </c>
      <c r="C48" s="10" t="s">
        <v>223</v>
      </c>
      <c r="D48" s="10" t="s">
        <v>16</v>
      </c>
      <c r="E48" s="10" t="s">
        <v>15</v>
      </c>
      <c r="G48" s="12">
        <f>G46+G47*2</f>
        <v>25.625185185185188</v>
      </c>
      <c r="H48" s="12"/>
      <c r="I48" s="12">
        <f>I46+I47*2</f>
        <v>27.906666666666666</v>
      </c>
      <c r="J48" s="12"/>
      <c r="K48" s="12">
        <f>K46+K47*2</f>
        <v>20.346666666666668</v>
      </c>
      <c r="L48" s="12"/>
      <c r="M48" s="11">
        <f>AVERAGE(K48,I48,G48)</f>
        <v>24.62617283950617</v>
      </c>
    </row>
    <row r="49" spans="2:13" ht="13.5" customHeight="1">
      <c r="B49" s="10"/>
      <c r="C49" s="10"/>
      <c r="G49" s="32"/>
      <c r="H49" s="32"/>
      <c r="I49" s="33"/>
      <c r="J49" s="32"/>
      <c r="K49" s="32"/>
      <c r="M49" s="35"/>
    </row>
    <row r="50" spans="1:13" ht="12.75">
      <c r="A50" s="24">
        <v>2</v>
      </c>
      <c r="B50" s="28" t="s">
        <v>152</v>
      </c>
      <c r="C50" s="10" t="s">
        <v>111</v>
      </c>
      <c r="G50" s="26" t="s">
        <v>217</v>
      </c>
      <c r="H50" s="26"/>
      <c r="I50" s="27" t="s">
        <v>218</v>
      </c>
      <c r="J50" s="26"/>
      <c r="K50" s="26" t="s">
        <v>219</v>
      </c>
      <c r="L50" s="26"/>
      <c r="M50" s="26" t="s">
        <v>220</v>
      </c>
    </row>
    <row r="51" spans="2:13" ht="12.75">
      <c r="B51" s="10"/>
      <c r="C51" s="10"/>
      <c r="G51" s="32"/>
      <c r="H51" s="32"/>
      <c r="I51" s="33"/>
      <c r="J51" s="32"/>
      <c r="K51" s="32"/>
      <c r="M51" s="35"/>
    </row>
    <row r="52" spans="2:13" ht="12.75">
      <c r="B52" s="10" t="s">
        <v>13</v>
      </c>
      <c r="C52" s="10" t="s">
        <v>223</v>
      </c>
      <c r="D52" s="10" t="s">
        <v>14</v>
      </c>
      <c r="E52" s="10" t="s">
        <v>15</v>
      </c>
      <c r="G52" s="19">
        <v>0.025</v>
      </c>
      <c r="H52" s="19"/>
      <c r="I52" s="29">
        <v>0.0201</v>
      </c>
      <c r="J52" s="19"/>
      <c r="K52" s="19">
        <v>0.0289</v>
      </c>
      <c r="L52" s="26"/>
      <c r="M52" s="30">
        <v>0.0247</v>
      </c>
    </row>
    <row r="53" spans="2:13" ht="12.75">
      <c r="B53" s="10" t="s">
        <v>193</v>
      </c>
      <c r="C53" s="10" t="s">
        <v>223</v>
      </c>
      <c r="D53" s="10" t="s">
        <v>16</v>
      </c>
      <c r="E53" s="10" t="s">
        <v>15</v>
      </c>
      <c r="G53" s="32">
        <v>12.1</v>
      </c>
      <c r="H53" s="32"/>
      <c r="I53" s="33">
        <v>12.97</v>
      </c>
      <c r="J53" s="32"/>
      <c r="K53" s="32">
        <v>13.85</v>
      </c>
      <c r="L53" s="26"/>
      <c r="M53" s="31">
        <f>AVERAGE(K53,I53,G53)</f>
        <v>12.973333333333334</v>
      </c>
    </row>
    <row r="54" spans="2:13" ht="12.75">
      <c r="B54" s="10" t="s">
        <v>191</v>
      </c>
      <c r="C54" s="10" t="s">
        <v>223</v>
      </c>
      <c r="D54" s="10" t="s">
        <v>16</v>
      </c>
      <c r="E54" s="10" t="s">
        <v>15</v>
      </c>
      <c r="G54" s="32">
        <v>14.41</v>
      </c>
      <c r="H54" s="32"/>
      <c r="I54" s="33">
        <v>16.28</v>
      </c>
      <c r="J54" s="32"/>
      <c r="K54" s="32">
        <v>16.59</v>
      </c>
      <c r="L54" s="26"/>
      <c r="M54" s="31">
        <f>AVERAGE(K54,I54,G54)</f>
        <v>15.76</v>
      </c>
    </row>
    <row r="55" spans="2:13" ht="12.75">
      <c r="B55" s="10" t="s">
        <v>194</v>
      </c>
      <c r="C55" s="10" t="s">
        <v>223</v>
      </c>
      <c r="D55" s="10" t="s">
        <v>16</v>
      </c>
      <c r="E55" s="10" t="s">
        <v>15</v>
      </c>
      <c r="G55" s="32">
        <v>1.8</v>
      </c>
      <c r="H55" s="32"/>
      <c r="I55" s="33">
        <v>1.7</v>
      </c>
      <c r="J55" s="32"/>
      <c r="K55" s="32">
        <v>1.7</v>
      </c>
      <c r="L55" s="26"/>
      <c r="M55" s="31">
        <f>AVERAGE(K55,I55,G55)</f>
        <v>1.7333333333333334</v>
      </c>
    </row>
    <row r="56" spans="2:13" ht="12.75">
      <c r="B56" s="10" t="s">
        <v>147</v>
      </c>
      <c r="C56" s="10" t="s">
        <v>223</v>
      </c>
      <c r="D56" s="10" t="s">
        <v>16</v>
      </c>
      <c r="E56" s="10" t="s">
        <v>15</v>
      </c>
      <c r="G56" s="32">
        <v>27.9</v>
      </c>
      <c r="H56" s="32"/>
      <c r="I56" s="33">
        <v>29.9</v>
      </c>
      <c r="J56" s="32"/>
      <c r="K56" s="32">
        <v>30.2</v>
      </c>
      <c r="L56" s="26"/>
      <c r="M56" s="31">
        <f>AVERAGE(K56,I56,G56)</f>
        <v>29.333333333333332</v>
      </c>
    </row>
    <row r="57" spans="2:13" ht="12.75">
      <c r="B57" s="10"/>
      <c r="C57" s="10"/>
      <c r="G57" s="32"/>
      <c r="H57" s="32"/>
      <c r="I57" s="33"/>
      <c r="J57" s="32"/>
      <c r="K57" s="32"/>
      <c r="L57" s="26"/>
      <c r="M57" s="34"/>
    </row>
    <row r="58" spans="2:13" ht="12.75">
      <c r="B58" s="10" t="s">
        <v>55</v>
      </c>
      <c r="C58" s="10"/>
      <c r="D58" s="10" t="s">
        <v>16</v>
      </c>
      <c r="G58" s="32">
        <v>6.09</v>
      </c>
      <c r="H58" s="32"/>
      <c r="I58" s="33">
        <v>3.67</v>
      </c>
      <c r="J58" s="32"/>
      <c r="K58" s="32">
        <v>11.64</v>
      </c>
      <c r="L58" s="26"/>
      <c r="M58" s="31"/>
    </row>
    <row r="59" spans="2:13" ht="12.75">
      <c r="B59" s="10" t="s">
        <v>56</v>
      </c>
      <c r="C59" s="10"/>
      <c r="D59" s="10" t="s">
        <v>16</v>
      </c>
      <c r="G59" s="32">
        <f>AVERAGE(I59,K59)</f>
        <v>1.3</v>
      </c>
      <c r="H59" s="32"/>
      <c r="I59" s="33">
        <v>1.09</v>
      </c>
      <c r="J59" s="32"/>
      <c r="K59" s="32">
        <v>1.51</v>
      </c>
      <c r="L59" s="26"/>
      <c r="M59" s="34"/>
    </row>
    <row r="60" spans="2:13" ht="12.75">
      <c r="B60" s="10"/>
      <c r="C60" s="10"/>
      <c r="G60" s="32"/>
      <c r="H60" s="32"/>
      <c r="I60" s="33"/>
      <c r="J60" s="32"/>
      <c r="K60" s="32"/>
      <c r="L60" s="26"/>
      <c r="M60" s="34"/>
    </row>
    <row r="61" spans="2:13" ht="12.75">
      <c r="B61" s="10" t="s">
        <v>101</v>
      </c>
      <c r="C61" s="10"/>
      <c r="D61" s="19" t="s">
        <v>70</v>
      </c>
      <c r="E61" s="10" t="s">
        <v>90</v>
      </c>
      <c r="G61" s="32">
        <v>0.91</v>
      </c>
      <c r="H61" s="32"/>
      <c r="I61" s="33">
        <v>0.72</v>
      </c>
      <c r="J61" s="32"/>
      <c r="K61" s="32">
        <v>0.99</v>
      </c>
      <c r="M61" s="35"/>
    </row>
    <row r="62" spans="2:13" ht="12.75">
      <c r="B62" s="10" t="s">
        <v>103</v>
      </c>
      <c r="C62" s="10"/>
      <c r="D62" s="19" t="s">
        <v>70</v>
      </c>
      <c r="E62" s="10" t="s">
        <v>90</v>
      </c>
      <c r="F62" s="10" t="s">
        <v>29</v>
      </c>
      <c r="G62" s="32">
        <v>0.05</v>
      </c>
      <c r="H62" s="10" t="s">
        <v>29</v>
      </c>
      <c r="I62" s="33">
        <v>0.05</v>
      </c>
      <c r="J62" s="10" t="s">
        <v>29</v>
      </c>
      <c r="K62" s="32">
        <v>0.04</v>
      </c>
      <c r="L62" s="10"/>
      <c r="M62" s="35"/>
    </row>
    <row r="63" spans="2:13" ht="12.75">
      <c r="B63" s="10" t="s">
        <v>104</v>
      </c>
      <c r="C63" s="10"/>
      <c r="D63" s="19" t="s">
        <v>70</v>
      </c>
      <c r="E63" s="10" t="s">
        <v>90</v>
      </c>
      <c r="F63" s="10" t="s">
        <v>29</v>
      </c>
      <c r="G63" s="32">
        <v>0.43</v>
      </c>
      <c r="H63" s="10" t="s">
        <v>29</v>
      </c>
      <c r="I63" s="33">
        <v>0.26</v>
      </c>
      <c r="J63" s="10" t="s">
        <v>29</v>
      </c>
      <c r="K63" s="32">
        <v>0.38</v>
      </c>
      <c r="L63" s="10"/>
      <c r="M63" s="35"/>
    </row>
    <row r="64" spans="2:13" ht="12.75">
      <c r="B64" s="10" t="s">
        <v>197</v>
      </c>
      <c r="C64" s="10"/>
      <c r="D64" s="19" t="s">
        <v>70</v>
      </c>
      <c r="E64" s="10" t="s">
        <v>90</v>
      </c>
      <c r="G64" s="12">
        <v>45.8</v>
      </c>
      <c r="H64" s="10"/>
      <c r="I64" s="12">
        <v>41.1</v>
      </c>
      <c r="J64" s="10"/>
      <c r="K64" s="32">
        <v>53.35</v>
      </c>
      <c r="L64" s="10"/>
      <c r="M64" s="35"/>
    </row>
    <row r="65" spans="2:13" ht="12.75">
      <c r="B65" s="10" t="s">
        <v>105</v>
      </c>
      <c r="C65" s="10"/>
      <c r="D65" s="19" t="s">
        <v>70</v>
      </c>
      <c r="E65" s="10" t="s">
        <v>90</v>
      </c>
      <c r="G65" s="32">
        <v>0.11</v>
      </c>
      <c r="H65" s="10"/>
      <c r="I65" s="33">
        <v>0.06</v>
      </c>
      <c r="J65" s="10"/>
      <c r="K65" s="32">
        <v>0.08</v>
      </c>
      <c r="L65" s="10"/>
      <c r="M65" s="35"/>
    </row>
    <row r="66" spans="2:13" ht="12.75">
      <c r="B66" s="10" t="s">
        <v>100</v>
      </c>
      <c r="C66" s="10"/>
      <c r="D66" s="19" t="s">
        <v>70</v>
      </c>
      <c r="E66" s="10" t="s">
        <v>90</v>
      </c>
      <c r="F66" s="10" t="s">
        <v>29</v>
      </c>
      <c r="G66" s="32">
        <v>0.37</v>
      </c>
      <c r="H66" s="10" t="s">
        <v>29</v>
      </c>
      <c r="I66" s="33">
        <v>0.35</v>
      </c>
      <c r="J66" s="10" t="s">
        <v>29</v>
      </c>
      <c r="K66" s="32">
        <v>0.42</v>
      </c>
      <c r="L66" s="10"/>
      <c r="M66" s="35"/>
    </row>
    <row r="67" spans="2:13" ht="12.75">
      <c r="B67" s="10" t="s">
        <v>102</v>
      </c>
      <c r="C67" s="10"/>
      <c r="D67" s="19" t="s">
        <v>70</v>
      </c>
      <c r="E67" s="10" t="s">
        <v>90</v>
      </c>
      <c r="G67" s="32">
        <v>2.48</v>
      </c>
      <c r="H67" s="10"/>
      <c r="I67" s="33">
        <v>2.03</v>
      </c>
      <c r="J67" s="10"/>
      <c r="K67" s="32">
        <v>3.05</v>
      </c>
      <c r="L67" s="10"/>
      <c r="M67" s="35"/>
    </row>
    <row r="68" spans="2:13" ht="12.75">
      <c r="B68" s="10" t="s">
        <v>99</v>
      </c>
      <c r="C68" s="10"/>
      <c r="D68" s="19" t="s">
        <v>70</v>
      </c>
      <c r="E68" s="10" t="s">
        <v>90</v>
      </c>
      <c r="G68" s="32">
        <v>0.19</v>
      </c>
      <c r="H68" s="10" t="s">
        <v>29</v>
      </c>
      <c r="I68" s="33">
        <v>0.99</v>
      </c>
      <c r="J68" s="10" t="s">
        <v>29</v>
      </c>
      <c r="K68" s="32">
        <v>0.81</v>
      </c>
      <c r="L68" s="10"/>
      <c r="M68" s="35"/>
    </row>
    <row r="69" spans="2:13" ht="12.75">
      <c r="B69" s="10" t="s">
        <v>108</v>
      </c>
      <c r="C69" s="10"/>
      <c r="D69" s="19" t="s">
        <v>70</v>
      </c>
      <c r="E69" s="10" t="s">
        <v>90</v>
      </c>
      <c r="F69" s="10" t="s">
        <v>29</v>
      </c>
      <c r="G69" s="32">
        <v>0.13</v>
      </c>
      <c r="H69" s="10" t="s">
        <v>29</v>
      </c>
      <c r="I69" s="33">
        <v>0.11</v>
      </c>
      <c r="J69" s="10" t="s">
        <v>29</v>
      </c>
      <c r="K69" s="32">
        <v>0.12</v>
      </c>
      <c r="L69" s="10"/>
      <c r="M69" s="35"/>
    </row>
    <row r="70" spans="2:13" ht="12.75">
      <c r="B70" s="10" t="s">
        <v>109</v>
      </c>
      <c r="C70" s="10"/>
      <c r="D70" s="19" t="s">
        <v>70</v>
      </c>
      <c r="E70" s="10" t="s">
        <v>90</v>
      </c>
      <c r="G70" s="32">
        <v>0.24</v>
      </c>
      <c r="H70" s="10"/>
      <c r="I70" s="33">
        <v>0.23</v>
      </c>
      <c r="J70" s="10"/>
      <c r="K70" s="32">
        <v>0.22</v>
      </c>
      <c r="L70" s="10"/>
      <c r="M70" s="35"/>
    </row>
    <row r="71" spans="2:13" ht="12.75">
      <c r="B71" s="10" t="s">
        <v>106</v>
      </c>
      <c r="C71" s="10"/>
      <c r="D71" s="19" t="s">
        <v>70</v>
      </c>
      <c r="E71" s="10" t="s">
        <v>90</v>
      </c>
      <c r="F71" s="10" t="s">
        <v>29</v>
      </c>
      <c r="G71" s="32">
        <v>75.85</v>
      </c>
      <c r="H71" s="10" t="s">
        <v>29</v>
      </c>
      <c r="I71" s="33">
        <v>62.75</v>
      </c>
      <c r="J71" s="10" t="s">
        <v>29</v>
      </c>
      <c r="K71" s="32">
        <v>80.23</v>
      </c>
      <c r="L71" s="10"/>
      <c r="M71" s="35"/>
    </row>
    <row r="72" spans="2:13" ht="12.75">
      <c r="B72" s="10" t="s">
        <v>107</v>
      </c>
      <c r="C72" s="10"/>
      <c r="D72" s="19" t="s">
        <v>70</v>
      </c>
      <c r="E72" s="10" t="s">
        <v>90</v>
      </c>
      <c r="G72" s="32">
        <v>0.72</v>
      </c>
      <c r="H72" s="10" t="s">
        <v>29</v>
      </c>
      <c r="I72" s="33">
        <v>0.45</v>
      </c>
      <c r="J72" s="10" t="s">
        <v>29</v>
      </c>
      <c r="K72" s="32">
        <v>0.45</v>
      </c>
      <c r="L72" s="10"/>
      <c r="M72" s="35"/>
    </row>
    <row r="73" spans="2:13" ht="12.75">
      <c r="B73" s="10"/>
      <c r="C73" s="10"/>
      <c r="D73" s="19"/>
      <c r="H73" s="32"/>
      <c r="I73" s="24"/>
      <c r="J73" s="32"/>
      <c r="M73" s="35"/>
    </row>
    <row r="74" spans="2:13" ht="12.75">
      <c r="B74" s="10" t="s">
        <v>88</v>
      </c>
      <c r="C74" s="10" t="s">
        <v>143</v>
      </c>
      <c r="G74" s="32"/>
      <c r="H74" s="32"/>
      <c r="I74" s="33"/>
      <c r="J74" s="32"/>
      <c r="K74" s="32"/>
      <c r="M74" s="35"/>
    </row>
    <row r="75" spans="2:13" ht="12.75">
      <c r="B75" s="10" t="s">
        <v>114</v>
      </c>
      <c r="C75" s="10"/>
      <c r="D75" s="10" t="s">
        <v>58</v>
      </c>
      <c r="G75" s="32">
        <v>300</v>
      </c>
      <c r="I75" s="33">
        <v>300</v>
      </c>
      <c r="K75" s="32">
        <v>300</v>
      </c>
      <c r="M75" s="35"/>
    </row>
    <row r="76" spans="2:13" ht="12.75">
      <c r="B76" s="10" t="s">
        <v>141</v>
      </c>
      <c r="C76" s="10" t="s">
        <v>225</v>
      </c>
      <c r="D76" s="10" t="s">
        <v>58</v>
      </c>
      <c r="G76" s="36">
        <v>5.02E-05</v>
      </c>
      <c r="H76" s="32" t="s">
        <v>29</v>
      </c>
      <c r="I76" s="36">
        <v>3.29E-05</v>
      </c>
      <c r="J76" s="32"/>
      <c r="K76" s="36">
        <v>3.56E-05</v>
      </c>
      <c r="M76" s="35"/>
    </row>
    <row r="77" spans="2:13" ht="12.75">
      <c r="B77" s="10" t="s">
        <v>57</v>
      </c>
      <c r="C77" s="10" t="s">
        <v>225</v>
      </c>
      <c r="D77" s="10" t="s">
        <v>18</v>
      </c>
      <c r="G77" s="32">
        <v>99.99998</v>
      </c>
      <c r="H77" s="32"/>
      <c r="I77" s="33">
        <v>99.99999</v>
      </c>
      <c r="J77" s="32"/>
      <c r="K77" s="32">
        <v>99.99999</v>
      </c>
      <c r="M77" s="35"/>
    </row>
    <row r="78" spans="2:13" ht="12.75">
      <c r="B78" s="10"/>
      <c r="C78" s="10"/>
      <c r="G78" s="32"/>
      <c r="H78" s="32"/>
      <c r="I78" s="33"/>
      <c r="J78" s="32"/>
      <c r="K78" s="32"/>
      <c r="M78" s="35"/>
    </row>
    <row r="79" spans="2:13" ht="12.75">
      <c r="B79" s="10" t="s">
        <v>88</v>
      </c>
      <c r="C79" s="10" t="s">
        <v>144</v>
      </c>
      <c r="G79" s="32"/>
      <c r="H79" s="32"/>
      <c r="I79" s="33"/>
      <c r="J79" s="32"/>
      <c r="K79" s="32"/>
      <c r="M79" s="35"/>
    </row>
    <row r="80" spans="2:11" ht="12.75">
      <c r="B80" s="10" t="s">
        <v>114</v>
      </c>
      <c r="C80" s="10"/>
      <c r="D80" s="10" t="s">
        <v>58</v>
      </c>
      <c r="G80" s="32">
        <v>97</v>
      </c>
      <c r="I80" s="33">
        <v>115</v>
      </c>
      <c r="K80" s="32">
        <v>106</v>
      </c>
    </row>
    <row r="81" spans="2:11" ht="12.75">
      <c r="B81" s="10" t="s">
        <v>141</v>
      </c>
      <c r="C81" s="10" t="s">
        <v>225</v>
      </c>
      <c r="D81" s="10" t="s">
        <v>58</v>
      </c>
      <c r="G81" s="37">
        <v>0.000339</v>
      </c>
      <c r="I81" s="36">
        <v>0.000565</v>
      </c>
      <c r="K81" s="37">
        <v>0.000559</v>
      </c>
    </row>
    <row r="82" spans="2:11" ht="12.75">
      <c r="B82" s="10" t="s">
        <v>57</v>
      </c>
      <c r="C82" s="10" t="s">
        <v>225</v>
      </c>
      <c r="D82" s="10" t="s">
        <v>18</v>
      </c>
      <c r="G82" s="32">
        <v>99.99941</v>
      </c>
      <c r="I82" s="33">
        <v>99.99951</v>
      </c>
      <c r="K82" s="32">
        <v>99.99944</v>
      </c>
    </row>
    <row r="83" spans="2:13" ht="12.75">
      <c r="B83" s="10"/>
      <c r="C83" s="10"/>
      <c r="G83" s="32"/>
      <c r="H83" s="32"/>
      <c r="I83" s="33"/>
      <c r="J83" s="32"/>
      <c r="K83" s="32"/>
      <c r="M83" s="35"/>
    </row>
    <row r="84" spans="2:13" ht="12.75">
      <c r="B84" s="10" t="s">
        <v>118</v>
      </c>
      <c r="C84" s="10" t="s">
        <v>112</v>
      </c>
      <c r="D84" s="10" t="s">
        <v>223</v>
      </c>
      <c r="L84" s="26"/>
      <c r="M84" s="35"/>
    </row>
    <row r="85" spans="2:13" ht="12.75">
      <c r="B85" s="10" t="s">
        <v>98</v>
      </c>
      <c r="C85" s="10"/>
      <c r="D85" s="10" t="s">
        <v>17</v>
      </c>
      <c r="G85" s="32">
        <v>17383</v>
      </c>
      <c r="H85" s="32"/>
      <c r="I85" s="33">
        <v>17633</v>
      </c>
      <c r="J85" s="13"/>
      <c r="K85" s="32">
        <v>16821</v>
      </c>
      <c r="L85" s="26"/>
      <c r="M85" s="34">
        <v>17279</v>
      </c>
    </row>
    <row r="86" spans="2:13" ht="12.75">
      <c r="B86" s="10" t="s">
        <v>115</v>
      </c>
      <c r="C86" s="10"/>
      <c r="D86" s="10" t="s">
        <v>18</v>
      </c>
      <c r="G86" s="32">
        <v>6.7</v>
      </c>
      <c r="H86" s="32"/>
      <c r="I86" s="33">
        <v>6.6</v>
      </c>
      <c r="J86" s="32"/>
      <c r="K86" s="32">
        <v>6.9</v>
      </c>
      <c r="M86" s="31">
        <v>6.73</v>
      </c>
    </row>
    <row r="87" spans="2:13" ht="12.75">
      <c r="B87" s="10" t="s">
        <v>116</v>
      </c>
      <c r="C87" s="10"/>
      <c r="D87" s="10" t="s">
        <v>18</v>
      </c>
      <c r="G87" s="32">
        <v>13.3</v>
      </c>
      <c r="H87" s="32"/>
      <c r="I87" s="33">
        <v>14</v>
      </c>
      <c r="J87" s="32"/>
      <c r="K87" s="32">
        <v>15.2</v>
      </c>
      <c r="M87" s="35">
        <v>14.2</v>
      </c>
    </row>
    <row r="88" spans="2:13" ht="12.75">
      <c r="B88" s="10" t="s">
        <v>97</v>
      </c>
      <c r="C88" s="10"/>
      <c r="D88" s="10" t="s">
        <v>19</v>
      </c>
      <c r="G88" s="32">
        <v>125</v>
      </c>
      <c r="H88" s="32"/>
      <c r="I88" s="33">
        <v>127</v>
      </c>
      <c r="J88" s="32"/>
      <c r="K88" s="32">
        <v>130</v>
      </c>
      <c r="M88" s="35">
        <v>127</v>
      </c>
    </row>
    <row r="89" spans="2:13" ht="12.75">
      <c r="B89" s="10"/>
      <c r="C89" s="10"/>
      <c r="G89" s="32"/>
      <c r="H89" s="32"/>
      <c r="I89" s="33"/>
      <c r="J89" s="32"/>
      <c r="K89" s="32"/>
      <c r="M89" s="35"/>
    </row>
    <row r="90" spans="2:13" ht="12.75">
      <c r="B90" s="10" t="s">
        <v>118</v>
      </c>
      <c r="C90" s="10" t="s">
        <v>155</v>
      </c>
      <c r="D90" s="10" t="s">
        <v>224</v>
      </c>
      <c r="G90" s="32"/>
      <c r="H90" s="32"/>
      <c r="I90" s="33"/>
      <c r="J90" s="32"/>
      <c r="K90" s="32"/>
      <c r="M90" s="35"/>
    </row>
    <row r="91" spans="2:13" ht="12.75">
      <c r="B91" s="10" t="s">
        <v>98</v>
      </c>
      <c r="C91" s="10"/>
      <c r="D91" s="10" t="s">
        <v>17</v>
      </c>
      <c r="G91" s="32">
        <v>18212</v>
      </c>
      <c r="H91" s="32"/>
      <c r="I91" s="33">
        <v>18525</v>
      </c>
      <c r="J91" s="32"/>
      <c r="K91" s="32">
        <v>18393</v>
      </c>
      <c r="M91" s="34">
        <v>18377</v>
      </c>
    </row>
    <row r="92" spans="2:13" ht="12.75">
      <c r="B92" s="10" t="s">
        <v>115</v>
      </c>
      <c r="C92" s="10"/>
      <c r="D92" s="10" t="s">
        <v>18</v>
      </c>
      <c r="G92" s="32">
        <v>6.7</v>
      </c>
      <c r="H92" s="32"/>
      <c r="I92" s="33">
        <v>6.6</v>
      </c>
      <c r="J92" s="32"/>
      <c r="K92" s="32">
        <v>6.9</v>
      </c>
      <c r="M92" s="35">
        <v>6.73</v>
      </c>
    </row>
    <row r="93" spans="2:13" ht="12.75">
      <c r="B93" s="10" t="s">
        <v>116</v>
      </c>
      <c r="C93" s="10"/>
      <c r="D93" s="10" t="s">
        <v>18</v>
      </c>
      <c r="G93" s="12">
        <v>11.6</v>
      </c>
      <c r="H93" s="32"/>
      <c r="I93" s="33">
        <v>12.9</v>
      </c>
      <c r="J93" s="32"/>
      <c r="K93" s="32">
        <v>13.6</v>
      </c>
      <c r="L93" s="32"/>
      <c r="M93" s="31">
        <v>12.7</v>
      </c>
    </row>
    <row r="94" spans="2:13" ht="12.75">
      <c r="B94" s="10" t="s">
        <v>97</v>
      </c>
      <c r="C94" s="10"/>
      <c r="D94" s="10" t="s">
        <v>19</v>
      </c>
      <c r="G94" s="13">
        <v>120</v>
      </c>
      <c r="H94" s="13"/>
      <c r="I94" s="13">
        <v>124</v>
      </c>
      <c r="J94" s="13"/>
      <c r="K94" s="13">
        <v>127</v>
      </c>
      <c r="L94" s="13"/>
      <c r="M94" s="34">
        <v>124</v>
      </c>
    </row>
    <row r="95" spans="2:13" ht="12.75">
      <c r="B95" s="10"/>
      <c r="C95" s="10"/>
      <c r="G95" s="32"/>
      <c r="H95" s="32"/>
      <c r="I95" s="33"/>
      <c r="J95" s="32"/>
      <c r="K95" s="32"/>
      <c r="M95" s="35"/>
    </row>
    <row r="96" spans="2:13" ht="12.75">
      <c r="B96" s="10" t="s">
        <v>118</v>
      </c>
      <c r="C96" s="10" t="s">
        <v>148</v>
      </c>
      <c r="D96" s="10" t="s">
        <v>225</v>
      </c>
      <c r="G96" s="32"/>
      <c r="H96" s="32"/>
      <c r="I96" s="33"/>
      <c r="J96" s="32"/>
      <c r="K96" s="32"/>
      <c r="M96" s="35"/>
    </row>
    <row r="97" spans="2:13" ht="12.75">
      <c r="B97" s="10" t="s">
        <v>98</v>
      </c>
      <c r="C97" s="10"/>
      <c r="D97" s="10" t="s">
        <v>17</v>
      </c>
      <c r="G97" s="32">
        <v>17785</v>
      </c>
      <c r="H97" s="32"/>
      <c r="I97" s="33">
        <v>18120</v>
      </c>
      <c r="J97" s="32"/>
      <c r="K97" s="32">
        <v>17621</v>
      </c>
      <c r="M97" s="34"/>
    </row>
    <row r="98" spans="2:13" ht="12.75">
      <c r="B98" s="10" t="s">
        <v>115</v>
      </c>
      <c r="C98" s="10"/>
      <c r="D98" s="10" t="s">
        <v>18</v>
      </c>
      <c r="G98" s="32"/>
      <c r="H98" s="32"/>
      <c r="I98" s="33"/>
      <c r="J98" s="32"/>
      <c r="K98" s="32"/>
      <c r="M98" s="35"/>
    </row>
    <row r="99" spans="2:13" ht="12.75">
      <c r="B99" s="10" t="s">
        <v>116</v>
      </c>
      <c r="C99" s="10"/>
      <c r="D99" s="10" t="s">
        <v>18</v>
      </c>
      <c r="G99" s="32"/>
      <c r="H99" s="32"/>
      <c r="I99" s="33"/>
      <c r="J99" s="32"/>
      <c r="K99" s="32"/>
      <c r="M99" s="35"/>
    </row>
    <row r="100" spans="2:13" ht="12.75">
      <c r="B100" s="10" t="s">
        <v>97</v>
      </c>
      <c r="C100" s="10"/>
      <c r="D100" s="10" t="s">
        <v>19</v>
      </c>
      <c r="G100" s="32"/>
      <c r="H100" s="32"/>
      <c r="I100" s="33"/>
      <c r="J100" s="32"/>
      <c r="K100" s="32"/>
      <c r="M100" s="35"/>
    </row>
    <row r="101" spans="2:13" ht="12.75">
      <c r="B101" s="10"/>
      <c r="C101" s="10"/>
      <c r="G101" s="32"/>
      <c r="H101" s="32"/>
      <c r="I101" s="33"/>
      <c r="J101" s="32"/>
      <c r="K101" s="32"/>
      <c r="M101" s="35"/>
    </row>
    <row r="102" spans="2:13" ht="12.75">
      <c r="B102" s="10" t="s">
        <v>118</v>
      </c>
      <c r="C102" s="10" t="s">
        <v>149</v>
      </c>
      <c r="D102" s="10" t="s">
        <v>226</v>
      </c>
      <c r="G102" s="32"/>
      <c r="H102" s="32"/>
      <c r="I102" s="33"/>
      <c r="J102" s="32"/>
      <c r="K102" s="32"/>
      <c r="M102" s="35"/>
    </row>
    <row r="103" spans="2:13" ht="12.75">
      <c r="B103" s="10" t="s">
        <v>98</v>
      </c>
      <c r="C103" s="10"/>
      <c r="D103" s="10" t="s">
        <v>17</v>
      </c>
      <c r="G103" s="32">
        <v>17785</v>
      </c>
      <c r="H103" s="32"/>
      <c r="I103" s="33">
        <v>18120</v>
      </c>
      <c r="J103" s="32"/>
      <c r="K103" s="32">
        <v>17621</v>
      </c>
      <c r="M103" s="34"/>
    </row>
    <row r="104" spans="2:13" ht="12.75">
      <c r="B104" s="10" t="s">
        <v>115</v>
      </c>
      <c r="C104" s="10"/>
      <c r="D104" s="10" t="s">
        <v>18</v>
      </c>
      <c r="G104" s="24">
        <v>6.7</v>
      </c>
      <c r="I104" s="24">
        <v>6.6</v>
      </c>
      <c r="K104" s="24">
        <v>6.9</v>
      </c>
      <c r="M104" s="35"/>
    </row>
    <row r="105" spans="2:13" ht="12.75">
      <c r="B105" s="10" t="s">
        <v>116</v>
      </c>
      <c r="C105" s="10"/>
      <c r="D105" s="10" t="s">
        <v>18</v>
      </c>
      <c r="G105" s="32">
        <v>12.4</v>
      </c>
      <c r="H105" s="32"/>
      <c r="I105" s="33">
        <v>13.6</v>
      </c>
      <c r="J105" s="32"/>
      <c r="K105" s="32">
        <v>16.5</v>
      </c>
      <c r="M105" s="35"/>
    </row>
    <row r="106" spans="2:13" ht="12.75">
      <c r="B106" s="10" t="s">
        <v>97</v>
      </c>
      <c r="C106" s="10"/>
      <c r="D106" s="10" t="s">
        <v>19</v>
      </c>
      <c r="G106" s="32"/>
      <c r="H106" s="32"/>
      <c r="I106" s="33"/>
      <c r="J106" s="32"/>
      <c r="K106" s="32"/>
      <c r="M106" s="35"/>
    </row>
    <row r="107" spans="2:13" ht="12.75">
      <c r="B107" s="10"/>
      <c r="C107" s="10"/>
      <c r="G107" s="13"/>
      <c r="H107" s="13"/>
      <c r="I107" s="13"/>
      <c r="J107" s="13"/>
      <c r="K107" s="13"/>
      <c r="L107" s="13"/>
      <c r="M107" s="34"/>
    </row>
    <row r="108" spans="2:13" ht="12.75">
      <c r="B108" s="10" t="s">
        <v>55</v>
      </c>
      <c r="C108" s="10" t="s">
        <v>223</v>
      </c>
      <c r="D108" s="10" t="s">
        <v>16</v>
      </c>
      <c r="E108" s="10" t="s">
        <v>15</v>
      </c>
      <c r="G108" s="11">
        <f>G58*(21-7)/(21-G$86)</f>
        <v>5.962237762237761</v>
      </c>
      <c r="H108" s="11"/>
      <c r="I108" s="11">
        <f>I58*(21-7)/(21-I$86)</f>
        <v>3.568055555555555</v>
      </c>
      <c r="J108" s="11"/>
      <c r="K108" s="11">
        <f>K58*(21-7)/(21-K$86)</f>
        <v>11.557446808510639</v>
      </c>
      <c r="L108" s="11"/>
      <c r="M108" s="31">
        <f>AVERAGE(K108,I108,G108)</f>
        <v>7.029246708767985</v>
      </c>
    </row>
    <row r="109" spans="2:13" ht="12.75">
      <c r="B109" s="10" t="s">
        <v>56</v>
      </c>
      <c r="C109" s="10" t="s">
        <v>223</v>
      </c>
      <c r="D109" s="10" t="s">
        <v>16</v>
      </c>
      <c r="E109" s="10" t="s">
        <v>15</v>
      </c>
      <c r="G109" s="11">
        <f>G59*(21-7)/(21-G$86)</f>
        <v>1.2727272727272727</v>
      </c>
      <c r="H109" s="11"/>
      <c r="I109" s="11">
        <f>I59*(21-7)/(21-I$86)</f>
        <v>1.0597222222222222</v>
      </c>
      <c r="J109" s="11"/>
      <c r="K109" s="11">
        <f>K59*(21-7)/(21-K$86)</f>
        <v>1.499290780141844</v>
      </c>
      <c r="L109" s="11"/>
      <c r="M109" s="31">
        <f>AVERAGE(K109,I109,G109)</f>
        <v>1.2772467583637797</v>
      </c>
    </row>
    <row r="110" spans="2:13" ht="12.75">
      <c r="B110" s="10" t="s">
        <v>117</v>
      </c>
      <c r="C110" s="10" t="s">
        <v>223</v>
      </c>
      <c r="D110" s="10" t="s">
        <v>16</v>
      </c>
      <c r="E110" s="10" t="s">
        <v>15</v>
      </c>
      <c r="G110" s="12">
        <f>G108+G109*2</f>
        <v>8.507692307692306</v>
      </c>
      <c r="H110" s="12"/>
      <c r="I110" s="12">
        <f>I108+I109*2</f>
        <v>5.6875</v>
      </c>
      <c r="J110" s="12"/>
      <c r="K110" s="12">
        <f>K108+K109*2</f>
        <v>14.556028368794326</v>
      </c>
      <c r="L110" s="12"/>
      <c r="M110" s="31">
        <f>AVERAGE(K110,I110,G110)</f>
        <v>9.583740225495545</v>
      </c>
    </row>
    <row r="111" spans="2:13" ht="12.75">
      <c r="B111" s="10"/>
      <c r="C111" s="10"/>
      <c r="G111" s="32"/>
      <c r="H111" s="32"/>
      <c r="I111" s="33"/>
      <c r="J111" s="32"/>
      <c r="K111" s="32"/>
      <c r="L111" s="26"/>
      <c r="M111" s="34"/>
    </row>
    <row r="112" spans="2:15" ht="12.75">
      <c r="B112" s="10" t="s">
        <v>101</v>
      </c>
      <c r="C112" s="10" t="s">
        <v>224</v>
      </c>
      <c r="D112" s="19" t="s">
        <v>70</v>
      </c>
      <c r="E112" s="10" t="s">
        <v>15</v>
      </c>
      <c r="G112" s="12">
        <f aca="true" t="shared" si="0" ref="G112:G123">G61*(21-7)/(21-G$92)</f>
        <v>0.8909090909090909</v>
      </c>
      <c r="H112" s="13"/>
      <c r="I112" s="12">
        <f aca="true" t="shared" si="1" ref="I112:I123">I61*(21-7)/(21-I$92)</f>
        <v>0.7</v>
      </c>
      <c r="J112" s="13"/>
      <c r="K112" s="12">
        <f aca="true" t="shared" si="2" ref="K112:K123">K61*(21-7)/(21-K$92)</f>
        <v>0.9829787234042553</v>
      </c>
      <c r="L112" s="13"/>
      <c r="M112" s="12">
        <f>AVERAGE(G112,I112,K112)</f>
        <v>0.8579626047711154</v>
      </c>
      <c r="O112" s="35"/>
    </row>
    <row r="113" spans="2:15" ht="12.75">
      <c r="B113" s="10" t="s">
        <v>103</v>
      </c>
      <c r="C113" s="10" t="s">
        <v>224</v>
      </c>
      <c r="D113" s="19" t="s">
        <v>70</v>
      </c>
      <c r="E113" s="10" t="s">
        <v>15</v>
      </c>
      <c r="F113" s="10" t="s">
        <v>29</v>
      </c>
      <c r="G113" s="12">
        <f t="shared" si="0"/>
        <v>0.04895104895104895</v>
      </c>
      <c r="H113" s="10" t="s">
        <v>29</v>
      </c>
      <c r="I113" s="12">
        <f t="shared" si="1"/>
        <v>0.04861111111111111</v>
      </c>
      <c r="J113" s="10" t="s">
        <v>29</v>
      </c>
      <c r="K113" s="12">
        <f t="shared" si="2"/>
        <v>0.03971631205673759</v>
      </c>
      <c r="L113" s="79">
        <v>100</v>
      </c>
      <c r="M113" s="12">
        <f>AVERAGE(G113,I113,K113)</f>
        <v>0.04575949070629922</v>
      </c>
      <c r="O113" s="35"/>
    </row>
    <row r="114" spans="2:15" ht="12.75">
      <c r="B114" s="10" t="s">
        <v>104</v>
      </c>
      <c r="C114" s="10" t="s">
        <v>224</v>
      </c>
      <c r="D114" s="19" t="s">
        <v>70</v>
      </c>
      <c r="E114" s="10" t="s">
        <v>15</v>
      </c>
      <c r="F114" s="10" t="s">
        <v>29</v>
      </c>
      <c r="G114" s="12">
        <f t="shared" si="0"/>
        <v>0.4209790209790209</v>
      </c>
      <c r="H114" s="10" t="s">
        <v>29</v>
      </c>
      <c r="I114" s="12">
        <f t="shared" si="1"/>
        <v>0.25277777777777777</v>
      </c>
      <c r="J114" s="10" t="s">
        <v>29</v>
      </c>
      <c r="K114" s="12">
        <f t="shared" si="2"/>
        <v>0.37730496453900714</v>
      </c>
      <c r="L114" s="79">
        <v>100</v>
      </c>
      <c r="M114" s="12">
        <f>AVERAGE(G114,I114,K114)</f>
        <v>0.350353921098602</v>
      </c>
      <c r="O114" s="35"/>
    </row>
    <row r="115" spans="2:15" ht="12.75">
      <c r="B115" s="10" t="s">
        <v>197</v>
      </c>
      <c r="C115" s="10" t="s">
        <v>224</v>
      </c>
      <c r="D115" s="19" t="s">
        <v>70</v>
      </c>
      <c r="E115" s="10" t="s">
        <v>15</v>
      </c>
      <c r="G115" s="12">
        <f t="shared" si="0"/>
        <v>44.83916083916083</v>
      </c>
      <c r="H115" s="10"/>
      <c r="I115" s="12">
        <f t="shared" si="1"/>
        <v>39.95833333333333</v>
      </c>
      <c r="J115" s="10"/>
      <c r="K115" s="12">
        <f t="shared" si="2"/>
        <v>52.97163120567376</v>
      </c>
      <c r="L115" s="79"/>
      <c r="M115" s="12">
        <f>AVERAGE(G115,I115,K115)</f>
        <v>45.92304179272264</v>
      </c>
      <c r="O115" s="35"/>
    </row>
    <row r="116" spans="2:15" ht="12.75">
      <c r="B116" s="10" t="s">
        <v>105</v>
      </c>
      <c r="C116" s="10" t="s">
        <v>224</v>
      </c>
      <c r="D116" s="19" t="s">
        <v>70</v>
      </c>
      <c r="E116" s="10" t="s">
        <v>15</v>
      </c>
      <c r="G116" s="12">
        <f t="shared" si="0"/>
        <v>0.10769230769230768</v>
      </c>
      <c r="H116" s="10"/>
      <c r="I116" s="12">
        <f t="shared" si="1"/>
        <v>0.05833333333333333</v>
      </c>
      <c r="J116" s="10"/>
      <c r="K116" s="12">
        <f t="shared" si="2"/>
        <v>0.07943262411347518</v>
      </c>
      <c r="L116" s="79"/>
      <c r="M116" s="12">
        <f>AVERAGE(G116,I116,K116)</f>
        <v>0.08181942171303873</v>
      </c>
      <c r="O116" s="35"/>
    </row>
    <row r="117" spans="2:15" ht="12.75">
      <c r="B117" s="10" t="s">
        <v>100</v>
      </c>
      <c r="C117" s="10" t="s">
        <v>224</v>
      </c>
      <c r="D117" s="19" t="s">
        <v>70</v>
      </c>
      <c r="E117" s="10" t="s">
        <v>15</v>
      </c>
      <c r="F117" s="10" t="s">
        <v>29</v>
      </c>
      <c r="G117" s="12">
        <f t="shared" si="0"/>
        <v>0.3622377622377622</v>
      </c>
      <c r="H117" s="10" t="s">
        <v>29</v>
      </c>
      <c r="I117" s="12">
        <f t="shared" si="1"/>
        <v>0.34027777777777773</v>
      </c>
      <c r="J117" s="10" t="s">
        <v>29</v>
      </c>
      <c r="K117" s="12">
        <f t="shared" si="2"/>
        <v>0.41702127659574467</v>
      </c>
      <c r="L117" s="79">
        <v>100</v>
      </c>
      <c r="M117" s="12">
        <f aca="true" t="shared" si="3" ref="M117:M123">AVERAGE(G117,I117,K117)</f>
        <v>0.37317893887042825</v>
      </c>
      <c r="O117" s="35"/>
    </row>
    <row r="118" spans="2:15" ht="12.75">
      <c r="B118" s="10" t="s">
        <v>102</v>
      </c>
      <c r="C118" s="10" t="s">
        <v>224</v>
      </c>
      <c r="D118" s="19" t="s">
        <v>70</v>
      </c>
      <c r="E118" s="10" t="s">
        <v>15</v>
      </c>
      <c r="G118" s="12">
        <f t="shared" si="0"/>
        <v>2.427972027972028</v>
      </c>
      <c r="H118" s="10"/>
      <c r="I118" s="12">
        <f t="shared" si="1"/>
        <v>1.973611111111111</v>
      </c>
      <c r="J118" s="10"/>
      <c r="K118" s="12">
        <f t="shared" si="2"/>
        <v>3.0283687943262407</v>
      </c>
      <c r="L118" s="79"/>
      <c r="M118" s="12">
        <f t="shared" si="3"/>
        <v>2.476650644469793</v>
      </c>
      <c r="O118" s="35"/>
    </row>
    <row r="119" spans="2:15" ht="12.75">
      <c r="B119" s="10" t="s">
        <v>99</v>
      </c>
      <c r="C119" s="10" t="s">
        <v>224</v>
      </c>
      <c r="D119" s="19" t="s">
        <v>70</v>
      </c>
      <c r="E119" s="10" t="s">
        <v>15</v>
      </c>
      <c r="G119" s="12">
        <f t="shared" si="0"/>
        <v>0.18601398601398603</v>
      </c>
      <c r="H119" s="10" t="s">
        <v>29</v>
      </c>
      <c r="I119" s="12">
        <f t="shared" si="1"/>
        <v>0.9624999999999999</v>
      </c>
      <c r="J119" s="10" t="s">
        <v>29</v>
      </c>
      <c r="K119" s="12">
        <f t="shared" si="2"/>
        <v>0.8042553191489362</v>
      </c>
      <c r="L119" s="79">
        <f>(I119+K119)/3/M119*100</f>
        <v>90.47434914497148</v>
      </c>
      <c r="M119" s="12">
        <f t="shared" si="3"/>
        <v>0.650923101720974</v>
      </c>
      <c r="O119" s="35"/>
    </row>
    <row r="120" spans="2:15" ht="12.75">
      <c r="B120" s="10" t="s">
        <v>108</v>
      </c>
      <c r="C120" s="10" t="s">
        <v>224</v>
      </c>
      <c r="D120" s="19" t="s">
        <v>70</v>
      </c>
      <c r="E120" s="10" t="s">
        <v>15</v>
      </c>
      <c r="F120" s="10" t="s">
        <v>29</v>
      </c>
      <c r="G120" s="12">
        <f t="shared" si="0"/>
        <v>0.12727272727272726</v>
      </c>
      <c r="H120" s="10" t="s">
        <v>29</v>
      </c>
      <c r="I120" s="12">
        <f t="shared" si="1"/>
        <v>0.10694444444444444</v>
      </c>
      <c r="J120" s="10" t="s">
        <v>29</v>
      </c>
      <c r="K120" s="12">
        <f t="shared" si="2"/>
        <v>0.11914893617021277</v>
      </c>
      <c r="L120" s="79">
        <v>100</v>
      </c>
      <c r="M120" s="12">
        <f t="shared" si="3"/>
        <v>0.11778870262912816</v>
      </c>
      <c r="O120" s="35"/>
    </row>
    <row r="121" spans="2:15" ht="12.75">
      <c r="B121" s="10" t="s">
        <v>109</v>
      </c>
      <c r="C121" s="10" t="s">
        <v>224</v>
      </c>
      <c r="D121" s="19" t="s">
        <v>70</v>
      </c>
      <c r="E121" s="10" t="s">
        <v>15</v>
      </c>
      <c r="G121" s="12">
        <f t="shared" si="0"/>
        <v>0.23496503496503496</v>
      </c>
      <c r="H121" s="10"/>
      <c r="I121" s="12">
        <f t="shared" si="1"/>
        <v>0.22361111111111112</v>
      </c>
      <c r="J121" s="10"/>
      <c r="K121" s="12">
        <f t="shared" si="2"/>
        <v>0.21843971631205675</v>
      </c>
      <c r="L121" s="79"/>
      <c r="M121" s="12">
        <f t="shared" si="3"/>
        <v>0.22567195412940091</v>
      </c>
      <c r="O121" s="35"/>
    </row>
    <row r="122" spans="2:15" ht="12.75">
      <c r="B122" s="10" t="s">
        <v>106</v>
      </c>
      <c r="C122" s="10" t="s">
        <v>224</v>
      </c>
      <c r="D122" s="19" t="s">
        <v>70</v>
      </c>
      <c r="E122" s="10" t="s">
        <v>15</v>
      </c>
      <c r="F122" s="10" t="s">
        <v>29</v>
      </c>
      <c r="G122" s="12">
        <f t="shared" si="0"/>
        <v>74.25874125874124</v>
      </c>
      <c r="H122" s="10" t="s">
        <v>29</v>
      </c>
      <c r="I122" s="12">
        <f t="shared" si="1"/>
        <v>61.00694444444444</v>
      </c>
      <c r="J122" s="10" t="s">
        <v>29</v>
      </c>
      <c r="K122" s="12">
        <f t="shared" si="2"/>
        <v>79.66099290780143</v>
      </c>
      <c r="L122" s="79">
        <v>100</v>
      </c>
      <c r="M122" s="12">
        <f t="shared" si="3"/>
        <v>71.64222620366236</v>
      </c>
      <c r="O122" s="35"/>
    </row>
    <row r="123" spans="2:15" ht="12.75">
      <c r="B123" s="10" t="s">
        <v>107</v>
      </c>
      <c r="C123" s="10" t="s">
        <v>224</v>
      </c>
      <c r="D123" s="19" t="s">
        <v>70</v>
      </c>
      <c r="E123" s="10" t="s">
        <v>15</v>
      </c>
      <c r="G123" s="12">
        <f t="shared" si="0"/>
        <v>0.7048951048951049</v>
      </c>
      <c r="H123" s="10" t="s">
        <v>29</v>
      </c>
      <c r="I123" s="12">
        <f t="shared" si="1"/>
        <v>0.4375</v>
      </c>
      <c r="J123" s="10" t="s">
        <v>29</v>
      </c>
      <c r="K123" s="12">
        <f t="shared" si="2"/>
        <v>0.44680851063829785</v>
      </c>
      <c r="L123" s="79"/>
      <c r="M123" s="12">
        <f t="shared" si="3"/>
        <v>0.5297345385111343</v>
      </c>
      <c r="O123" s="35"/>
    </row>
    <row r="124" spans="2:15" ht="12.75">
      <c r="B124" s="10" t="s">
        <v>71</v>
      </c>
      <c r="C124" s="10" t="s">
        <v>224</v>
      </c>
      <c r="D124" s="19" t="s">
        <v>70</v>
      </c>
      <c r="E124" s="10" t="s">
        <v>15</v>
      </c>
      <c r="F124" s="10">
        <v>100</v>
      </c>
      <c r="G124" s="12">
        <f>G119+G114</f>
        <v>0.606993006993007</v>
      </c>
      <c r="H124" s="10">
        <v>100</v>
      </c>
      <c r="I124" s="12">
        <f>I119+I114</f>
        <v>1.2152777777777777</v>
      </c>
      <c r="J124" s="10">
        <v>100</v>
      </c>
      <c r="K124" s="12">
        <f>K119+K114</f>
        <v>1.1815602836879433</v>
      </c>
      <c r="L124" s="79">
        <v>100</v>
      </c>
      <c r="M124" s="12">
        <f>AVERAGE(G124,I124,K124)</f>
        <v>1.001277022819576</v>
      </c>
      <c r="O124" s="35"/>
    </row>
    <row r="125" spans="2:15" ht="12.75">
      <c r="B125" s="10" t="s">
        <v>72</v>
      </c>
      <c r="C125" s="10" t="s">
        <v>224</v>
      </c>
      <c r="D125" s="19" t="s">
        <v>70</v>
      </c>
      <c r="E125" s="10" t="s">
        <v>15</v>
      </c>
      <c r="G125" s="12">
        <f>G112+G113+G115</f>
        <v>45.77902097902097</v>
      </c>
      <c r="H125" s="10"/>
      <c r="I125" s="12">
        <f>I112+I113+I115</f>
        <v>40.70694444444444</v>
      </c>
      <c r="J125" s="10"/>
      <c r="K125" s="12">
        <f>K112+K113+K115</f>
        <v>53.99432624113475</v>
      </c>
      <c r="L125" s="10"/>
      <c r="M125" s="12">
        <f>AVERAGE(G125,I125,K125)</f>
        <v>46.826763888200055</v>
      </c>
      <c r="O125" s="35"/>
    </row>
    <row r="126" spans="2:15" ht="12.75">
      <c r="B126" s="10"/>
      <c r="C126" s="10"/>
      <c r="D126" s="19"/>
      <c r="G126" s="12"/>
      <c r="H126" s="13"/>
      <c r="I126" s="12"/>
      <c r="J126" s="13"/>
      <c r="K126" s="12"/>
      <c r="L126" s="13"/>
      <c r="M126" s="12"/>
      <c r="O126" s="35"/>
    </row>
    <row r="127" spans="2:13" ht="12.75">
      <c r="B127" s="28" t="s">
        <v>177</v>
      </c>
      <c r="C127" s="10" t="s">
        <v>111</v>
      </c>
      <c r="G127" s="26" t="s">
        <v>217</v>
      </c>
      <c r="H127" s="26"/>
      <c r="I127" s="27" t="s">
        <v>218</v>
      </c>
      <c r="J127" s="26"/>
      <c r="K127" s="26" t="s">
        <v>219</v>
      </c>
      <c r="L127" s="26"/>
      <c r="M127" s="26" t="s">
        <v>220</v>
      </c>
    </row>
    <row r="128" spans="2:13" ht="12.75">
      <c r="B128" s="10"/>
      <c r="C128" s="10"/>
      <c r="G128" s="12"/>
      <c r="H128" s="32"/>
      <c r="I128" s="33"/>
      <c r="J128" s="32"/>
      <c r="K128" s="32"/>
      <c r="L128" s="32"/>
      <c r="M128" s="35"/>
    </row>
    <row r="129" spans="2:13" ht="12.75">
      <c r="B129" s="10" t="s">
        <v>13</v>
      </c>
      <c r="C129" s="10" t="s">
        <v>223</v>
      </c>
      <c r="D129" s="10" t="s">
        <v>14</v>
      </c>
      <c r="E129" s="10" t="s">
        <v>15</v>
      </c>
      <c r="G129" s="19">
        <v>0.0091</v>
      </c>
      <c r="H129" s="19"/>
      <c r="I129" s="29">
        <v>0.0394</v>
      </c>
      <c r="J129" s="19"/>
      <c r="K129" s="19">
        <v>0.0313</v>
      </c>
      <c r="L129" s="26"/>
      <c r="M129" s="30">
        <v>0.0266</v>
      </c>
    </row>
    <row r="130" spans="2:13" ht="12.75">
      <c r="B130" s="10" t="s">
        <v>190</v>
      </c>
      <c r="C130" s="10" t="s">
        <v>223</v>
      </c>
      <c r="D130" s="10" t="s">
        <v>16</v>
      </c>
      <c r="E130" s="10" t="s">
        <v>15</v>
      </c>
      <c r="G130" s="32">
        <v>15.19</v>
      </c>
      <c r="H130" s="32"/>
      <c r="I130" s="33">
        <v>14.66</v>
      </c>
      <c r="J130" s="32"/>
      <c r="K130" s="32">
        <v>14.59</v>
      </c>
      <c r="L130" s="26"/>
      <c r="M130" s="12">
        <f>AVERAGE(G130,I130,K130)</f>
        <v>14.813333333333333</v>
      </c>
    </row>
    <row r="131" spans="2:13" ht="12.75">
      <c r="B131" s="10" t="s">
        <v>191</v>
      </c>
      <c r="C131" s="10" t="s">
        <v>223</v>
      </c>
      <c r="D131" s="10" t="s">
        <v>16</v>
      </c>
      <c r="E131" s="10" t="s">
        <v>15</v>
      </c>
      <c r="G131" s="32">
        <v>17.33</v>
      </c>
      <c r="H131" s="32"/>
      <c r="I131" s="33">
        <v>18.41</v>
      </c>
      <c r="J131" s="32"/>
      <c r="K131" s="32">
        <v>16.76</v>
      </c>
      <c r="L131" s="26"/>
      <c r="M131" s="12">
        <f>AVERAGE(G131,I131,K131)</f>
        <v>17.5</v>
      </c>
    </row>
    <row r="132" spans="2:13" ht="12.75">
      <c r="B132" s="10" t="s">
        <v>194</v>
      </c>
      <c r="C132" s="10" t="s">
        <v>223</v>
      </c>
      <c r="D132" s="10" t="s">
        <v>16</v>
      </c>
      <c r="E132" s="10" t="s">
        <v>15</v>
      </c>
      <c r="G132" s="32">
        <v>2.1</v>
      </c>
      <c r="H132" s="32"/>
      <c r="I132" s="33">
        <v>2.1</v>
      </c>
      <c r="J132" s="32"/>
      <c r="K132" s="32">
        <v>2</v>
      </c>
      <c r="L132" s="26"/>
      <c r="M132" s="12">
        <f>AVERAGE(G132,I132,K132)</f>
        <v>2.066666666666667</v>
      </c>
    </row>
    <row r="133" spans="2:13" ht="12.75">
      <c r="B133" s="10"/>
      <c r="C133" s="10"/>
      <c r="G133" s="32"/>
      <c r="H133" s="32"/>
      <c r="I133" s="33"/>
      <c r="J133" s="32"/>
      <c r="K133" s="32"/>
      <c r="L133" s="26"/>
      <c r="M133" s="31"/>
    </row>
    <row r="134" spans="2:13" ht="12.75">
      <c r="B134" s="10" t="s">
        <v>55</v>
      </c>
      <c r="C134" s="10"/>
      <c r="D134" s="10" t="s">
        <v>16</v>
      </c>
      <c r="E134" s="10" t="s">
        <v>90</v>
      </c>
      <c r="G134" s="32">
        <v>5.83</v>
      </c>
      <c r="H134" s="32"/>
      <c r="I134" s="33">
        <v>6.2</v>
      </c>
      <c r="J134" s="32"/>
      <c r="K134" s="32">
        <v>7.36</v>
      </c>
      <c r="L134" s="26"/>
      <c r="M134" s="31"/>
    </row>
    <row r="135" spans="2:13" ht="12.75">
      <c r="B135" s="10" t="s">
        <v>56</v>
      </c>
      <c r="C135" s="10"/>
      <c r="D135" s="10" t="s">
        <v>16</v>
      </c>
      <c r="E135" s="10" t="s">
        <v>90</v>
      </c>
      <c r="G135" s="32">
        <v>9.96</v>
      </c>
      <c r="H135" s="32"/>
      <c r="I135" s="33">
        <v>7.66</v>
      </c>
      <c r="J135" s="32"/>
      <c r="K135" s="32">
        <v>7.56</v>
      </c>
      <c r="L135" s="26"/>
      <c r="M135" s="34"/>
    </row>
    <row r="136" spans="2:13" ht="12.75">
      <c r="B136" s="10"/>
      <c r="C136" s="10"/>
      <c r="G136" s="32"/>
      <c r="H136" s="32"/>
      <c r="I136" s="33"/>
      <c r="J136" s="32"/>
      <c r="K136" s="32"/>
      <c r="L136" s="26"/>
      <c r="M136" s="34"/>
    </row>
    <row r="137" spans="2:13" ht="12.75">
      <c r="B137" s="10" t="s">
        <v>118</v>
      </c>
      <c r="C137" s="10" t="s">
        <v>198</v>
      </c>
      <c r="D137" s="10" t="s">
        <v>223</v>
      </c>
      <c r="L137" s="26"/>
      <c r="M137" s="35"/>
    </row>
    <row r="138" spans="2:13" ht="12.75">
      <c r="B138" s="10" t="s">
        <v>98</v>
      </c>
      <c r="C138" s="10"/>
      <c r="D138" s="10" t="s">
        <v>17</v>
      </c>
      <c r="G138" s="32">
        <v>17288</v>
      </c>
      <c r="H138" s="32"/>
      <c r="I138" s="33">
        <v>18046</v>
      </c>
      <c r="J138" s="13"/>
      <c r="K138" s="32">
        <v>18011</v>
      </c>
      <c r="L138" s="26"/>
      <c r="M138" s="34">
        <v>17782</v>
      </c>
    </row>
    <row r="139" spans="2:13" ht="12.75">
      <c r="B139" s="10" t="s">
        <v>115</v>
      </c>
      <c r="C139" s="10"/>
      <c r="D139" s="10" t="s">
        <v>18</v>
      </c>
      <c r="G139" s="32">
        <v>7.9</v>
      </c>
      <c r="H139" s="32"/>
      <c r="I139" s="33">
        <v>7.6</v>
      </c>
      <c r="J139" s="32"/>
      <c r="K139" s="32">
        <v>7.4</v>
      </c>
      <c r="M139" s="31">
        <v>7.63</v>
      </c>
    </row>
    <row r="140" spans="2:13" ht="12.75">
      <c r="B140" s="10" t="s">
        <v>116</v>
      </c>
      <c r="C140" s="10"/>
      <c r="D140" s="10" t="s">
        <v>18</v>
      </c>
      <c r="G140" s="32">
        <v>10.9</v>
      </c>
      <c r="H140" s="32"/>
      <c r="I140" s="33">
        <v>11.2</v>
      </c>
      <c r="J140" s="32"/>
      <c r="K140" s="32">
        <v>11.6</v>
      </c>
      <c r="M140" s="35">
        <v>11.2</v>
      </c>
    </row>
    <row r="141" spans="2:13" ht="12.75">
      <c r="B141" s="10" t="s">
        <v>97</v>
      </c>
      <c r="C141" s="10"/>
      <c r="D141" s="10" t="s">
        <v>19</v>
      </c>
      <c r="G141" s="32">
        <v>119</v>
      </c>
      <c r="H141" s="32"/>
      <c r="I141" s="33">
        <v>120</v>
      </c>
      <c r="J141" s="32"/>
      <c r="K141" s="32">
        <v>120</v>
      </c>
      <c r="M141" s="35">
        <v>120</v>
      </c>
    </row>
    <row r="142" spans="2:13" ht="12.75">
      <c r="B142" s="10"/>
      <c r="C142" s="10"/>
      <c r="G142" s="32"/>
      <c r="H142" s="32"/>
      <c r="I142" s="33"/>
      <c r="J142" s="32"/>
      <c r="K142" s="32"/>
      <c r="M142" s="35"/>
    </row>
    <row r="143" spans="2:13" ht="12.75">
      <c r="B143" s="10" t="s">
        <v>55</v>
      </c>
      <c r="C143" s="10" t="s">
        <v>223</v>
      </c>
      <c r="D143" s="10" t="s">
        <v>16</v>
      </c>
      <c r="E143" s="10" t="s">
        <v>15</v>
      </c>
      <c r="G143" s="11">
        <f>G134*(21-7)/(21-G$139)</f>
        <v>6.230534351145039</v>
      </c>
      <c r="H143" s="11"/>
      <c r="I143" s="11">
        <f>I134*(21-7)/(21-I$139)</f>
        <v>6.477611940298507</v>
      </c>
      <c r="J143" s="11"/>
      <c r="K143" s="11">
        <f>K134*(21-7)/(21-K$139)</f>
        <v>7.576470588235295</v>
      </c>
      <c r="L143" s="11"/>
      <c r="M143" s="12">
        <f>AVERAGE(G143,I143,K143)</f>
        <v>6.761538959892946</v>
      </c>
    </row>
    <row r="144" spans="2:13" ht="12.75">
      <c r="B144" s="10" t="s">
        <v>56</v>
      </c>
      <c r="C144" s="10" t="s">
        <v>223</v>
      </c>
      <c r="D144" s="10" t="s">
        <v>16</v>
      </c>
      <c r="E144" s="10" t="s">
        <v>15</v>
      </c>
      <c r="G144" s="11">
        <f>G135*(21-7)/(21-G$139)</f>
        <v>10.644274809160306</v>
      </c>
      <c r="H144" s="11"/>
      <c r="I144" s="11">
        <f>I135*(21-7)/(21-I$139)</f>
        <v>8.002985074626865</v>
      </c>
      <c r="J144" s="11"/>
      <c r="K144" s="11">
        <f>K135*(21-7)/(21-K$139)</f>
        <v>7.78235294117647</v>
      </c>
      <c r="L144" s="11"/>
      <c r="M144" s="12">
        <f>AVERAGE(G144,I144,K144)</f>
        <v>8.809870941654546</v>
      </c>
    </row>
    <row r="145" spans="2:13" ht="12.75">
      <c r="B145" s="10" t="s">
        <v>117</v>
      </c>
      <c r="C145" s="10" t="s">
        <v>223</v>
      </c>
      <c r="D145" s="10" t="s">
        <v>16</v>
      </c>
      <c r="E145" s="10" t="s">
        <v>15</v>
      </c>
      <c r="G145" s="12">
        <f>G143+2*G144</f>
        <v>27.51908396946565</v>
      </c>
      <c r="H145" s="12"/>
      <c r="I145" s="12">
        <f>I143+2*I144</f>
        <v>22.483582089552236</v>
      </c>
      <c r="J145" s="12"/>
      <c r="K145" s="12">
        <f>K143+2*K144</f>
        <v>23.141176470588235</v>
      </c>
      <c r="L145" s="12"/>
      <c r="M145" s="12">
        <f>AVERAGE(G145,I145,K145)</f>
        <v>24.38128084320204</v>
      </c>
    </row>
    <row r="146" spans="2:13" ht="12.75">
      <c r="B146" s="10"/>
      <c r="C146" s="10"/>
      <c r="G146" s="32"/>
      <c r="H146" s="32"/>
      <c r="I146" s="33"/>
      <c r="J146" s="32"/>
      <c r="K146" s="32"/>
      <c r="M146" s="35"/>
    </row>
    <row r="147" spans="2:13" ht="12.75">
      <c r="B147" s="28" t="s">
        <v>158</v>
      </c>
      <c r="C147" s="10" t="s">
        <v>120</v>
      </c>
      <c r="G147" s="26" t="s">
        <v>217</v>
      </c>
      <c r="H147" s="26"/>
      <c r="I147" s="27" t="s">
        <v>218</v>
      </c>
      <c r="J147" s="26"/>
      <c r="K147" s="26" t="s">
        <v>219</v>
      </c>
      <c r="L147" s="26"/>
      <c r="M147" s="26" t="s">
        <v>220</v>
      </c>
    </row>
    <row r="148" spans="2:13" ht="12.75">
      <c r="B148" s="28"/>
      <c r="C148" s="28"/>
      <c r="G148" s="32"/>
      <c r="H148" s="32"/>
      <c r="I148" s="33"/>
      <c r="J148" s="32"/>
      <c r="K148" s="32"/>
      <c r="M148" s="35"/>
    </row>
    <row r="149" spans="2:13" ht="12.75">
      <c r="B149" s="10" t="s">
        <v>13</v>
      </c>
      <c r="C149" s="10" t="s">
        <v>223</v>
      </c>
      <c r="D149" s="10" t="s">
        <v>14</v>
      </c>
      <c r="E149" s="10" t="s">
        <v>15</v>
      </c>
      <c r="G149" s="32">
        <v>0.0156</v>
      </c>
      <c r="H149" s="32"/>
      <c r="I149" s="33">
        <v>0.0194</v>
      </c>
      <c r="J149" s="32"/>
      <c r="K149" s="32">
        <v>0.0091</v>
      </c>
      <c r="M149" s="73">
        <v>0.0147</v>
      </c>
    </row>
    <row r="150" spans="2:13" ht="12.75">
      <c r="B150" s="10" t="s">
        <v>190</v>
      </c>
      <c r="C150" s="10" t="s">
        <v>223</v>
      </c>
      <c r="D150" s="10" t="s">
        <v>16</v>
      </c>
      <c r="E150" s="10" t="s">
        <v>15</v>
      </c>
      <c r="G150" s="32">
        <v>10.22</v>
      </c>
      <c r="H150" s="32"/>
      <c r="I150" s="33">
        <v>11.37</v>
      </c>
      <c r="J150" s="32"/>
      <c r="K150" s="32">
        <v>9.85</v>
      </c>
      <c r="M150" s="12">
        <f>AVERAGE(G150,I150,K150)</f>
        <v>10.479999999999999</v>
      </c>
    </row>
    <row r="151" spans="2:13" ht="12.75">
      <c r="B151" s="10" t="s">
        <v>191</v>
      </c>
      <c r="C151" s="10" t="s">
        <v>223</v>
      </c>
      <c r="D151" s="10" t="s">
        <v>16</v>
      </c>
      <c r="E151" s="10" t="s">
        <v>15</v>
      </c>
      <c r="G151" s="32">
        <v>13.12</v>
      </c>
      <c r="H151" s="32"/>
      <c r="I151" s="33">
        <v>14.52</v>
      </c>
      <c r="J151" s="32"/>
      <c r="K151" s="32">
        <v>12.85</v>
      </c>
      <c r="M151" s="12">
        <f>AVERAGE(G151,I151,K151)</f>
        <v>13.496666666666668</v>
      </c>
    </row>
    <row r="152" spans="2:13" ht="12.75">
      <c r="B152" s="10" t="s">
        <v>147</v>
      </c>
      <c r="C152" s="10" t="s">
        <v>226</v>
      </c>
      <c r="D152" s="10" t="s">
        <v>16</v>
      </c>
      <c r="E152" s="10" t="s">
        <v>15</v>
      </c>
      <c r="G152" s="38">
        <v>35.6</v>
      </c>
      <c r="H152" s="38"/>
      <c r="I152" s="39">
        <v>36.1</v>
      </c>
      <c r="J152" s="38"/>
      <c r="K152" s="38">
        <v>34.5</v>
      </c>
      <c r="M152" s="12">
        <f>AVERAGE(G152,I152,K152)</f>
        <v>35.4</v>
      </c>
    </row>
    <row r="153" spans="2:13" ht="12.75">
      <c r="B153" s="10"/>
      <c r="C153" s="10"/>
      <c r="G153" s="38"/>
      <c r="H153" s="38"/>
      <c r="I153" s="39"/>
      <c r="J153" s="38"/>
      <c r="K153" s="38"/>
      <c r="M153" s="35"/>
    </row>
    <row r="154" spans="2:13" ht="12.75">
      <c r="B154" s="10" t="s">
        <v>55</v>
      </c>
      <c r="C154" s="10"/>
      <c r="D154" s="10" t="s">
        <v>16</v>
      </c>
      <c r="E154" s="10" t="s">
        <v>90</v>
      </c>
      <c r="G154" s="32">
        <v>2.56</v>
      </c>
      <c r="H154" s="32"/>
      <c r="I154" s="33">
        <v>2.23</v>
      </c>
      <c r="J154" s="32"/>
      <c r="K154" s="32">
        <v>2.55</v>
      </c>
      <c r="M154" s="35"/>
    </row>
    <row r="155" spans="2:13" ht="12.75">
      <c r="B155" s="10" t="s">
        <v>56</v>
      </c>
      <c r="C155" s="10"/>
      <c r="D155" s="10" t="s">
        <v>16</v>
      </c>
      <c r="E155" s="10" t="s">
        <v>90</v>
      </c>
      <c r="G155" s="38">
        <v>3.74</v>
      </c>
      <c r="H155" s="38"/>
      <c r="I155" s="39">
        <v>3.7</v>
      </c>
      <c r="J155" s="38"/>
      <c r="K155" s="38">
        <v>4.16</v>
      </c>
      <c r="M155" s="35"/>
    </row>
    <row r="156" spans="2:13" ht="12.75">
      <c r="B156" s="10"/>
      <c r="C156" s="10"/>
      <c r="G156" s="38"/>
      <c r="H156" s="38"/>
      <c r="I156" s="39"/>
      <c r="J156" s="38"/>
      <c r="K156" s="38"/>
      <c r="M156" s="35"/>
    </row>
    <row r="157" spans="2:13" ht="12.75">
      <c r="B157" s="10" t="s">
        <v>118</v>
      </c>
      <c r="C157" s="10" t="s">
        <v>112</v>
      </c>
      <c r="D157" s="10" t="s">
        <v>223</v>
      </c>
      <c r="G157" s="38"/>
      <c r="H157" s="38"/>
      <c r="I157" s="39"/>
      <c r="J157" s="38"/>
      <c r="K157" s="38"/>
      <c r="M157" s="35"/>
    </row>
    <row r="158" spans="2:13" ht="12.75">
      <c r="B158" s="10" t="s">
        <v>98</v>
      </c>
      <c r="C158" s="10"/>
      <c r="D158" s="10" t="s">
        <v>17</v>
      </c>
      <c r="G158" s="38">
        <v>16242</v>
      </c>
      <c r="H158" s="38"/>
      <c r="I158" s="39">
        <v>16060</v>
      </c>
      <c r="J158" s="38"/>
      <c r="K158" s="38">
        <v>16343</v>
      </c>
      <c r="M158" s="34">
        <v>16215</v>
      </c>
    </row>
    <row r="159" spans="2:13" ht="12.75">
      <c r="B159" s="10" t="s">
        <v>115</v>
      </c>
      <c r="C159" s="10"/>
      <c r="D159" s="10" t="s">
        <v>18</v>
      </c>
      <c r="G159" s="38">
        <v>7.1</v>
      </c>
      <c r="H159" s="38"/>
      <c r="I159" s="39">
        <v>7.1</v>
      </c>
      <c r="J159" s="38"/>
      <c r="K159" s="38">
        <v>8</v>
      </c>
      <c r="M159" s="31">
        <v>7.4</v>
      </c>
    </row>
    <row r="160" spans="2:13" ht="12.75">
      <c r="B160" s="10" t="s">
        <v>116</v>
      </c>
      <c r="C160" s="10"/>
      <c r="D160" s="10" t="s">
        <v>18</v>
      </c>
      <c r="G160" s="38">
        <v>11.2</v>
      </c>
      <c r="H160" s="38"/>
      <c r="I160" s="39">
        <v>11.6</v>
      </c>
      <c r="J160" s="38"/>
      <c r="K160" s="38">
        <v>11.6</v>
      </c>
      <c r="M160" s="31">
        <v>11.4</v>
      </c>
    </row>
    <row r="161" spans="2:13" ht="12.75">
      <c r="B161" s="10" t="s">
        <v>97</v>
      </c>
      <c r="C161" s="10"/>
      <c r="D161" s="10" t="s">
        <v>19</v>
      </c>
      <c r="G161" s="38">
        <v>119</v>
      </c>
      <c r="H161" s="38"/>
      <c r="I161" s="39">
        <v>121</v>
      </c>
      <c r="J161" s="38"/>
      <c r="K161" s="38">
        <v>120</v>
      </c>
      <c r="M161" s="34">
        <v>120</v>
      </c>
    </row>
    <row r="162" spans="2:13" ht="12.75">
      <c r="B162" s="10"/>
      <c r="C162" s="10"/>
      <c r="G162" s="38"/>
      <c r="H162" s="38"/>
      <c r="I162" s="39"/>
      <c r="J162" s="38"/>
      <c r="K162" s="38"/>
      <c r="M162" s="35"/>
    </row>
    <row r="163" spans="2:13" ht="12.75">
      <c r="B163" s="10" t="s">
        <v>55</v>
      </c>
      <c r="C163" s="10" t="s">
        <v>223</v>
      </c>
      <c r="D163" s="10" t="s">
        <v>16</v>
      </c>
      <c r="E163" s="10" t="s">
        <v>15</v>
      </c>
      <c r="G163" s="69">
        <f>G154*(21-7)/(21-G$159)</f>
        <v>2.5784172661870506</v>
      </c>
      <c r="H163" s="69"/>
      <c r="I163" s="69">
        <f>I154*(21-7)/(21-I$159)</f>
        <v>2.2460431654676256</v>
      </c>
      <c r="J163" s="69"/>
      <c r="K163" s="69">
        <f>K154*(21-7)/(21-K$159)</f>
        <v>2.7461538461538457</v>
      </c>
      <c r="L163" s="35"/>
      <c r="M163" s="12">
        <f>AVERAGE(G163,I163,K163)</f>
        <v>2.523538092602841</v>
      </c>
    </row>
    <row r="164" spans="2:13" ht="12.75">
      <c r="B164" s="10" t="s">
        <v>56</v>
      </c>
      <c r="C164" s="10" t="s">
        <v>223</v>
      </c>
      <c r="D164" s="10" t="s">
        <v>16</v>
      </c>
      <c r="E164" s="10" t="s">
        <v>15</v>
      </c>
      <c r="G164" s="69">
        <f>G155*(21-7)/(21-G$159)</f>
        <v>3.7669064748201437</v>
      </c>
      <c r="H164" s="69"/>
      <c r="I164" s="69">
        <f>I155*(21-7)/(21-I$159)</f>
        <v>3.7266187050359716</v>
      </c>
      <c r="J164" s="69"/>
      <c r="K164" s="69">
        <f>K155*(21-7)/(21-K$159)</f>
        <v>4.48</v>
      </c>
      <c r="L164" s="35"/>
      <c r="M164" s="12">
        <f>AVERAGE(G164,I164,K164)</f>
        <v>3.9911750599520386</v>
      </c>
    </row>
    <row r="165" spans="2:13" ht="12.75">
      <c r="B165" s="10" t="s">
        <v>117</v>
      </c>
      <c r="C165" s="10" t="s">
        <v>223</v>
      </c>
      <c r="D165" s="10" t="s">
        <v>16</v>
      </c>
      <c r="E165" s="10" t="s">
        <v>15</v>
      </c>
      <c r="G165" s="69">
        <f>G164*2+G163</f>
        <v>10.112230215827338</v>
      </c>
      <c r="H165" s="69"/>
      <c r="I165" s="69">
        <f>I164*2+I163</f>
        <v>9.699280575539568</v>
      </c>
      <c r="J165" s="69"/>
      <c r="K165" s="69">
        <f>K164*2+K163</f>
        <v>11.706153846153846</v>
      </c>
      <c r="L165" s="35"/>
      <c r="M165" s="12">
        <f>AVERAGE(G165,I165,K165)</f>
        <v>10.505888212506918</v>
      </c>
    </row>
    <row r="166" spans="2:13" ht="12.75">
      <c r="B166" s="10"/>
      <c r="C166" s="10"/>
      <c r="G166" s="38"/>
      <c r="H166" s="38"/>
      <c r="I166" s="39"/>
      <c r="J166" s="38"/>
      <c r="K166" s="38"/>
      <c r="M166" s="35"/>
    </row>
    <row r="167" spans="2:13" ht="12.75">
      <c r="B167" s="10" t="s">
        <v>101</v>
      </c>
      <c r="C167" s="10"/>
      <c r="D167" s="19" t="s">
        <v>70</v>
      </c>
      <c r="E167" s="10" t="s">
        <v>90</v>
      </c>
      <c r="G167" s="38">
        <v>0.87</v>
      </c>
      <c r="H167" s="38"/>
      <c r="I167" s="39">
        <v>2.07</v>
      </c>
      <c r="J167" s="38"/>
      <c r="K167" s="38">
        <v>0.93</v>
      </c>
      <c r="L167"/>
      <c r="M167"/>
    </row>
    <row r="168" spans="2:13" ht="12.75">
      <c r="B168" s="10" t="s">
        <v>103</v>
      </c>
      <c r="C168" s="10"/>
      <c r="D168" s="19" t="s">
        <v>70</v>
      </c>
      <c r="E168" s="10" t="s">
        <v>90</v>
      </c>
      <c r="F168" s="10" t="s">
        <v>29</v>
      </c>
      <c r="G168" s="38">
        <v>0.05</v>
      </c>
      <c r="H168" s="38"/>
      <c r="I168" s="39">
        <v>0.05</v>
      </c>
      <c r="J168" s="10" t="s">
        <v>29</v>
      </c>
      <c r="K168" s="38">
        <v>0.05</v>
      </c>
      <c r="L168"/>
      <c r="M168"/>
    </row>
    <row r="169" spans="2:13" ht="12.75">
      <c r="B169" s="10" t="s">
        <v>104</v>
      </c>
      <c r="C169" s="10"/>
      <c r="D169" s="19" t="s">
        <v>70</v>
      </c>
      <c r="E169" s="10" t="s">
        <v>90</v>
      </c>
      <c r="G169" s="38">
        <v>0.29</v>
      </c>
      <c r="H169" s="38"/>
      <c r="I169" s="39">
        <v>0.3</v>
      </c>
      <c r="J169" s="10"/>
      <c r="K169" s="38">
        <v>0.26</v>
      </c>
      <c r="L169"/>
      <c r="M169"/>
    </row>
    <row r="170" spans="2:13" ht="12.75">
      <c r="B170" s="10" t="s">
        <v>197</v>
      </c>
      <c r="C170" s="10"/>
      <c r="D170" s="19" t="s">
        <v>70</v>
      </c>
      <c r="E170" s="10" t="s">
        <v>90</v>
      </c>
      <c r="G170" s="38">
        <v>40.9</v>
      </c>
      <c r="H170" s="38"/>
      <c r="I170" s="39">
        <v>56.19</v>
      </c>
      <c r="J170" s="10"/>
      <c r="K170" s="38">
        <v>46.66</v>
      </c>
      <c r="L170"/>
      <c r="M170"/>
    </row>
    <row r="171" spans="2:13" ht="12.75">
      <c r="B171" s="10" t="s">
        <v>105</v>
      </c>
      <c r="C171" s="10"/>
      <c r="D171" s="19" t="s">
        <v>70</v>
      </c>
      <c r="E171" s="10" t="s">
        <v>90</v>
      </c>
      <c r="G171" s="38">
        <v>0.22</v>
      </c>
      <c r="H171" s="38"/>
      <c r="I171" s="39">
        <v>0.09</v>
      </c>
      <c r="J171" s="10"/>
      <c r="K171" s="38">
        <v>0.26</v>
      </c>
      <c r="L171"/>
      <c r="M171"/>
    </row>
    <row r="172" spans="2:13" ht="12.75">
      <c r="B172" s="10" t="s">
        <v>100</v>
      </c>
      <c r="C172" s="10"/>
      <c r="D172" s="19" t="s">
        <v>70</v>
      </c>
      <c r="E172" s="10" t="s">
        <v>90</v>
      </c>
      <c r="G172" s="38">
        <v>0.46</v>
      </c>
      <c r="H172" s="38"/>
      <c r="I172" s="39">
        <v>0.47</v>
      </c>
      <c r="J172" s="10"/>
      <c r="K172" s="38">
        <v>0.44</v>
      </c>
      <c r="L172"/>
      <c r="M172"/>
    </row>
    <row r="173" spans="2:13" ht="12.75">
      <c r="B173" s="10" t="s">
        <v>102</v>
      </c>
      <c r="C173" s="10"/>
      <c r="D173" s="19" t="s">
        <v>70</v>
      </c>
      <c r="E173" s="10" t="s">
        <v>90</v>
      </c>
      <c r="G173" s="38">
        <v>1.23</v>
      </c>
      <c r="H173" s="38"/>
      <c r="I173" s="39">
        <v>1.09</v>
      </c>
      <c r="J173" s="10"/>
      <c r="K173" s="38">
        <v>0.57</v>
      </c>
      <c r="L173"/>
      <c r="M173"/>
    </row>
    <row r="174" spans="2:13" ht="12.75">
      <c r="B174" s="10" t="s">
        <v>99</v>
      </c>
      <c r="C174" s="10"/>
      <c r="D174" s="19" t="s">
        <v>70</v>
      </c>
      <c r="E174" s="10" t="s">
        <v>90</v>
      </c>
      <c r="G174" s="38">
        <v>0.48</v>
      </c>
      <c r="H174" s="38"/>
      <c r="I174" s="39">
        <v>0.64</v>
      </c>
      <c r="J174" s="10"/>
      <c r="K174" s="38">
        <v>0.38</v>
      </c>
      <c r="L174"/>
      <c r="M174"/>
    </row>
    <row r="175" spans="2:13" ht="12.75">
      <c r="B175" s="10" t="s">
        <v>108</v>
      </c>
      <c r="C175" s="10"/>
      <c r="D175" s="19" t="s">
        <v>70</v>
      </c>
      <c r="E175" s="10" t="s">
        <v>90</v>
      </c>
      <c r="F175" s="10" t="s">
        <v>29</v>
      </c>
      <c r="G175" s="38">
        <v>0.33</v>
      </c>
      <c r="H175" s="38"/>
      <c r="I175" s="39">
        <v>1.29</v>
      </c>
      <c r="J175" s="10" t="s">
        <v>29</v>
      </c>
      <c r="K175" s="38">
        <v>0.21</v>
      </c>
      <c r="L175"/>
      <c r="M175"/>
    </row>
    <row r="176" spans="2:13" ht="12.75">
      <c r="B176" s="10" t="s">
        <v>109</v>
      </c>
      <c r="C176" s="10"/>
      <c r="D176" s="19" t="s">
        <v>70</v>
      </c>
      <c r="E176" s="10" t="s">
        <v>90</v>
      </c>
      <c r="G176" s="38">
        <v>0.26</v>
      </c>
      <c r="H176" s="38"/>
      <c r="I176" s="39">
        <v>0.26</v>
      </c>
      <c r="J176" s="10"/>
      <c r="K176" s="38">
        <v>0.26</v>
      </c>
      <c r="L176"/>
      <c r="M176"/>
    </row>
    <row r="177" spans="2:13" ht="12.75">
      <c r="B177" s="10" t="s">
        <v>106</v>
      </c>
      <c r="C177" s="10"/>
      <c r="D177" s="19" t="s">
        <v>70</v>
      </c>
      <c r="E177" s="10" t="s">
        <v>90</v>
      </c>
      <c r="G177" s="38">
        <v>41.93</v>
      </c>
      <c r="H177" s="38"/>
      <c r="I177" s="39">
        <v>51.01</v>
      </c>
      <c r="J177" s="10"/>
      <c r="K177" s="38">
        <v>48.21</v>
      </c>
      <c r="L177"/>
      <c r="M177"/>
    </row>
    <row r="178" spans="2:13" ht="12.75">
      <c r="B178" s="10" t="s">
        <v>107</v>
      </c>
      <c r="C178" s="10"/>
      <c r="D178" s="19" t="s">
        <v>70</v>
      </c>
      <c r="E178" s="10" t="s">
        <v>90</v>
      </c>
      <c r="F178" s="10" t="s">
        <v>29</v>
      </c>
      <c r="G178" s="38">
        <v>0.51</v>
      </c>
      <c r="H178" s="38"/>
      <c r="I178" s="39">
        <v>0.52</v>
      </c>
      <c r="J178" s="10" t="s">
        <v>29</v>
      </c>
      <c r="K178" s="38">
        <v>0.52</v>
      </c>
      <c r="L178"/>
      <c r="M178"/>
    </row>
    <row r="179" spans="2:13" ht="12.75">
      <c r="B179" s="76" t="s">
        <v>227</v>
      </c>
      <c r="C179" s="10"/>
      <c r="D179" s="19" t="s">
        <v>70</v>
      </c>
      <c r="E179" s="10" t="s">
        <v>90</v>
      </c>
      <c r="G179" s="38">
        <v>10.61</v>
      </c>
      <c r="H179" s="38"/>
      <c r="I179" s="39">
        <v>10.83</v>
      </c>
      <c r="J179" s="10"/>
      <c r="K179" s="38">
        <v>11.18</v>
      </c>
      <c r="L179"/>
      <c r="M179"/>
    </row>
    <row r="180" spans="2:13" ht="12.75">
      <c r="B180" s="10"/>
      <c r="C180" s="10"/>
      <c r="G180" s="38"/>
      <c r="H180" s="38"/>
      <c r="I180" s="39"/>
      <c r="J180" s="38"/>
      <c r="K180" s="38"/>
      <c r="M180" s="35"/>
    </row>
    <row r="181" spans="2:13" ht="12.75">
      <c r="B181" s="10" t="s">
        <v>118</v>
      </c>
      <c r="C181" s="10" t="s">
        <v>155</v>
      </c>
      <c r="D181" s="10" t="s">
        <v>224</v>
      </c>
      <c r="G181" s="38"/>
      <c r="H181" s="38"/>
      <c r="I181" s="39"/>
      <c r="J181" s="38"/>
      <c r="K181" s="38"/>
      <c r="M181" s="35"/>
    </row>
    <row r="182" spans="2:13" ht="12.75">
      <c r="B182" s="10" t="s">
        <v>98</v>
      </c>
      <c r="C182" s="10"/>
      <c r="D182" s="10" t="s">
        <v>17</v>
      </c>
      <c r="G182" s="38">
        <v>16618</v>
      </c>
      <c r="H182" s="38"/>
      <c r="I182" s="39">
        <v>16190</v>
      </c>
      <c r="J182" s="38"/>
      <c r="K182" s="38">
        <v>16438</v>
      </c>
      <c r="M182" s="35">
        <v>16416</v>
      </c>
    </row>
    <row r="183" spans="2:13" ht="12.75">
      <c r="B183" s="10" t="s">
        <v>115</v>
      </c>
      <c r="C183" s="10"/>
      <c r="D183" s="10" t="s">
        <v>18</v>
      </c>
      <c r="G183" s="38">
        <v>7.1</v>
      </c>
      <c r="H183" s="38"/>
      <c r="I183" s="39">
        <v>7.1</v>
      </c>
      <c r="J183" s="38"/>
      <c r="K183" s="38">
        <v>8</v>
      </c>
      <c r="M183" s="35">
        <v>7.4</v>
      </c>
    </row>
    <row r="184" spans="2:13" ht="12.75">
      <c r="B184" s="10" t="s">
        <v>116</v>
      </c>
      <c r="C184" s="10"/>
      <c r="D184" s="10" t="s">
        <v>18</v>
      </c>
      <c r="G184" s="38">
        <v>9.8</v>
      </c>
      <c r="H184" s="38"/>
      <c r="I184" s="39">
        <v>10.3</v>
      </c>
      <c r="J184" s="38"/>
      <c r="K184" s="38">
        <v>10</v>
      </c>
      <c r="M184" s="35">
        <v>10</v>
      </c>
    </row>
    <row r="185" spans="2:13" ht="12.75">
      <c r="B185" s="10" t="s">
        <v>97</v>
      </c>
      <c r="C185" s="10"/>
      <c r="D185" s="10" t="s">
        <v>19</v>
      </c>
      <c r="G185" s="38">
        <v>115</v>
      </c>
      <c r="H185" s="38"/>
      <c r="I185" s="39">
        <v>117</v>
      </c>
      <c r="J185" s="38"/>
      <c r="K185" s="38">
        <v>115</v>
      </c>
      <c r="M185" s="35">
        <v>116</v>
      </c>
    </row>
    <row r="186" spans="2:13" ht="12.75">
      <c r="B186" s="10"/>
      <c r="C186" s="10"/>
      <c r="G186" s="38"/>
      <c r="H186" s="38"/>
      <c r="I186" s="39"/>
      <c r="J186" s="38"/>
      <c r="K186" s="38"/>
      <c r="M186" s="35"/>
    </row>
    <row r="187" spans="2:13" ht="12.75">
      <c r="B187" s="10" t="s">
        <v>118</v>
      </c>
      <c r="C187" s="10" t="s">
        <v>113</v>
      </c>
      <c r="D187" s="10" t="s">
        <v>225</v>
      </c>
      <c r="G187" s="38"/>
      <c r="H187" s="38"/>
      <c r="I187" s="39"/>
      <c r="J187" s="38"/>
      <c r="K187" s="38"/>
      <c r="M187" s="35"/>
    </row>
    <row r="188" spans="2:13" ht="12.75">
      <c r="B188" s="10" t="s">
        <v>98</v>
      </c>
      <c r="C188" s="10"/>
      <c r="D188" s="10" t="s">
        <v>17</v>
      </c>
      <c r="G188" s="38">
        <v>17196</v>
      </c>
      <c r="H188" s="38"/>
      <c r="I188" s="39">
        <v>16890</v>
      </c>
      <c r="J188" s="38"/>
      <c r="K188" s="38">
        <v>18004</v>
      </c>
      <c r="M188" s="35">
        <v>17364</v>
      </c>
    </row>
    <row r="189" spans="2:13" ht="12.75">
      <c r="B189" s="10" t="s">
        <v>115</v>
      </c>
      <c r="C189" s="10"/>
      <c r="D189" s="10" t="s">
        <v>18</v>
      </c>
      <c r="G189" s="38">
        <v>7.1</v>
      </c>
      <c r="H189" s="38"/>
      <c r="I189" s="39">
        <v>7.1</v>
      </c>
      <c r="J189" s="38"/>
      <c r="K189" s="38">
        <v>8</v>
      </c>
      <c r="M189" s="35">
        <v>7.4</v>
      </c>
    </row>
    <row r="190" spans="2:13" ht="12.75">
      <c r="B190" s="10" t="s">
        <v>116</v>
      </c>
      <c r="C190" s="10"/>
      <c r="D190" s="10" t="s">
        <v>18</v>
      </c>
      <c r="G190" s="38">
        <v>11.6</v>
      </c>
      <c r="H190" s="38"/>
      <c r="I190" s="39">
        <v>11.9</v>
      </c>
      <c r="J190" s="38"/>
      <c r="K190" s="38">
        <v>12</v>
      </c>
      <c r="M190" s="35">
        <v>11.8</v>
      </c>
    </row>
    <row r="191" spans="2:13" ht="12.75">
      <c r="B191" s="10" t="s">
        <v>97</v>
      </c>
      <c r="C191" s="10"/>
      <c r="D191" s="10" t="s">
        <v>19</v>
      </c>
      <c r="G191" s="38">
        <v>118</v>
      </c>
      <c r="H191" s="38"/>
      <c r="I191" s="39">
        <v>120</v>
      </c>
      <c r="J191" s="38"/>
      <c r="K191" s="38">
        <v>119</v>
      </c>
      <c r="M191" s="35">
        <v>119</v>
      </c>
    </row>
    <row r="192" spans="2:9" ht="12.75">
      <c r="B192" s="10"/>
      <c r="C192" s="10"/>
      <c r="D192" s="19"/>
      <c r="G192" s="38"/>
      <c r="I192" s="24"/>
    </row>
    <row r="193" spans="2:11" ht="12.75">
      <c r="B193" s="10" t="s">
        <v>118</v>
      </c>
      <c r="C193" s="10" t="s">
        <v>160</v>
      </c>
      <c r="D193" s="10" t="s">
        <v>226</v>
      </c>
      <c r="G193" s="32"/>
      <c r="H193" s="32"/>
      <c r="I193" s="33"/>
      <c r="J193" s="32"/>
      <c r="K193" s="32"/>
    </row>
    <row r="194" spans="2:11" ht="12.75">
      <c r="B194" s="10" t="s">
        <v>98</v>
      </c>
      <c r="C194" s="10"/>
      <c r="D194" s="10" t="s">
        <v>17</v>
      </c>
      <c r="G194" s="38">
        <v>17508</v>
      </c>
      <c r="H194" s="38"/>
      <c r="I194" s="39">
        <v>17039</v>
      </c>
      <c r="J194" s="38"/>
      <c r="K194" s="38">
        <v>17414</v>
      </c>
    </row>
    <row r="195" spans="2:11" ht="12.75">
      <c r="B195" s="10" t="s">
        <v>115</v>
      </c>
      <c r="C195" s="10"/>
      <c r="D195" s="10" t="s">
        <v>18</v>
      </c>
      <c r="G195" s="32">
        <v>7.1</v>
      </c>
      <c r="H195" s="32"/>
      <c r="I195" s="33">
        <v>7.1</v>
      </c>
      <c r="J195" s="32"/>
      <c r="K195" s="32">
        <v>8</v>
      </c>
    </row>
    <row r="196" spans="2:11" ht="12.75">
      <c r="B196" s="10" t="s">
        <v>116</v>
      </c>
      <c r="C196" s="10"/>
      <c r="D196" s="10" t="s">
        <v>18</v>
      </c>
      <c r="E196" s="19"/>
      <c r="F196" s="19"/>
      <c r="G196" s="32">
        <v>11.8</v>
      </c>
      <c r="H196" s="19"/>
      <c r="I196" s="33">
        <v>11.7</v>
      </c>
      <c r="J196" s="19"/>
      <c r="K196" s="32">
        <v>10.9</v>
      </c>
    </row>
    <row r="197" spans="2:11" ht="12.75">
      <c r="B197" s="10" t="s">
        <v>97</v>
      </c>
      <c r="C197" s="10"/>
      <c r="D197" s="10" t="s">
        <v>19</v>
      </c>
      <c r="G197" s="32"/>
      <c r="H197" s="32"/>
      <c r="I197" s="33"/>
      <c r="J197" s="32"/>
      <c r="K197" s="32"/>
    </row>
    <row r="198" spans="2:11" ht="12.75">
      <c r="B198" s="10"/>
      <c r="C198" s="10"/>
      <c r="G198" s="32"/>
      <c r="H198" s="32"/>
      <c r="I198" s="33"/>
      <c r="J198" s="32"/>
      <c r="K198" s="32"/>
    </row>
    <row r="199" spans="2:13" ht="12.75">
      <c r="B199" s="10"/>
      <c r="C199" s="10"/>
      <c r="G199" s="38"/>
      <c r="H199" s="38"/>
      <c r="I199" s="39"/>
      <c r="J199" s="38"/>
      <c r="K199" s="38"/>
      <c r="M199" s="35"/>
    </row>
    <row r="200" spans="2:13" ht="12.75">
      <c r="B200" s="10" t="s">
        <v>101</v>
      </c>
      <c r="C200" s="10" t="s">
        <v>224</v>
      </c>
      <c r="D200" s="19" t="s">
        <v>70</v>
      </c>
      <c r="E200" s="10" t="s">
        <v>15</v>
      </c>
      <c r="G200" s="69">
        <f aca="true" t="shared" si="4" ref="G200:G211">G167*(21-7)/(21-G$183)</f>
        <v>0.8762589928057554</v>
      </c>
      <c r="H200" s="69"/>
      <c r="I200" s="69">
        <f aca="true" t="shared" si="5" ref="I200:I211">I167*(21-7)/(21-I$183)</f>
        <v>2.084892086330935</v>
      </c>
      <c r="J200" s="69"/>
      <c r="K200" s="69">
        <f aca="true" t="shared" si="6" ref="K200:K211">K167*(21-7)/(21-K$183)</f>
        <v>1.0015384615384617</v>
      </c>
      <c r="L200"/>
      <c r="M200" s="12">
        <f>AVERAGE(G200,I200,K200)</f>
        <v>1.320896513558384</v>
      </c>
    </row>
    <row r="201" spans="2:13" ht="12.75">
      <c r="B201" s="10" t="s">
        <v>103</v>
      </c>
      <c r="C201" s="10" t="s">
        <v>224</v>
      </c>
      <c r="D201" s="19" t="s">
        <v>70</v>
      </c>
      <c r="E201" s="10" t="s">
        <v>15</v>
      </c>
      <c r="F201" s="10" t="s">
        <v>29</v>
      </c>
      <c r="G201" s="69">
        <f t="shared" si="4"/>
        <v>0.05035971223021583</v>
      </c>
      <c r="H201" s="10" t="s">
        <v>29</v>
      </c>
      <c r="I201" s="69">
        <f t="shared" si="5"/>
        <v>0.05035971223021583</v>
      </c>
      <c r="J201" s="10" t="s">
        <v>29</v>
      </c>
      <c r="K201" s="69">
        <f t="shared" si="6"/>
        <v>0.05384615384615385</v>
      </c>
      <c r="L201">
        <v>100</v>
      </c>
      <c r="M201" s="12">
        <f>AVERAGE(G201,I201,K201)</f>
        <v>0.051521859435528505</v>
      </c>
    </row>
    <row r="202" spans="2:13" ht="12.75">
      <c r="B202" s="10" t="s">
        <v>104</v>
      </c>
      <c r="C202" s="10" t="s">
        <v>224</v>
      </c>
      <c r="D202" s="19" t="s">
        <v>70</v>
      </c>
      <c r="E202" s="10" t="s">
        <v>15</v>
      </c>
      <c r="G202" s="69">
        <f t="shared" si="4"/>
        <v>0.29208633093525177</v>
      </c>
      <c r="H202" s="10"/>
      <c r="I202" s="69">
        <f t="shared" si="5"/>
        <v>0.302158273381295</v>
      </c>
      <c r="J202" s="10"/>
      <c r="K202" s="69">
        <f t="shared" si="6"/>
        <v>0.28</v>
      </c>
      <c r="L202"/>
      <c r="M202" s="12">
        <f>AVERAGE(G202,I202,K202)</f>
        <v>0.2914148681055156</v>
      </c>
    </row>
    <row r="203" spans="2:13" ht="12.75">
      <c r="B203" s="10" t="s">
        <v>197</v>
      </c>
      <c r="C203" s="10" t="s">
        <v>224</v>
      </c>
      <c r="D203" s="19" t="s">
        <v>70</v>
      </c>
      <c r="E203" s="10" t="s">
        <v>15</v>
      </c>
      <c r="G203" s="69">
        <f t="shared" si="4"/>
        <v>41.194244604316545</v>
      </c>
      <c r="H203" s="10"/>
      <c r="I203" s="69">
        <f t="shared" si="5"/>
        <v>56.59424460431654</v>
      </c>
      <c r="J203" s="10"/>
      <c r="K203" s="69">
        <f t="shared" si="6"/>
        <v>50.24923076923077</v>
      </c>
      <c r="L203"/>
      <c r="M203" s="12">
        <f>AVERAGE(G203,I203,K203)</f>
        <v>49.34590665928795</v>
      </c>
    </row>
    <row r="204" spans="2:13" ht="12.75">
      <c r="B204" s="10" t="s">
        <v>105</v>
      </c>
      <c r="C204" s="10" t="s">
        <v>224</v>
      </c>
      <c r="D204" s="19" t="s">
        <v>70</v>
      </c>
      <c r="E204" s="10" t="s">
        <v>15</v>
      </c>
      <c r="G204" s="69">
        <f t="shared" si="4"/>
        <v>0.22158273381294963</v>
      </c>
      <c r="H204" s="10"/>
      <c r="I204" s="69">
        <f t="shared" si="5"/>
        <v>0.09064748201438849</v>
      </c>
      <c r="J204" s="10"/>
      <c r="K204" s="69">
        <f t="shared" si="6"/>
        <v>0.28</v>
      </c>
      <c r="L204"/>
      <c r="M204" s="12">
        <f>AVERAGE(G204,I204,K204)</f>
        <v>0.19741007194244606</v>
      </c>
    </row>
    <row r="205" spans="2:13" ht="12.75">
      <c r="B205" s="10" t="s">
        <v>100</v>
      </c>
      <c r="C205" s="10" t="s">
        <v>224</v>
      </c>
      <c r="D205" s="19" t="s">
        <v>70</v>
      </c>
      <c r="E205" s="10" t="s">
        <v>15</v>
      </c>
      <c r="G205" s="69">
        <f t="shared" si="4"/>
        <v>0.4633093525179856</v>
      </c>
      <c r="H205" s="10"/>
      <c r="I205" s="69">
        <f t="shared" si="5"/>
        <v>0.47338129496402875</v>
      </c>
      <c r="J205" s="10"/>
      <c r="K205" s="69">
        <f t="shared" si="6"/>
        <v>0.47384615384615386</v>
      </c>
      <c r="L205"/>
      <c r="M205" s="12">
        <f aca="true" t="shared" si="7" ref="M205:M212">AVERAGE(G205,I205,K205)</f>
        <v>0.4701789337760561</v>
      </c>
    </row>
    <row r="206" spans="2:13" ht="12.75">
      <c r="B206" s="10" t="s">
        <v>102</v>
      </c>
      <c r="C206" s="10" t="s">
        <v>224</v>
      </c>
      <c r="D206" s="19" t="s">
        <v>70</v>
      </c>
      <c r="E206" s="10" t="s">
        <v>15</v>
      </c>
      <c r="G206" s="69">
        <f t="shared" si="4"/>
        <v>1.2388489208633093</v>
      </c>
      <c r="H206" s="10"/>
      <c r="I206" s="69">
        <f t="shared" si="5"/>
        <v>1.097841726618705</v>
      </c>
      <c r="J206" s="10"/>
      <c r="K206" s="69">
        <f t="shared" si="6"/>
        <v>0.6138461538461538</v>
      </c>
      <c r="L206"/>
      <c r="M206" s="12">
        <f t="shared" si="7"/>
        <v>0.9835122671093894</v>
      </c>
    </row>
    <row r="207" spans="2:13" ht="12.75">
      <c r="B207" s="10" t="s">
        <v>99</v>
      </c>
      <c r="C207" s="10" t="s">
        <v>224</v>
      </c>
      <c r="D207" s="19" t="s">
        <v>70</v>
      </c>
      <c r="E207" s="10" t="s">
        <v>15</v>
      </c>
      <c r="G207" s="69">
        <f t="shared" si="4"/>
        <v>0.4834532374100719</v>
      </c>
      <c r="H207" s="10"/>
      <c r="I207" s="69">
        <f t="shared" si="5"/>
        <v>0.6446043165467626</v>
      </c>
      <c r="J207" s="10"/>
      <c r="K207" s="69">
        <f t="shared" si="6"/>
        <v>0.40923076923076923</v>
      </c>
      <c r="L207"/>
      <c r="M207" s="12">
        <f t="shared" si="7"/>
        <v>0.5124294410625346</v>
      </c>
    </row>
    <row r="208" spans="2:13" ht="12.75">
      <c r="B208" s="10" t="s">
        <v>108</v>
      </c>
      <c r="C208" s="10" t="s">
        <v>224</v>
      </c>
      <c r="D208" s="19" t="s">
        <v>70</v>
      </c>
      <c r="E208" s="10" t="s">
        <v>15</v>
      </c>
      <c r="F208" s="10" t="s">
        <v>29</v>
      </c>
      <c r="G208" s="69">
        <f t="shared" si="4"/>
        <v>0.33237410071942447</v>
      </c>
      <c r="H208" s="10" t="s">
        <v>29</v>
      </c>
      <c r="I208" s="69">
        <f t="shared" si="5"/>
        <v>1.2992805755395684</v>
      </c>
      <c r="J208" s="10" t="s">
        <v>29</v>
      </c>
      <c r="K208" s="69">
        <f t="shared" si="6"/>
        <v>0.22615384615384615</v>
      </c>
      <c r="L208">
        <v>100</v>
      </c>
      <c r="M208" s="12">
        <f t="shared" si="7"/>
        <v>0.6192695074709463</v>
      </c>
    </row>
    <row r="209" spans="2:13" ht="12.75">
      <c r="B209" s="10" t="s">
        <v>109</v>
      </c>
      <c r="C209" s="10" t="s">
        <v>224</v>
      </c>
      <c r="D209" s="19" t="s">
        <v>70</v>
      </c>
      <c r="E209" s="10" t="s">
        <v>15</v>
      </c>
      <c r="G209" s="69">
        <f t="shared" si="4"/>
        <v>0.26187050359712233</v>
      </c>
      <c r="H209" s="10"/>
      <c r="I209" s="69">
        <f t="shared" si="5"/>
        <v>0.26187050359712233</v>
      </c>
      <c r="J209" s="10"/>
      <c r="K209" s="69">
        <f t="shared" si="6"/>
        <v>0.28</v>
      </c>
      <c r="L209"/>
      <c r="M209" s="12">
        <f t="shared" si="7"/>
        <v>0.2679136690647482</v>
      </c>
    </row>
    <row r="210" spans="2:13" ht="12.75">
      <c r="B210" s="10" t="s">
        <v>106</v>
      </c>
      <c r="C210" s="10" t="s">
        <v>224</v>
      </c>
      <c r="D210" s="19" t="s">
        <v>70</v>
      </c>
      <c r="E210" s="10" t="s">
        <v>15</v>
      </c>
      <c r="G210" s="69">
        <f t="shared" si="4"/>
        <v>42.23165467625899</v>
      </c>
      <c r="H210" s="10"/>
      <c r="I210" s="69">
        <f t="shared" si="5"/>
        <v>51.37697841726619</v>
      </c>
      <c r="J210" s="10"/>
      <c r="K210" s="69">
        <f t="shared" si="6"/>
        <v>51.91846153846154</v>
      </c>
      <c r="L210"/>
      <c r="M210" s="12">
        <f t="shared" si="7"/>
        <v>48.509031543995576</v>
      </c>
    </row>
    <row r="211" spans="2:13" ht="12.75">
      <c r="B211" s="10" t="s">
        <v>107</v>
      </c>
      <c r="C211" s="10" t="s">
        <v>224</v>
      </c>
      <c r="D211" s="19" t="s">
        <v>70</v>
      </c>
      <c r="E211" s="10" t="s">
        <v>15</v>
      </c>
      <c r="F211" s="10" t="s">
        <v>29</v>
      </c>
      <c r="G211" s="69">
        <f t="shared" si="4"/>
        <v>0.5136690647482015</v>
      </c>
      <c r="H211" s="10" t="s">
        <v>29</v>
      </c>
      <c r="I211" s="69">
        <f t="shared" si="5"/>
        <v>0.5237410071942447</v>
      </c>
      <c r="J211" s="10" t="s">
        <v>29</v>
      </c>
      <c r="K211" s="69">
        <f t="shared" si="6"/>
        <v>0.56</v>
      </c>
      <c r="L211">
        <v>100</v>
      </c>
      <c r="M211" s="12">
        <f t="shared" si="7"/>
        <v>0.5324700239808154</v>
      </c>
    </row>
    <row r="212" spans="2:13" ht="12.75">
      <c r="B212" s="76" t="s">
        <v>227</v>
      </c>
      <c r="C212" s="10" t="s">
        <v>225</v>
      </c>
      <c r="D212" s="19" t="s">
        <v>70</v>
      </c>
      <c r="E212" s="10" t="s">
        <v>15</v>
      </c>
      <c r="G212" s="69">
        <f>G179*(21-7)/(21-G189)</f>
        <v>10.686330935251798</v>
      </c>
      <c r="H212" s="10"/>
      <c r="I212" s="69">
        <f>I179*(21-7)/(21-I189)</f>
        <v>10.90791366906475</v>
      </c>
      <c r="J212" s="10"/>
      <c r="K212" s="69">
        <f>K179*(21-7)/(21-K189)</f>
        <v>12.04</v>
      </c>
      <c r="L212"/>
      <c r="M212" s="12">
        <f t="shared" si="7"/>
        <v>11.211414868105516</v>
      </c>
    </row>
    <row r="213" spans="2:13" ht="12.75">
      <c r="B213" s="10" t="s">
        <v>71</v>
      </c>
      <c r="C213" s="10" t="s">
        <v>224</v>
      </c>
      <c r="D213" s="19" t="s">
        <v>70</v>
      </c>
      <c r="E213" s="10" t="s">
        <v>15</v>
      </c>
      <c r="G213" s="69">
        <f>G207+G202</f>
        <v>0.7755395683453237</v>
      </c>
      <c r="H213" s="10"/>
      <c r="I213" s="69">
        <f>I207+I202</f>
        <v>0.9467625899280576</v>
      </c>
      <c r="J213" s="10"/>
      <c r="K213" s="69">
        <f>K207+K202</f>
        <v>0.6892307692307693</v>
      </c>
      <c r="L213"/>
      <c r="M213" s="12">
        <f>AVERAGE(G213,I213,K213)</f>
        <v>0.8038443091680502</v>
      </c>
    </row>
    <row r="214" spans="2:13" ht="12.75">
      <c r="B214" s="10" t="s">
        <v>72</v>
      </c>
      <c r="C214" s="10" t="s">
        <v>224</v>
      </c>
      <c r="D214" s="19" t="s">
        <v>70</v>
      </c>
      <c r="E214" s="10" t="s">
        <v>15</v>
      </c>
      <c r="G214" s="69">
        <f>G200+G201+G203</f>
        <v>42.120863309352515</v>
      </c>
      <c r="H214" s="10"/>
      <c r="I214" s="69">
        <f>I200+I201+I203</f>
        <v>58.72949640287769</v>
      </c>
      <c r="J214" s="10"/>
      <c r="K214" s="69">
        <f>K200+K201+K203</f>
        <v>51.30461538461539</v>
      </c>
      <c r="L214"/>
      <c r="M214" s="12">
        <f>AVERAGE(G214,I214,K214)</f>
        <v>50.71832503228186</v>
      </c>
    </row>
    <row r="215" spans="2:13" ht="12.75">
      <c r="B215" s="10"/>
      <c r="C215" s="10"/>
      <c r="D215" s="19"/>
      <c r="G215" s="69"/>
      <c r="H215" s="10"/>
      <c r="I215" s="69"/>
      <c r="J215" s="10"/>
      <c r="K215" s="69"/>
      <c r="L215"/>
      <c r="M215" s="12"/>
    </row>
    <row r="216" spans="1:13" ht="12.75">
      <c r="A216" s="24">
        <v>5</v>
      </c>
      <c r="B216" s="28" t="s">
        <v>157</v>
      </c>
      <c r="C216" s="10" t="s">
        <v>120</v>
      </c>
      <c r="G216" s="26" t="s">
        <v>217</v>
      </c>
      <c r="H216" s="26"/>
      <c r="I216" s="27" t="s">
        <v>218</v>
      </c>
      <c r="J216" s="26"/>
      <c r="K216" s="26" t="s">
        <v>219</v>
      </c>
      <c r="L216" s="26"/>
      <c r="M216" s="26" t="s">
        <v>220</v>
      </c>
    </row>
    <row r="217" spans="2:3" ht="12.75">
      <c r="B217" s="28"/>
      <c r="C217" s="28"/>
    </row>
    <row r="218" spans="2:13" ht="12.75">
      <c r="B218" s="10" t="s">
        <v>13</v>
      </c>
      <c r="C218" s="10" t="s">
        <v>223</v>
      </c>
      <c r="D218" s="10" t="s">
        <v>14</v>
      </c>
      <c r="E218" s="10" t="s">
        <v>15</v>
      </c>
      <c r="G218" s="32">
        <v>0.003</v>
      </c>
      <c r="H218" s="32"/>
      <c r="I218" s="33">
        <v>0.0031</v>
      </c>
      <c r="J218" s="32"/>
      <c r="K218" s="32">
        <v>0.0035</v>
      </c>
      <c r="M218" s="24">
        <v>0.0032</v>
      </c>
    </row>
    <row r="219" spans="2:13" ht="12.75">
      <c r="B219" s="10" t="s">
        <v>190</v>
      </c>
      <c r="C219" s="10" t="s">
        <v>223</v>
      </c>
      <c r="D219" s="10" t="s">
        <v>16</v>
      </c>
      <c r="E219" s="10" t="s">
        <v>15</v>
      </c>
      <c r="G219" s="24">
        <v>8.24</v>
      </c>
      <c r="I219" s="24">
        <v>8.33</v>
      </c>
      <c r="K219" s="24">
        <v>8.19</v>
      </c>
      <c r="M219" s="31">
        <f>AVERAGE(K219,I219,G219)</f>
        <v>8.253333333333332</v>
      </c>
    </row>
    <row r="220" spans="2:13" ht="12.75">
      <c r="B220" s="10" t="s">
        <v>191</v>
      </c>
      <c r="C220" s="10" t="s">
        <v>223</v>
      </c>
      <c r="D220" s="10" t="s">
        <v>16</v>
      </c>
      <c r="E220" s="10" t="s">
        <v>15</v>
      </c>
      <c r="G220" s="24">
        <v>9.71</v>
      </c>
      <c r="I220" s="24">
        <v>9.74</v>
      </c>
      <c r="K220" s="24">
        <v>10.26</v>
      </c>
      <c r="M220" s="31">
        <f>AVERAGE(K220,I220,G220)</f>
        <v>9.903333333333334</v>
      </c>
    </row>
    <row r="221" spans="2:13" ht="12.75">
      <c r="B221" s="10" t="s">
        <v>147</v>
      </c>
      <c r="C221" s="10" t="s">
        <v>226</v>
      </c>
      <c r="D221" s="10" t="s">
        <v>16</v>
      </c>
      <c r="E221" s="10" t="s">
        <v>15</v>
      </c>
      <c r="G221" s="32">
        <v>35</v>
      </c>
      <c r="H221" s="32"/>
      <c r="I221" s="33">
        <v>35.3</v>
      </c>
      <c r="J221" s="32"/>
      <c r="K221" s="32">
        <v>35.3</v>
      </c>
      <c r="M221" s="31">
        <f>AVERAGE(K221,I221,G221)</f>
        <v>35.199999999999996</v>
      </c>
    </row>
    <row r="222" spans="2:11" ht="12.75">
      <c r="B222" s="10"/>
      <c r="C222" s="10"/>
      <c r="G222" s="32"/>
      <c r="H222" s="32"/>
      <c r="I222" s="33"/>
      <c r="J222" s="32"/>
      <c r="K222" s="32"/>
    </row>
    <row r="223" spans="2:11" ht="12.75">
      <c r="B223" s="10" t="s">
        <v>55</v>
      </c>
      <c r="C223" s="10"/>
      <c r="D223" s="10" t="s">
        <v>16</v>
      </c>
      <c r="E223" s="10" t="s">
        <v>90</v>
      </c>
      <c r="G223" s="32">
        <v>1.93</v>
      </c>
      <c r="H223" s="32"/>
      <c r="I223" s="33">
        <v>2.43</v>
      </c>
      <c r="J223" s="32"/>
      <c r="K223" s="32">
        <v>2.25</v>
      </c>
    </row>
    <row r="224" spans="2:11" ht="12.75">
      <c r="B224" s="10" t="s">
        <v>56</v>
      </c>
      <c r="C224" s="10"/>
      <c r="D224" s="10" t="s">
        <v>16</v>
      </c>
      <c r="E224" s="10" t="s">
        <v>90</v>
      </c>
      <c r="G224" s="32">
        <v>13.23</v>
      </c>
      <c r="H224" s="32"/>
      <c r="I224" s="33">
        <v>15.13</v>
      </c>
      <c r="J224" s="32"/>
      <c r="K224" s="32">
        <v>15.08</v>
      </c>
    </row>
    <row r="225" spans="2:11" ht="12.75">
      <c r="B225" s="10"/>
      <c r="C225" s="10"/>
      <c r="G225" s="32"/>
      <c r="H225" s="32"/>
      <c r="I225" s="33"/>
      <c r="J225" s="32"/>
      <c r="K225" s="32"/>
    </row>
    <row r="226" spans="2:13" ht="12.75">
      <c r="B226" s="10" t="s">
        <v>101</v>
      </c>
      <c r="C226" s="10"/>
      <c r="D226" s="19" t="s">
        <v>70</v>
      </c>
      <c r="E226" s="10" t="s">
        <v>90</v>
      </c>
      <c r="G226" s="32">
        <v>0.35</v>
      </c>
      <c r="H226" s="32"/>
      <c r="I226" s="33">
        <v>0.46</v>
      </c>
      <c r="J226" s="32"/>
      <c r="K226" s="32">
        <v>0.33</v>
      </c>
      <c r="M226" s="24">
        <v>0.38</v>
      </c>
    </row>
    <row r="227" spans="2:13" ht="12.75">
      <c r="B227" s="10" t="s">
        <v>103</v>
      </c>
      <c r="C227" s="10"/>
      <c r="D227" s="19" t="s">
        <v>70</v>
      </c>
      <c r="E227" s="10" t="s">
        <v>90</v>
      </c>
      <c r="F227" s="10" t="s">
        <v>29</v>
      </c>
      <c r="G227" s="32">
        <v>0.05</v>
      </c>
      <c r="H227" s="10" t="s">
        <v>29</v>
      </c>
      <c r="I227" s="33">
        <v>0.05</v>
      </c>
      <c r="J227" s="10" t="s">
        <v>29</v>
      </c>
      <c r="K227" s="32">
        <v>0.05</v>
      </c>
      <c r="L227" s="10"/>
      <c r="M227" s="24">
        <v>0.05</v>
      </c>
    </row>
    <row r="228" spans="2:13" ht="12.75">
      <c r="B228" s="10" t="s">
        <v>104</v>
      </c>
      <c r="C228" s="10"/>
      <c r="D228" s="19" t="s">
        <v>70</v>
      </c>
      <c r="E228" s="10" t="s">
        <v>90</v>
      </c>
      <c r="G228" s="32">
        <v>0.15</v>
      </c>
      <c r="H228" s="10"/>
      <c r="I228" s="33">
        <v>0.12</v>
      </c>
      <c r="J228" s="10"/>
      <c r="K228" s="32">
        <v>0.12</v>
      </c>
      <c r="L228" s="10"/>
      <c r="M228" s="24">
        <v>0.13</v>
      </c>
    </row>
    <row r="229" spans="2:13" ht="12.75">
      <c r="B229" s="10" t="s">
        <v>197</v>
      </c>
      <c r="C229" s="10"/>
      <c r="D229" s="19" t="s">
        <v>70</v>
      </c>
      <c r="E229" s="10" t="s">
        <v>90</v>
      </c>
      <c r="G229" s="32">
        <v>8.65</v>
      </c>
      <c r="H229" s="10"/>
      <c r="I229" s="33">
        <v>9.37</v>
      </c>
      <c r="J229" s="10"/>
      <c r="K229" s="32">
        <v>9.48</v>
      </c>
      <c r="L229" s="10"/>
      <c r="M229" s="24">
        <v>9.16</v>
      </c>
    </row>
    <row r="230" spans="2:13" ht="12.75">
      <c r="B230" s="10" t="s">
        <v>105</v>
      </c>
      <c r="C230" s="10"/>
      <c r="D230" s="19" t="s">
        <v>70</v>
      </c>
      <c r="E230" s="10" t="s">
        <v>90</v>
      </c>
      <c r="F230" s="10" t="s">
        <v>29</v>
      </c>
      <c r="G230" s="32">
        <v>0.3</v>
      </c>
      <c r="H230" s="10" t="s">
        <v>29</v>
      </c>
      <c r="I230" s="33">
        <v>0.3</v>
      </c>
      <c r="J230" s="10" t="s">
        <v>29</v>
      </c>
      <c r="K230" s="32">
        <v>0.31</v>
      </c>
      <c r="L230" s="10"/>
      <c r="M230" s="24">
        <v>0.31</v>
      </c>
    </row>
    <row r="231" spans="2:13" ht="12.75">
      <c r="B231" s="10" t="s">
        <v>100</v>
      </c>
      <c r="C231" s="10"/>
      <c r="D231" s="19" t="s">
        <v>70</v>
      </c>
      <c r="E231" s="10" t="s">
        <v>90</v>
      </c>
      <c r="F231" s="10" t="s">
        <v>29</v>
      </c>
      <c r="G231" s="32">
        <v>0.2</v>
      </c>
      <c r="H231" s="10" t="s">
        <v>29</v>
      </c>
      <c r="I231" s="33">
        <v>0.21</v>
      </c>
      <c r="J231" s="10" t="s">
        <v>29</v>
      </c>
      <c r="K231" s="32">
        <v>0.97</v>
      </c>
      <c r="L231" s="10"/>
      <c r="M231" s="24">
        <v>0.46</v>
      </c>
    </row>
    <row r="232" spans="2:13" ht="12.75">
      <c r="B232" s="10" t="s">
        <v>102</v>
      </c>
      <c r="C232" s="10"/>
      <c r="D232" s="19" t="s">
        <v>70</v>
      </c>
      <c r="E232" s="10" t="s">
        <v>90</v>
      </c>
      <c r="F232" s="10" t="s">
        <v>29</v>
      </c>
      <c r="G232" s="32">
        <v>1.67</v>
      </c>
      <c r="H232" s="10" t="s">
        <v>29</v>
      </c>
      <c r="I232" s="33">
        <v>1.81</v>
      </c>
      <c r="J232" s="10"/>
      <c r="K232" s="32">
        <v>0.27</v>
      </c>
      <c r="L232" s="10"/>
      <c r="M232" s="24">
        <v>1.25</v>
      </c>
    </row>
    <row r="233" spans="2:13" ht="12.75">
      <c r="B233" s="10" t="s">
        <v>99</v>
      </c>
      <c r="C233" s="10"/>
      <c r="D233" s="19" t="s">
        <v>70</v>
      </c>
      <c r="E233" s="10" t="s">
        <v>90</v>
      </c>
      <c r="G233" s="32">
        <v>0.36</v>
      </c>
      <c r="H233" s="10"/>
      <c r="I233" s="33">
        <v>0.19</v>
      </c>
      <c r="J233" s="10"/>
      <c r="K233" s="32">
        <v>0.66</v>
      </c>
      <c r="L233" s="10"/>
      <c r="M233" s="35">
        <v>0.4</v>
      </c>
    </row>
    <row r="234" spans="2:13" ht="12.75">
      <c r="B234" s="10" t="s">
        <v>108</v>
      </c>
      <c r="C234" s="10"/>
      <c r="D234" s="19" t="s">
        <v>70</v>
      </c>
      <c r="E234" s="10" t="s">
        <v>90</v>
      </c>
      <c r="F234" s="10" t="s">
        <v>29</v>
      </c>
      <c r="G234" s="32">
        <v>0.79</v>
      </c>
      <c r="H234" s="10" t="s">
        <v>29</v>
      </c>
      <c r="I234" s="33">
        <v>0.96</v>
      </c>
      <c r="J234" s="10" t="s">
        <v>29</v>
      </c>
      <c r="K234" s="32">
        <v>0.24</v>
      </c>
      <c r="L234" s="10"/>
      <c r="M234" s="24">
        <v>0.66</v>
      </c>
    </row>
    <row r="235" spans="2:13" ht="12.75">
      <c r="B235" s="10" t="s">
        <v>109</v>
      </c>
      <c r="C235" s="10"/>
      <c r="D235" s="19" t="s">
        <v>70</v>
      </c>
      <c r="E235" s="10" t="s">
        <v>90</v>
      </c>
      <c r="F235" s="10" t="s">
        <v>29</v>
      </c>
      <c r="G235" s="32">
        <v>0.25</v>
      </c>
      <c r="H235" s="10" t="s">
        <v>29</v>
      </c>
      <c r="I235" s="33">
        <v>0.27</v>
      </c>
      <c r="J235" s="10" t="s">
        <v>29</v>
      </c>
      <c r="K235" s="32">
        <v>0.27</v>
      </c>
      <c r="L235" s="10"/>
      <c r="M235" s="24">
        <v>0.26</v>
      </c>
    </row>
    <row r="236" spans="2:13" ht="12.75">
      <c r="B236" s="10" t="s">
        <v>106</v>
      </c>
      <c r="C236" s="10"/>
      <c r="D236" s="19" t="s">
        <v>70</v>
      </c>
      <c r="E236" s="10" t="s">
        <v>90</v>
      </c>
      <c r="G236" s="32">
        <v>11.11</v>
      </c>
      <c r="H236" s="10"/>
      <c r="I236" s="33">
        <v>10.97</v>
      </c>
      <c r="J236" s="10"/>
      <c r="K236" s="32">
        <v>12.17</v>
      </c>
      <c r="L236" s="10"/>
      <c r="M236" s="24">
        <v>11.41</v>
      </c>
    </row>
    <row r="237" spans="2:13" ht="12.75">
      <c r="B237" s="10" t="s">
        <v>107</v>
      </c>
      <c r="C237" s="10"/>
      <c r="D237" s="19" t="s">
        <v>70</v>
      </c>
      <c r="E237" s="10" t="s">
        <v>90</v>
      </c>
      <c r="F237" s="10" t="s">
        <v>29</v>
      </c>
      <c r="G237" s="32">
        <v>0.49</v>
      </c>
      <c r="H237" s="10" t="s">
        <v>29</v>
      </c>
      <c r="I237" s="33">
        <v>0.53</v>
      </c>
      <c r="J237" s="10" t="s">
        <v>29</v>
      </c>
      <c r="K237" s="32">
        <v>0.54</v>
      </c>
      <c r="L237" s="10"/>
      <c r="M237" s="24">
        <v>0.52</v>
      </c>
    </row>
    <row r="238" spans="2:13" ht="12.75">
      <c r="B238" s="76" t="s">
        <v>227</v>
      </c>
      <c r="C238" s="10"/>
      <c r="D238" s="19" t="s">
        <v>70</v>
      </c>
      <c r="E238" s="10" t="s">
        <v>90</v>
      </c>
      <c r="G238" s="32">
        <v>7.76</v>
      </c>
      <c r="H238" s="32"/>
      <c r="I238" s="33">
        <v>7.89</v>
      </c>
      <c r="J238" s="32"/>
      <c r="K238" s="32">
        <v>7.87</v>
      </c>
      <c r="M238" s="24">
        <v>7.84</v>
      </c>
    </row>
    <row r="239" spans="2:11" ht="12.75">
      <c r="B239" s="10"/>
      <c r="C239" s="10"/>
      <c r="G239" s="32"/>
      <c r="H239" s="32"/>
      <c r="I239" s="33"/>
      <c r="J239" s="32"/>
      <c r="K239" s="32"/>
    </row>
    <row r="240" spans="2:11" ht="12.75">
      <c r="B240" s="10" t="s">
        <v>118</v>
      </c>
      <c r="C240" s="10" t="s">
        <v>112</v>
      </c>
      <c r="D240" s="10" t="s">
        <v>223</v>
      </c>
      <c r="G240" s="32"/>
      <c r="H240" s="32"/>
      <c r="I240" s="33"/>
      <c r="J240" s="32"/>
      <c r="K240" s="32"/>
    </row>
    <row r="241" spans="2:13" ht="12.75">
      <c r="B241" s="10" t="s">
        <v>98</v>
      </c>
      <c r="C241" s="10"/>
      <c r="D241" s="10" t="s">
        <v>17</v>
      </c>
      <c r="G241" s="32">
        <v>15978</v>
      </c>
      <c r="H241" s="32"/>
      <c r="I241" s="33">
        <v>15300</v>
      </c>
      <c r="J241" s="32"/>
      <c r="K241" s="32">
        <v>15316</v>
      </c>
      <c r="M241" s="24">
        <v>15531</v>
      </c>
    </row>
    <row r="242" spans="2:13" ht="12.75">
      <c r="B242" s="10" t="s">
        <v>115</v>
      </c>
      <c r="C242" s="10"/>
      <c r="D242" s="10" t="s">
        <v>18</v>
      </c>
      <c r="G242" s="32">
        <v>7.3</v>
      </c>
      <c r="H242" s="32"/>
      <c r="I242" s="33">
        <v>7.3</v>
      </c>
      <c r="J242" s="32"/>
      <c r="K242" s="32">
        <v>7.3</v>
      </c>
      <c r="M242" s="24">
        <v>7.3</v>
      </c>
    </row>
    <row r="243" spans="2:13" ht="12.75">
      <c r="B243" s="10" t="s">
        <v>116</v>
      </c>
      <c r="C243" s="10"/>
      <c r="D243" s="10" t="s">
        <v>18</v>
      </c>
      <c r="G243" s="32">
        <v>10.1</v>
      </c>
      <c r="H243" s="32"/>
      <c r="I243" s="33">
        <v>9</v>
      </c>
      <c r="J243" s="32"/>
      <c r="K243" s="32">
        <v>9.5</v>
      </c>
      <c r="M243" s="24">
        <v>9.5</v>
      </c>
    </row>
    <row r="244" spans="2:13" ht="12.75">
      <c r="B244" s="10" t="s">
        <v>97</v>
      </c>
      <c r="C244" s="10"/>
      <c r="D244" s="10" t="s">
        <v>19</v>
      </c>
      <c r="G244" s="32">
        <v>115</v>
      </c>
      <c r="H244" s="32"/>
      <c r="I244" s="33">
        <v>112</v>
      </c>
      <c r="J244" s="32"/>
      <c r="K244" s="32">
        <v>113</v>
      </c>
      <c r="M244" s="24">
        <v>113</v>
      </c>
    </row>
    <row r="245" spans="2:11" ht="12.75">
      <c r="B245" s="10"/>
      <c r="C245" s="10"/>
      <c r="G245" s="32"/>
      <c r="H245" s="32"/>
      <c r="I245" s="33"/>
      <c r="J245" s="32"/>
      <c r="K245" s="32"/>
    </row>
    <row r="246" spans="2:11" ht="12.75">
      <c r="B246" s="10" t="s">
        <v>118</v>
      </c>
      <c r="C246" s="10" t="s">
        <v>155</v>
      </c>
      <c r="D246" s="10" t="s">
        <v>224</v>
      </c>
      <c r="G246" s="32"/>
      <c r="H246" s="32"/>
      <c r="I246" s="33"/>
      <c r="J246" s="32"/>
      <c r="K246" s="32"/>
    </row>
    <row r="247" spans="2:13" ht="12.75">
      <c r="B247" s="10" t="s">
        <v>98</v>
      </c>
      <c r="C247" s="10"/>
      <c r="D247" s="10" t="s">
        <v>17</v>
      </c>
      <c r="G247" s="32">
        <v>16441</v>
      </c>
      <c r="H247" s="32"/>
      <c r="I247" s="33">
        <v>16186</v>
      </c>
      <c r="J247" s="32"/>
      <c r="K247" s="32">
        <v>16079</v>
      </c>
      <c r="M247" s="24">
        <v>16235</v>
      </c>
    </row>
    <row r="248" spans="2:13" ht="12.75">
      <c r="B248" s="10" t="s">
        <v>115</v>
      </c>
      <c r="C248" s="10"/>
      <c r="D248" s="10" t="s">
        <v>18</v>
      </c>
      <c r="G248" s="32">
        <v>7.3</v>
      </c>
      <c r="H248" s="32"/>
      <c r="I248" s="33">
        <v>7.3</v>
      </c>
      <c r="J248" s="32"/>
      <c r="K248" s="32">
        <v>7.3</v>
      </c>
      <c r="M248" s="24">
        <v>7.3</v>
      </c>
    </row>
    <row r="249" spans="2:13" ht="12.75">
      <c r="B249" s="10" t="s">
        <v>116</v>
      </c>
      <c r="C249" s="10"/>
      <c r="D249" s="10" t="s">
        <v>18</v>
      </c>
      <c r="G249" s="32">
        <v>10.1</v>
      </c>
      <c r="H249" s="32"/>
      <c r="I249" s="33">
        <v>9.8</v>
      </c>
      <c r="J249" s="32"/>
      <c r="K249" s="32">
        <v>9.2</v>
      </c>
      <c r="M249" s="24">
        <v>9.7</v>
      </c>
    </row>
    <row r="250" spans="2:13" ht="12.75">
      <c r="B250" s="10" t="s">
        <v>97</v>
      </c>
      <c r="C250" s="10"/>
      <c r="D250" s="10" t="s">
        <v>19</v>
      </c>
      <c r="G250" s="32">
        <v>115</v>
      </c>
      <c r="H250" s="32"/>
      <c r="I250" s="33">
        <v>114</v>
      </c>
      <c r="J250" s="32"/>
      <c r="K250" s="32">
        <v>113</v>
      </c>
      <c r="M250" s="24">
        <v>114</v>
      </c>
    </row>
    <row r="251" spans="2:11" ht="12.75">
      <c r="B251" s="10"/>
      <c r="C251" s="10"/>
      <c r="G251" s="32"/>
      <c r="H251" s="32"/>
      <c r="I251" s="33"/>
      <c r="J251" s="32"/>
      <c r="K251" s="32"/>
    </row>
    <row r="252" spans="2:11" ht="12.75">
      <c r="B252" s="10" t="s">
        <v>118</v>
      </c>
      <c r="C252" s="10" t="s">
        <v>113</v>
      </c>
      <c r="D252" s="10" t="s">
        <v>225</v>
      </c>
      <c r="G252" s="32"/>
      <c r="H252" s="32"/>
      <c r="I252" s="33"/>
      <c r="J252" s="32"/>
      <c r="K252" s="32"/>
    </row>
    <row r="253" spans="2:13" ht="12.75">
      <c r="B253" s="10" t="s">
        <v>98</v>
      </c>
      <c r="C253" s="10"/>
      <c r="D253" s="10" t="s">
        <v>17</v>
      </c>
      <c r="G253" s="32">
        <v>16601</v>
      </c>
      <c r="H253" s="32"/>
      <c r="I253" s="33">
        <v>16280</v>
      </c>
      <c r="J253" s="32"/>
      <c r="K253" s="32">
        <v>16442</v>
      </c>
      <c r="M253" s="24">
        <v>16441</v>
      </c>
    </row>
    <row r="254" spans="2:13" ht="12.75">
      <c r="B254" s="10" t="s">
        <v>115</v>
      </c>
      <c r="C254" s="10"/>
      <c r="D254" s="10" t="s">
        <v>18</v>
      </c>
      <c r="G254" s="32">
        <v>7.3</v>
      </c>
      <c r="H254" s="32"/>
      <c r="I254" s="33">
        <v>7.3</v>
      </c>
      <c r="J254" s="32"/>
      <c r="K254" s="32">
        <v>7.3</v>
      </c>
      <c r="M254" s="24">
        <v>7.3</v>
      </c>
    </row>
    <row r="255" spans="2:13" ht="12.75">
      <c r="B255" s="10" t="s">
        <v>116</v>
      </c>
      <c r="C255" s="10"/>
      <c r="D255" s="10" t="s">
        <v>18</v>
      </c>
      <c r="G255" s="32">
        <v>10.1</v>
      </c>
      <c r="H255" s="32"/>
      <c r="I255" s="33">
        <v>9.4</v>
      </c>
      <c r="J255" s="32"/>
      <c r="K255" s="32">
        <v>9</v>
      </c>
      <c r="M255" s="24">
        <v>9.5</v>
      </c>
    </row>
    <row r="256" spans="2:13" ht="12.75">
      <c r="B256" s="10" t="s">
        <v>97</v>
      </c>
      <c r="C256" s="10"/>
      <c r="D256" s="10" t="s">
        <v>19</v>
      </c>
      <c r="G256" s="32">
        <v>114</v>
      </c>
      <c r="H256" s="32"/>
      <c r="I256" s="33">
        <v>111</v>
      </c>
      <c r="J256" s="32"/>
      <c r="K256" s="32">
        <v>112</v>
      </c>
      <c r="M256" s="24">
        <v>112</v>
      </c>
    </row>
    <row r="257" spans="2:11" ht="12.75">
      <c r="B257" s="10"/>
      <c r="C257" s="10"/>
      <c r="G257" s="32"/>
      <c r="H257" s="32"/>
      <c r="I257" s="33"/>
      <c r="J257" s="32"/>
      <c r="K257" s="32"/>
    </row>
    <row r="258" spans="2:11" ht="12.75">
      <c r="B258" s="10" t="s">
        <v>118</v>
      </c>
      <c r="C258" s="10" t="s">
        <v>160</v>
      </c>
      <c r="D258" s="10" t="s">
        <v>226</v>
      </c>
      <c r="G258" s="32"/>
      <c r="H258" s="32"/>
      <c r="I258" s="33"/>
      <c r="J258" s="32"/>
      <c r="K258" s="32"/>
    </row>
    <row r="259" spans="2:11" ht="12.75">
      <c r="B259" s="10" t="s">
        <v>98</v>
      </c>
      <c r="C259" s="10"/>
      <c r="D259" s="10" t="s">
        <v>17</v>
      </c>
      <c r="G259" s="32">
        <v>17207</v>
      </c>
      <c r="H259" s="32"/>
      <c r="I259" s="33">
        <v>16910</v>
      </c>
      <c r="J259" s="32"/>
      <c r="K259" s="32">
        <v>16726</v>
      </c>
    </row>
    <row r="260" spans="2:11" ht="12.75">
      <c r="B260" s="10" t="s">
        <v>115</v>
      </c>
      <c r="C260" s="10"/>
      <c r="D260" s="10" t="s">
        <v>18</v>
      </c>
      <c r="G260" s="32">
        <v>7.3</v>
      </c>
      <c r="H260" s="32"/>
      <c r="I260" s="33">
        <v>7.3</v>
      </c>
      <c r="J260" s="32"/>
      <c r="K260" s="32">
        <v>7.3</v>
      </c>
    </row>
    <row r="261" spans="2:11" ht="12.75">
      <c r="B261" s="10" t="s">
        <v>116</v>
      </c>
      <c r="C261" s="10"/>
      <c r="D261" s="10" t="s">
        <v>18</v>
      </c>
      <c r="G261" s="32">
        <v>9.5</v>
      </c>
      <c r="H261" s="32"/>
      <c r="I261" s="33">
        <v>8.8</v>
      </c>
      <c r="J261" s="32"/>
      <c r="K261" s="32">
        <v>9</v>
      </c>
    </row>
    <row r="262" spans="2:11" ht="12.75">
      <c r="B262" s="10" t="s">
        <v>97</v>
      </c>
      <c r="C262" s="10"/>
      <c r="D262" s="10" t="s">
        <v>19</v>
      </c>
      <c r="G262" s="32"/>
      <c r="H262" s="32"/>
      <c r="I262" s="33"/>
      <c r="J262" s="13"/>
      <c r="K262" s="32"/>
    </row>
    <row r="263" spans="2:11" ht="12.75">
      <c r="B263" s="10"/>
      <c r="C263" s="10"/>
      <c r="G263" s="32"/>
      <c r="H263" s="32"/>
      <c r="I263" s="33"/>
      <c r="J263" s="13"/>
      <c r="K263" s="32"/>
    </row>
    <row r="264" spans="2:13" ht="12.75">
      <c r="B264" s="10" t="s">
        <v>55</v>
      </c>
      <c r="C264" s="10" t="s">
        <v>223</v>
      </c>
      <c r="D264" s="10" t="s">
        <v>16</v>
      </c>
      <c r="E264" s="10" t="s">
        <v>15</v>
      </c>
      <c r="G264" s="12">
        <f>G223*(21-7)/(21-G$242)</f>
        <v>1.9722627737226277</v>
      </c>
      <c r="H264" s="12"/>
      <c r="I264" s="12">
        <f>I223*(21-7)/(21-I$242)</f>
        <v>2.483211678832117</v>
      </c>
      <c r="J264" s="12"/>
      <c r="K264" s="12">
        <f>K223*(21-7)/(21-K$242)</f>
        <v>2.2992700729927007</v>
      </c>
      <c r="L264" s="35"/>
      <c r="M264" s="12">
        <f>AVERAGE(G264,I264,K264)</f>
        <v>2.251581508515815</v>
      </c>
    </row>
    <row r="265" spans="2:13" ht="12.75">
      <c r="B265" s="10" t="s">
        <v>56</v>
      </c>
      <c r="C265" s="10" t="s">
        <v>223</v>
      </c>
      <c r="D265" s="10" t="s">
        <v>16</v>
      </c>
      <c r="E265" s="10" t="s">
        <v>15</v>
      </c>
      <c r="G265" s="12">
        <f>G224*(21-7)/(21-G$242)</f>
        <v>13.519708029197082</v>
      </c>
      <c r="H265" s="12"/>
      <c r="I265" s="12">
        <f>I224*(21-7)/(21-I$242)</f>
        <v>15.461313868613141</v>
      </c>
      <c r="J265" s="12"/>
      <c r="K265" s="12">
        <f>K224*(21-7)/(21-K$242)</f>
        <v>15.410218978102192</v>
      </c>
      <c r="L265" s="35"/>
      <c r="M265" s="12">
        <f>AVERAGE(G265,I265,K265)</f>
        <v>14.797080291970806</v>
      </c>
    </row>
    <row r="266" spans="2:13" ht="12.75">
      <c r="B266" s="10" t="s">
        <v>117</v>
      </c>
      <c r="C266" s="10" t="s">
        <v>223</v>
      </c>
      <c r="D266" s="10" t="s">
        <v>16</v>
      </c>
      <c r="E266" s="10" t="s">
        <v>15</v>
      </c>
      <c r="G266" s="12">
        <f>G265*2+G264</f>
        <v>29.01167883211679</v>
      </c>
      <c r="H266" s="12"/>
      <c r="I266" s="12">
        <f>I265*2+I264</f>
        <v>33.4058394160584</v>
      </c>
      <c r="J266" s="12"/>
      <c r="K266" s="12">
        <f>K265*2+K264</f>
        <v>33.119708029197085</v>
      </c>
      <c r="L266" s="35"/>
      <c r="M266" s="12">
        <f>AVERAGE(G266,I266,K266)</f>
        <v>31.845742092457424</v>
      </c>
    </row>
    <row r="267" spans="2:11" ht="12.75">
      <c r="B267" s="10"/>
      <c r="C267" s="10"/>
      <c r="G267" s="32"/>
      <c r="H267" s="32"/>
      <c r="I267" s="33"/>
      <c r="J267" s="32"/>
      <c r="K267" s="32"/>
    </row>
    <row r="268" spans="2:13" ht="12.75">
      <c r="B268" s="10" t="s">
        <v>101</v>
      </c>
      <c r="C268" s="10" t="s">
        <v>224</v>
      </c>
      <c r="D268" s="19" t="s">
        <v>70</v>
      </c>
      <c r="E268" s="10" t="s">
        <v>15</v>
      </c>
      <c r="G268" s="12">
        <f aca="true" t="shared" si="8" ref="G268:G279">G226*(21-7)/(21-G$248)</f>
        <v>0.35766423357664234</v>
      </c>
      <c r="H268" s="32"/>
      <c r="I268" s="12">
        <f aca="true" t="shared" si="9" ref="I268:I279">I226*(21-7)/(21-I$248)</f>
        <v>0.47007299270073</v>
      </c>
      <c r="J268" s="32"/>
      <c r="K268" s="12">
        <f aca="true" t="shared" si="10" ref="K268:K279">K226*(21-7)/(21-K$248)</f>
        <v>0.3372262773722628</v>
      </c>
      <c r="L268"/>
      <c r="M268" s="12">
        <f>AVERAGE(G268,I268,K268)</f>
        <v>0.3883211678832117</v>
      </c>
    </row>
    <row r="269" spans="2:13" ht="12.75">
      <c r="B269" s="10" t="s">
        <v>103</v>
      </c>
      <c r="C269" s="10" t="s">
        <v>224</v>
      </c>
      <c r="D269" s="19" t="s">
        <v>70</v>
      </c>
      <c r="E269" s="10" t="s">
        <v>15</v>
      </c>
      <c r="F269" s="10" t="s">
        <v>29</v>
      </c>
      <c r="G269" s="12">
        <f t="shared" si="8"/>
        <v>0.05109489051094891</v>
      </c>
      <c r="H269" s="10" t="s">
        <v>29</v>
      </c>
      <c r="I269" s="12">
        <f t="shared" si="9"/>
        <v>0.05109489051094891</v>
      </c>
      <c r="J269" s="10" t="s">
        <v>29</v>
      </c>
      <c r="K269" s="12">
        <f t="shared" si="10"/>
        <v>0.05109489051094891</v>
      </c>
      <c r="L269">
        <v>100</v>
      </c>
      <c r="M269" s="12">
        <f>AVERAGE(G269,I269,K269)</f>
        <v>0.05109489051094892</v>
      </c>
    </row>
    <row r="270" spans="2:13" ht="12.75">
      <c r="B270" s="10" t="s">
        <v>104</v>
      </c>
      <c r="C270" s="10" t="s">
        <v>224</v>
      </c>
      <c r="D270" s="19" t="s">
        <v>70</v>
      </c>
      <c r="E270" s="10" t="s">
        <v>15</v>
      </c>
      <c r="G270" s="12">
        <f t="shared" si="8"/>
        <v>0.15328467153284672</v>
      </c>
      <c r="H270" s="10"/>
      <c r="I270" s="12">
        <f t="shared" si="9"/>
        <v>0.12262773722627737</v>
      </c>
      <c r="J270" s="10"/>
      <c r="K270" s="12">
        <f t="shared" si="10"/>
        <v>0.12262773722627737</v>
      </c>
      <c r="L270"/>
      <c r="M270" s="12">
        <f>AVERAGE(G270,I270,K270)</f>
        <v>0.13284671532846715</v>
      </c>
    </row>
    <row r="271" spans="2:13" ht="12.75">
      <c r="B271" s="10" t="s">
        <v>197</v>
      </c>
      <c r="C271" s="10" t="s">
        <v>224</v>
      </c>
      <c r="D271" s="19" t="s">
        <v>70</v>
      </c>
      <c r="E271" s="10" t="s">
        <v>15</v>
      </c>
      <c r="G271" s="12">
        <f t="shared" si="8"/>
        <v>8.839416058394162</v>
      </c>
      <c r="H271" s="10"/>
      <c r="I271" s="12">
        <f t="shared" si="9"/>
        <v>9.575182481751824</v>
      </c>
      <c r="J271" s="10"/>
      <c r="K271" s="12">
        <f t="shared" si="10"/>
        <v>9.687591240875912</v>
      </c>
      <c r="L271"/>
      <c r="M271" s="12">
        <f>AVERAGE(G271,I271,K271)</f>
        <v>9.367396593673966</v>
      </c>
    </row>
    <row r="272" spans="2:13" ht="12.75">
      <c r="B272" s="10" t="s">
        <v>105</v>
      </c>
      <c r="C272" s="10" t="s">
        <v>224</v>
      </c>
      <c r="D272" s="19" t="s">
        <v>70</v>
      </c>
      <c r="E272" s="10" t="s">
        <v>15</v>
      </c>
      <c r="F272" s="10" t="s">
        <v>29</v>
      </c>
      <c r="G272" s="12">
        <f t="shared" si="8"/>
        <v>0.30656934306569344</v>
      </c>
      <c r="H272" s="10" t="s">
        <v>29</v>
      </c>
      <c r="I272" s="12">
        <f t="shared" si="9"/>
        <v>0.30656934306569344</v>
      </c>
      <c r="J272" s="10" t="s">
        <v>29</v>
      </c>
      <c r="K272" s="12">
        <f t="shared" si="10"/>
        <v>0.3167883211678832</v>
      </c>
      <c r="L272">
        <v>100</v>
      </c>
      <c r="M272" s="12">
        <f>AVERAGE(G272,I272,K272)</f>
        <v>0.30997566909975666</v>
      </c>
    </row>
    <row r="273" spans="2:13" ht="12.75">
      <c r="B273" s="10" t="s">
        <v>100</v>
      </c>
      <c r="C273" s="10" t="s">
        <v>224</v>
      </c>
      <c r="D273" s="19" t="s">
        <v>70</v>
      </c>
      <c r="E273" s="10" t="s">
        <v>15</v>
      </c>
      <c r="F273" s="10" t="s">
        <v>29</v>
      </c>
      <c r="G273" s="12">
        <f t="shared" si="8"/>
        <v>0.20437956204379565</v>
      </c>
      <c r="H273" s="10" t="s">
        <v>29</v>
      </c>
      <c r="I273" s="12">
        <f t="shared" si="9"/>
        <v>0.21459854014598542</v>
      </c>
      <c r="J273" s="10" t="s">
        <v>29</v>
      </c>
      <c r="K273" s="12">
        <f t="shared" si="10"/>
        <v>0.9912408759124088</v>
      </c>
      <c r="L273">
        <v>100</v>
      </c>
      <c r="M273" s="12">
        <f aca="true" t="shared" si="11" ref="M273:M280">AVERAGE(G273,I273,K273)</f>
        <v>0.47007299270072994</v>
      </c>
    </row>
    <row r="274" spans="2:13" ht="12.75">
      <c r="B274" s="10" t="s">
        <v>102</v>
      </c>
      <c r="C274" s="10" t="s">
        <v>224</v>
      </c>
      <c r="D274" s="19" t="s">
        <v>70</v>
      </c>
      <c r="E274" s="10" t="s">
        <v>15</v>
      </c>
      <c r="F274" s="10" t="s">
        <v>29</v>
      </c>
      <c r="G274" s="12">
        <f t="shared" si="8"/>
        <v>1.7065693430656934</v>
      </c>
      <c r="H274" s="10" t="s">
        <v>29</v>
      </c>
      <c r="I274" s="12">
        <f t="shared" si="9"/>
        <v>1.8496350364963505</v>
      </c>
      <c r="J274" s="10"/>
      <c r="K274" s="12">
        <f t="shared" si="10"/>
        <v>0.2759124087591241</v>
      </c>
      <c r="L274"/>
      <c r="M274" s="12">
        <f t="shared" si="11"/>
        <v>1.2773722627737227</v>
      </c>
    </row>
    <row r="275" spans="2:13" ht="12.75">
      <c r="B275" s="10" t="s">
        <v>99</v>
      </c>
      <c r="C275" s="10" t="s">
        <v>224</v>
      </c>
      <c r="D275" s="19" t="s">
        <v>70</v>
      </c>
      <c r="E275" s="10" t="s">
        <v>15</v>
      </c>
      <c r="G275" s="12">
        <f t="shared" si="8"/>
        <v>0.36788321167883214</v>
      </c>
      <c r="H275" s="10"/>
      <c r="I275" s="12">
        <f t="shared" si="9"/>
        <v>0.19416058394160585</v>
      </c>
      <c r="J275" s="10"/>
      <c r="K275" s="12">
        <f t="shared" si="10"/>
        <v>0.6744525547445256</v>
      </c>
      <c r="L275"/>
      <c r="M275" s="12">
        <f t="shared" si="11"/>
        <v>0.4121654501216545</v>
      </c>
    </row>
    <row r="276" spans="2:13" ht="12.75">
      <c r="B276" s="10" t="s">
        <v>108</v>
      </c>
      <c r="C276" s="10" t="s">
        <v>224</v>
      </c>
      <c r="D276" s="19" t="s">
        <v>70</v>
      </c>
      <c r="E276" s="10" t="s">
        <v>15</v>
      </c>
      <c r="F276" s="10" t="s">
        <v>29</v>
      </c>
      <c r="G276" s="12">
        <f t="shared" si="8"/>
        <v>0.8072992700729927</v>
      </c>
      <c r="H276" s="10" t="s">
        <v>29</v>
      </c>
      <c r="I276" s="12">
        <f t="shared" si="9"/>
        <v>0.981021897810219</v>
      </c>
      <c r="J276" s="10" t="s">
        <v>29</v>
      </c>
      <c r="K276" s="12">
        <f t="shared" si="10"/>
        <v>0.24525547445255474</v>
      </c>
      <c r="L276">
        <v>100</v>
      </c>
      <c r="M276" s="12">
        <f t="shared" si="11"/>
        <v>0.6778588807785888</v>
      </c>
    </row>
    <row r="277" spans="2:13" ht="12.75">
      <c r="B277" s="10" t="s">
        <v>109</v>
      </c>
      <c r="C277" s="10" t="s">
        <v>224</v>
      </c>
      <c r="D277" s="19" t="s">
        <v>70</v>
      </c>
      <c r="E277" s="10" t="s">
        <v>15</v>
      </c>
      <c r="F277" s="10" t="s">
        <v>29</v>
      </c>
      <c r="G277" s="12">
        <f t="shared" si="8"/>
        <v>0.25547445255474455</v>
      </c>
      <c r="H277" s="10" t="s">
        <v>29</v>
      </c>
      <c r="I277" s="12">
        <f t="shared" si="9"/>
        <v>0.2759124087591241</v>
      </c>
      <c r="J277" s="10" t="s">
        <v>29</v>
      </c>
      <c r="K277" s="12">
        <f t="shared" si="10"/>
        <v>0.2759124087591241</v>
      </c>
      <c r="L277">
        <v>100</v>
      </c>
      <c r="M277" s="12">
        <f t="shared" si="11"/>
        <v>0.26909975669099756</v>
      </c>
    </row>
    <row r="278" spans="2:13" ht="12.75">
      <c r="B278" s="10" t="s">
        <v>106</v>
      </c>
      <c r="C278" s="10" t="s">
        <v>224</v>
      </c>
      <c r="D278" s="19" t="s">
        <v>70</v>
      </c>
      <c r="E278" s="10" t="s">
        <v>15</v>
      </c>
      <c r="G278" s="12">
        <f t="shared" si="8"/>
        <v>11.353284671532847</v>
      </c>
      <c r="H278" s="10"/>
      <c r="I278" s="12">
        <f t="shared" si="9"/>
        <v>11.21021897810219</v>
      </c>
      <c r="J278" s="10"/>
      <c r="K278" s="12">
        <f t="shared" si="10"/>
        <v>12.436496350364964</v>
      </c>
      <c r="L278"/>
      <c r="M278" s="12">
        <f t="shared" si="11"/>
        <v>11.666666666666666</v>
      </c>
    </row>
    <row r="279" spans="2:13" ht="12.75">
      <c r="B279" s="10" t="s">
        <v>107</v>
      </c>
      <c r="C279" s="10" t="s">
        <v>224</v>
      </c>
      <c r="D279" s="19" t="s">
        <v>70</v>
      </c>
      <c r="E279" s="10" t="s">
        <v>15</v>
      </c>
      <c r="F279" s="10" t="s">
        <v>29</v>
      </c>
      <c r="G279" s="12">
        <f t="shared" si="8"/>
        <v>0.5007299270072992</v>
      </c>
      <c r="H279" s="10" t="s">
        <v>29</v>
      </c>
      <c r="I279" s="12">
        <f t="shared" si="9"/>
        <v>0.5416058394160584</v>
      </c>
      <c r="J279" s="10" t="s">
        <v>29</v>
      </c>
      <c r="K279" s="12">
        <f t="shared" si="10"/>
        <v>0.5518248175182482</v>
      </c>
      <c r="L279">
        <v>100</v>
      </c>
      <c r="M279" s="12">
        <f t="shared" si="11"/>
        <v>0.5313868613138686</v>
      </c>
    </row>
    <row r="280" spans="2:13" ht="12.75">
      <c r="B280" s="76" t="s">
        <v>227</v>
      </c>
      <c r="C280" s="10" t="s">
        <v>225</v>
      </c>
      <c r="D280" s="19" t="s">
        <v>70</v>
      </c>
      <c r="E280" s="10" t="s">
        <v>15</v>
      </c>
      <c r="G280" s="12">
        <f>G238*(21-7)/(21-G$254)</f>
        <v>7.929927007299271</v>
      </c>
      <c r="H280" s="10"/>
      <c r="I280" s="12">
        <f>I238*(21-7)/(21-I$254)</f>
        <v>8.062773722627737</v>
      </c>
      <c r="J280" s="10"/>
      <c r="K280" s="12">
        <f>K238*(21-7)/(21-K$254)</f>
        <v>8.042335766423358</v>
      </c>
      <c r="L280"/>
      <c r="M280" s="12">
        <f t="shared" si="11"/>
        <v>8.011678832116788</v>
      </c>
    </row>
    <row r="281" spans="2:13" ht="12.75">
      <c r="B281" s="10" t="s">
        <v>71</v>
      </c>
      <c r="C281" s="10" t="s">
        <v>224</v>
      </c>
      <c r="D281" s="19" t="s">
        <v>70</v>
      </c>
      <c r="E281" s="10" t="s">
        <v>15</v>
      </c>
      <c r="G281" s="12">
        <f>G275+G270</f>
        <v>0.5211678832116788</v>
      </c>
      <c r="H281" s="10"/>
      <c r="I281" s="12">
        <f>I275+I270</f>
        <v>0.31678832116788325</v>
      </c>
      <c r="J281" s="10"/>
      <c r="K281" s="12">
        <f>K275+K270</f>
        <v>0.797080291970803</v>
      </c>
      <c r="L281" s="10"/>
      <c r="M281" s="12">
        <f>AVERAGE(G281,I281,K281)</f>
        <v>0.5450121654501218</v>
      </c>
    </row>
    <row r="282" spans="2:13" ht="12.75">
      <c r="B282" s="10" t="s">
        <v>72</v>
      </c>
      <c r="C282" s="10" t="s">
        <v>224</v>
      </c>
      <c r="D282" s="19" t="s">
        <v>70</v>
      </c>
      <c r="E282" s="10" t="s">
        <v>15</v>
      </c>
      <c r="G282" s="12">
        <f>G268+G269+G271</f>
        <v>9.248175182481754</v>
      </c>
      <c r="H282" s="10"/>
      <c r="I282" s="12">
        <f>I268+I269+I271</f>
        <v>10.096350364963502</v>
      </c>
      <c r="J282" s="10"/>
      <c r="K282" s="12">
        <f>K268+K269+K271</f>
        <v>10.075912408759123</v>
      </c>
      <c r="L282" s="10"/>
      <c r="M282" s="12">
        <f>AVERAGE(G282,I282,K282)</f>
        <v>9.806812652068126</v>
      </c>
    </row>
    <row r="283" spans="2:11" ht="12.75">
      <c r="B283" s="28"/>
      <c r="C283" s="28"/>
      <c r="G283" s="32"/>
      <c r="H283" s="32"/>
      <c r="I283" s="33"/>
      <c r="J283" s="32"/>
      <c r="K283" s="32"/>
    </row>
    <row r="284" spans="2:11" ht="12.75">
      <c r="B284" s="10"/>
      <c r="C284" s="10"/>
      <c r="G284" s="32"/>
      <c r="H284" s="32"/>
      <c r="I284" s="33"/>
      <c r="J284" s="32"/>
      <c r="K284" s="32"/>
    </row>
    <row r="285" spans="2:11" ht="12.75">
      <c r="B285" s="10"/>
      <c r="C285" s="10"/>
      <c r="G285" s="32"/>
      <c r="H285" s="32"/>
      <c r="I285" s="33"/>
      <c r="J285" s="32"/>
      <c r="K285" s="32"/>
    </row>
    <row r="286" spans="2:11" ht="12.75">
      <c r="B286" s="10"/>
      <c r="C286" s="10"/>
      <c r="G286" s="32"/>
      <c r="H286" s="32"/>
      <c r="I286" s="33"/>
      <c r="J286" s="32"/>
      <c r="K286" s="32"/>
    </row>
    <row r="287" spans="2:3" ht="12.75">
      <c r="B287" s="10"/>
      <c r="C287" s="10"/>
    </row>
    <row r="288" spans="2:11" ht="12.75">
      <c r="B288" s="10"/>
      <c r="C288" s="10"/>
      <c r="G288" s="32"/>
      <c r="H288" s="32"/>
      <c r="I288" s="33"/>
      <c r="J288" s="32"/>
      <c r="K288" s="32"/>
    </row>
    <row r="289" spans="2:11" ht="12.75">
      <c r="B289" s="10"/>
      <c r="C289" s="10"/>
      <c r="G289" s="32"/>
      <c r="H289" s="32"/>
      <c r="I289" s="33"/>
      <c r="J289" s="13"/>
      <c r="K289" s="32"/>
    </row>
    <row r="290" spans="2:11" ht="12.75">
      <c r="B290" s="10"/>
      <c r="C290" s="10"/>
      <c r="G290" s="32"/>
      <c r="H290" s="32"/>
      <c r="I290" s="33"/>
      <c r="J290" s="32"/>
      <c r="K290" s="32"/>
    </row>
    <row r="291" spans="2:11" ht="12.75">
      <c r="B291" s="10"/>
      <c r="C291" s="10"/>
      <c r="G291" s="32"/>
      <c r="H291" s="32"/>
      <c r="I291" s="33"/>
      <c r="J291" s="32"/>
      <c r="K291" s="32"/>
    </row>
    <row r="292" spans="2:11" ht="12.75">
      <c r="B292" s="10"/>
      <c r="C292" s="10"/>
      <c r="G292" s="32"/>
      <c r="H292" s="32"/>
      <c r="I292" s="33"/>
      <c r="J292" s="32"/>
      <c r="K292" s="32"/>
    </row>
    <row r="293" spans="7:11" ht="12.75">
      <c r="G293" s="37"/>
      <c r="K293" s="37"/>
    </row>
    <row r="295" spans="2:3" ht="12.75">
      <c r="B295" s="23"/>
      <c r="C295" s="23"/>
    </row>
    <row r="296" spans="2:3" ht="12.75">
      <c r="B296" s="10"/>
      <c r="C296" s="10"/>
    </row>
    <row r="297" spans="2:3" ht="12.75">
      <c r="B297" s="28"/>
      <c r="C297" s="28"/>
    </row>
    <row r="298" spans="2:3" ht="12.75">
      <c r="B298" s="10"/>
      <c r="C298" s="10"/>
    </row>
    <row r="299" spans="2:9" ht="12.75">
      <c r="B299" s="10"/>
      <c r="C299" s="10"/>
      <c r="G299" s="32"/>
      <c r="I299" s="33"/>
    </row>
    <row r="300" spans="2:9" ht="12.75">
      <c r="B300" s="10"/>
      <c r="C300" s="10"/>
      <c r="G300" s="32"/>
      <c r="I300" s="33"/>
    </row>
    <row r="301" spans="7:9" ht="12.75">
      <c r="G301" s="32"/>
      <c r="I301" s="33"/>
    </row>
    <row r="302" spans="2:11" ht="12.75">
      <c r="B302" s="10"/>
      <c r="C302" s="10"/>
      <c r="G302" s="32"/>
      <c r="H302" s="26"/>
      <c r="I302" s="33"/>
      <c r="J302" s="26"/>
      <c r="K302" s="32"/>
    </row>
    <row r="303" spans="7:9" ht="12.75">
      <c r="G303" s="32"/>
      <c r="I303" s="33"/>
    </row>
    <row r="304" spans="2:9" ht="12.75">
      <c r="B304" s="10"/>
      <c r="C304" s="10"/>
      <c r="G304" s="32"/>
      <c r="I304" s="33"/>
    </row>
    <row r="305" spans="2:9" ht="12.75">
      <c r="B305" s="10"/>
      <c r="C305" s="10"/>
      <c r="G305" s="32"/>
      <c r="I305" s="33"/>
    </row>
    <row r="306" spans="2:9" ht="12.75">
      <c r="B306" s="10"/>
      <c r="C306" s="10"/>
      <c r="G306" s="32"/>
      <c r="I306" s="33"/>
    </row>
    <row r="307" spans="2:9" ht="12.75">
      <c r="B307" s="10"/>
      <c r="C307" s="10"/>
      <c r="G307" s="32"/>
      <c r="I307" s="33"/>
    </row>
    <row r="308" spans="7:9" ht="12.75">
      <c r="G308" s="32"/>
      <c r="I308" s="33"/>
    </row>
    <row r="309" spans="2:11" ht="12.75">
      <c r="B309" s="23"/>
      <c r="C309" s="23"/>
      <c r="G309" s="26"/>
      <c r="H309" s="26"/>
      <c r="I309" s="27"/>
      <c r="J309" s="26"/>
      <c r="K309" s="26"/>
    </row>
    <row r="312" spans="7:11" ht="12.75">
      <c r="G312" s="37"/>
      <c r="K312" s="37"/>
    </row>
    <row r="313" spans="7:11" ht="12.75">
      <c r="G313" s="37"/>
      <c r="K313" s="37"/>
    </row>
    <row r="314" spans="7:11" ht="12.75">
      <c r="G314" s="37"/>
      <c r="K314" s="37"/>
    </row>
    <row r="315" spans="7:11" ht="12.75">
      <c r="G315" s="37"/>
      <c r="K315" s="37"/>
    </row>
    <row r="316" spans="7:11" ht="12.75">
      <c r="G316" s="37"/>
      <c r="K316" s="37"/>
    </row>
    <row r="317" spans="7:11" ht="12.75">
      <c r="G317" s="37"/>
      <c r="K317" s="37"/>
    </row>
    <row r="318" spans="7:11" ht="12.75">
      <c r="G318" s="37"/>
      <c r="K318" s="37"/>
    </row>
    <row r="319" spans="7:11" ht="12.75">
      <c r="G319" s="37"/>
      <c r="K319" s="37"/>
    </row>
    <row r="320" spans="7:11" ht="12.75">
      <c r="G320" s="37"/>
      <c r="K320" s="37"/>
    </row>
    <row r="321" spans="7:11" ht="12.75">
      <c r="G321" s="37"/>
      <c r="K321" s="37"/>
    </row>
    <row r="322" spans="7:11" ht="12.75">
      <c r="G322" s="37"/>
      <c r="K322" s="37"/>
    </row>
    <row r="323" spans="7:11" ht="12.75">
      <c r="G323" s="37"/>
      <c r="K323" s="37"/>
    </row>
    <row r="325" spans="7:11" ht="12.75">
      <c r="G325" s="37"/>
      <c r="K325" s="37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44"/>
  <sheetViews>
    <sheetView tabSelected="1" workbookViewId="0" topLeftCell="C31">
      <pane ySplit="1770" topLeftCell="BM1" activePane="bottomLeft" state="split"/>
      <selection pane="topLeft" activeCell="C8" sqref="C8"/>
      <selection pane="bottomLeft" activeCell="C8" sqref="C8"/>
    </sheetView>
  </sheetViews>
  <sheetFormatPr defaultColWidth="9.140625" defaultRowHeight="12.75"/>
  <cols>
    <col min="1" max="1" width="2.8515625" style="41" hidden="1" customWidth="1"/>
    <col min="2" max="2" width="20.140625" style="14" customWidth="1"/>
    <col min="3" max="3" width="4.00390625" style="14" customWidth="1"/>
    <col min="4" max="4" width="9.28125" style="14" customWidth="1"/>
    <col min="5" max="5" width="4.421875" style="41" customWidth="1"/>
    <col min="6" max="6" width="9.8515625" style="42" customWidth="1"/>
    <col min="7" max="7" width="4.00390625" style="43" customWidth="1"/>
    <col min="8" max="8" width="11.28125" style="41" customWidth="1"/>
    <col min="9" max="9" width="3.8515625" style="41" customWidth="1"/>
    <col min="10" max="10" width="9.8515625" style="41" customWidth="1"/>
    <col min="11" max="11" width="3.7109375" style="41" customWidth="1"/>
    <col min="12" max="12" width="13.57421875" style="41" bestFit="1" customWidth="1"/>
    <col min="13" max="13" width="2.7109375" style="41" customWidth="1"/>
    <col min="14" max="14" width="8.8515625" style="41" customWidth="1"/>
    <col min="15" max="15" width="2.57421875" style="41" customWidth="1"/>
    <col min="16" max="16" width="8.8515625" style="41" customWidth="1"/>
    <col min="17" max="17" width="2.7109375" style="41" customWidth="1"/>
    <col min="18" max="18" width="8.8515625" style="41" customWidth="1"/>
    <col min="19" max="19" width="2.00390625" style="41" customWidth="1"/>
    <col min="20" max="20" width="6.8515625" style="41" customWidth="1"/>
    <col min="21" max="21" width="2.00390625" style="41" customWidth="1"/>
    <col min="22" max="22" width="8.8515625" style="41" customWidth="1"/>
    <col min="23" max="23" width="2.140625" style="41" customWidth="1"/>
    <col min="24" max="24" width="8.8515625" style="41" customWidth="1"/>
    <col min="25" max="25" width="2.28125" style="41" customWidth="1"/>
    <col min="26" max="26" width="8.8515625" style="41" customWidth="1"/>
    <col min="27" max="27" width="2.421875" style="41" customWidth="1"/>
    <col min="28" max="28" width="8.8515625" style="41" customWidth="1"/>
    <col min="29" max="29" width="4.140625" style="41" customWidth="1"/>
    <col min="30" max="30" width="10.421875" style="41" customWidth="1"/>
    <col min="31" max="31" width="4.00390625" style="41" customWidth="1"/>
    <col min="32" max="32" width="10.00390625" style="41" customWidth="1"/>
    <col min="33" max="33" width="4.00390625" style="41" customWidth="1"/>
    <col min="34" max="34" width="9.7109375" style="41" customWidth="1"/>
    <col min="35" max="35" width="4.140625" style="41" customWidth="1"/>
    <col min="36" max="36" width="9.7109375" style="41" customWidth="1"/>
    <col min="37" max="16384" width="8.8515625" style="41" customWidth="1"/>
  </cols>
  <sheetData>
    <row r="1" spans="2:3" ht="12.75">
      <c r="B1" s="40" t="s">
        <v>216</v>
      </c>
      <c r="C1" s="40"/>
    </row>
    <row r="4" spans="1:36" ht="12.75">
      <c r="A4" s="41" t="s">
        <v>121</v>
      </c>
      <c r="B4" s="40" t="s">
        <v>150</v>
      </c>
      <c r="C4" s="40" t="s">
        <v>119</v>
      </c>
      <c r="F4" s="43" t="s">
        <v>217</v>
      </c>
      <c r="H4" s="43" t="s">
        <v>218</v>
      </c>
      <c r="I4" s="43"/>
      <c r="J4" s="43" t="s">
        <v>219</v>
      </c>
      <c r="K4" s="43"/>
      <c r="L4" s="43" t="s">
        <v>220</v>
      </c>
      <c r="M4" s="43"/>
      <c r="N4" s="43" t="s">
        <v>217</v>
      </c>
      <c r="O4" s="43"/>
      <c r="P4" s="43" t="s">
        <v>218</v>
      </c>
      <c r="Q4" s="43"/>
      <c r="R4" s="43" t="s">
        <v>219</v>
      </c>
      <c r="S4" s="43"/>
      <c r="T4" s="43" t="s">
        <v>220</v>
      </c>
      <c r="U4" s="43"/>
      <c r="V4" s="43" t="s">
        <v>217</v>
      </c>
      <c r="W4" s="43"/>
      <c r="X4" s="43" t="s">
        <v>218</v>
      </c>
      <c r="Y4" s="43"/>
      <c r="Z4" s="43" t="s">
        <v>219</v>
      </c>
      <c r="AA4" s="43"/>
      <c r="AB4" s="43" t="s">
        <v>220</v>
      </c>
      <c r="AC4" s="43"/>
      <c r="AD4" s="43" t="s">
        <v>217</v>
      </c>
      <c r="AE4" s="43"/>
      <c r="AF4" s="43" t="s">
        <v>218</v>
      </c>
      <c r="AG4" s="43"/>
      <c r="AH4" s="43" t="s">
        <v>219</v>
      </c>
      <c r="AI4" s="43"/>
      <c r="AJ4" s="43" t="s">
        <v>220</v>
      </c>
    </row>
    <row r="5" spans="2:36" ht="12.75">
      <c r="B5" s="40"/>
      <c r="C5" s="40"/>
      <c r="F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2:36" ht="12.75">
      <c r="B6" s="14" t="s">
        <v>244</v>
      </c>
      <c r="C6" s="40"/>
      <c r="F6" s="43" t="s">
        <v>249</v>
      </c>
      <c r="H6" s="43" t="s">
        <v>249</v>
      </c>
      <c r="I6" s="43"/>
      <c r="J6" s="43" t="s">
        <v>249</v>
      </c>
      <c r="K6" s="43"/>
      <c r="L6" s="43" t="s">
        <v>249</v>
      </c>
      <c r="M6" s="43"/>
      <c r="N6" s="43" t="s">
        <v>250</v>
      </c>
      <c r="O6" s="43"/>
      <c r="P6" s="43" t="s">
        <v>250</v>
      </c>
      <c r="Q6" s="43"/>
      <c r="R6" s="43" t="s">
        <v>250</v>
      </c>
      <c r="S6" s="43"/>
      <c r="T6" s="43" t="s">
        <v>250</v>
      </c>
      <c r="U6" s="43"/>
      <c r="V6" s="43" t="s">
        <v>251</v>
      </c>
      <c r="W6" s="43"/>
      <c r="X6" s="43" t="s">
        <v>251</v>
      </c>
      <c r="Y6" s="43"/>
      <c r="Z6" s="43" t="s">
        <v>251</v>
      </c>
      <c r="AA6" s="43"/>
      <c r="AB6" s="43" t="s">
        <v>251</v>
      </c>
      <c r="AC6" s="43"/>
      <c r="AD6" s="43" t="s">
        <v>252</v>
      </c>
      <c r="AE6" s="43"/>
      <c r="AF6" s="43" t="s">
        <v>252</v>
      </c>
      <c r="AG6" s="43"/>
      <c r="AH6" s="43" t="s">
        <v>252</v>
      </c>
      <c r="AI6" s="43"/>
      <c r="AJ6" s="43" t="s">
        <v>252</v>
      </c>
    </row>
    <row r="7" spans="2:36" ht="12.75">
      <c r="B7" s="14" t="s">
        <v>245</v>
      </c>
      <c r="F7" s="42" t="s">
        <v>246</v>
      </c>
      <c r="H7" s="42" t="s">
        <v>246</v>
      </c>
      <c r="J7" s="42" t="s">
        <v>246</v>
      </c>
      <c r="L7" s="42" t="s">
        <v>246</v>
      </c>
      <c r="M7" s="42"/>
      <c r="N7" s="41" t="s">
        <v>247</v>
      </c>
      <c r="P7" s="41" t="s">
        <v>247</v>
      </c>
      <c r="R7" s="41" t="s">
        <v>247</v>
      </c>
      <c r="T7" s="41" t="s">
        <v>247</v>
      </c>
      <c r="V7" s="41" t="s">
        <v>248</v>
      </c>
      <c r="X7" s="41" t="s">
        <v>248</v>
      </c>
      <c r="Z7" s="41" t="s">
        <v>248</v>
      </c>
      <c r="AB7" s="41" t="s">
        <v>248</v>
      </c>
      <c r="AD7" s="41" t="s">
        <v>25</v>
      </c>
      <c r="AF7" s="41" t="s">
        <v>25</v>
      </c>
      <c r="AH7" s="41" t="s">
        <v>25</v>
      </c>
      <c r="AJ7" s="41" t="s">
        <v>25</v>
      </c>
    </row>
    <row r="8" spans="2:36" ht="12.75">
      <c r="B8" s="14" t="s">
        <v>253</v>
      </c>
      <c r="F8" s="42" t="s">
        <v>80</v>
      </c>
      <c r="H8" s="42" t="s">
        <v>80</v>
      </c>
      <c r="J8" s="42" t="s">
        <v>80</v>
      </c>
      <c r="K8" s="43"/>
      <c r="L8" s="42" t="s">
        <v>80</v>
      </c>
      <c r="M8" s="42"/>
      <c r="AD8" s="41" t="s">
        <v>25</v>
      </c>
      <c r="AF8" s="41" t="s">
        <v>25</v>
      </c>
      <c r="AH8" s="41" t="s">
        <v>25</v>
      </c>
      <c r="AJ8" s="41" t="s">
        <v>25</v>
      </c>
    </row>
    <row r="9" spans="2:36" ht="12.75">
      <c r="B9" s="14" t="s">
        <v>48</v>
      </c>
      <c r="F9" s="14" t="s">
        <v>186</v>
      </c>
      <c r="G9" s="14"/>
      <c r="H9" s="14" t="s">
        <v>186</v>
      </c>
      <c r="I9" s="14"/>
      <c r="J9" s="14" t="s">
        <v>186</v>
      </c>
      <c r="K9" s="42"/>
      <c r="L9" s="14" t="s">
        <v>186</v>
      </c>
      <c r="M9" s="14"/>
      <c r="N9" s="14" t="s">
        <v>199</v>
      </c>
      <c r="P9" s="41" t="s">
        <v>199</v>
      </c>
      <c r="R9" s="41" t="s">
        <v>199</v>
      </c>
      <c r="T9" s="41" t="s">
        <v>199</v>
      </c>
      <c r="V9" s="41" t="s">
        <v>200</v>
      </c>
      <c r="X9" s="41" t="s">
        <v>200</v>
      </c>
      <c r="Z9" s="41" t="s">
        <v>200</v>
      </c>
      <c r="AB9" s="41" t="s">
        <v>200</v>
      </c>
      <c r="AD9" s="41" t="s">
        <v>25</v>
      </c>
      <c r="AF9" s="41" t="s">
        <v>25</v>
      </c>
      <c r="AH9" s="41" t="s">
        <v>25</v>
      </c>
      <c r="AJ9" s="41" t="s">
        <v>25</v>
      </c>
    </row>
    <row r="10" spans="2:13" ht="12.75">
      <c r="B10" s="14" t="s">
        <v>123</v>
      </c>
      <c r="D10" s="14" t="s">
        <v>68</v>
      </c>
      <c r="F10" s="42">
        <v>6.84</v>
      </c>
      <c r="G10" s="42"/>
      <c r="H10" s="41">
        <v>6.85</v>
      </c>
      <c r="I10" s="42"/>
      <c r="J10" s="42">
        <v>7.07</v>
      </c>
      <c r="K10" s="42"/>
      <c r="L10" s="42">
        <v>7</v>
      </c>
      <c r="M10" s="42"/>
    </row>
    <row r="11" spans="2:28" ht="12.75">
      <c r="B11" s="14" t="s">
        <v>123</v>
      </c>
      <c r="D11" s="14" t="s">
        <v>164</v>
      </c>
      <c r="G11" s="42"/>
      <c r="I11" s="42"/>
      <c r="J11" s="42"/>
      <c r="K11" s="42"/>
      <c r="L11" s="42"/>
      <c r="M11" s="42"/>
      <c r="N11" s="41">
        <v>18215</v>
      </c>
      <c r="P11" s="41">
        <v>19292</v>
      </c>
      <c r="R11" s="41">
        <v>18000</v>
      </c>
      <c r="V11" s="41">
        <v>94221</v>
      </c>
      <c r="X11" s="41">
        <v>93245</v>
      </c>
      <c r="Z11" s="41">
        <v>96175</v>
      </c>
      <c r="AB11" s="41">
        <v>95000</v>
      </c>
    </row>
    <row r="12" spans="2:12" ht="12.75">
      <c r="B12" s="14" t="s">
        <v>53</v>
      </c>
      <c r="D12" s="14" t="s">
        <v>54</v>
      </c>
      <c r="F12" s="45">
        <v>5.18</v>
      </c>
      <c r="H12" s="41">
        <v>5.14</v>
      </c>
      <c r="J12" s="41">
        <v>4.63</v>
      </c>
      <c r="L12" s="41">
        <v>4.9</v>
      </c>
    </row>
    <row r="13" spans="2:12" ht="12.75">
      <c r="B13" s="14" t="s">
        <v>49</v>
      </c>
      <c r="D13" s="14" t="s">
        <v>50</v>
      </c>
      <c r="F13" s="15">
        <v>6080</v>
      </c>
      <c r="H13" s="41">
        <v>8690</v>
      </c>
      <c r="J13" s="41">
        <v>6080</v>
      </c>
      <c r="L13" s="41">
        <v>7000</v>
      </c>
    </row>
    <row r="14" spans="2:18" ht="12.75">
      <c r="B14" s="14" t="s">
        <v>49</v>
      </c>
      <c r="D14" s="14" t="s">
        <v>203</v>
      </c>
      <c r="F14" s="15"/>
      <c r="N14" s="41">
        <v>1000</v>
      </c>
      <c r="P14" s="41">
        <v>1000</v>
      </c>
      <c r="R14" s="41">
        <v>1000</v>
      </c>
    </row>
    <row r="15" spans="2:12" ht="12.75">
      <c r="B15" s="14" t="s">
        <v>59</v>
      </c>
      <c r="D15" s="14" t="s">
        <v>202</v>
      </c>
      <c r="F15" s="15">
        <v>84.8</v>
      </c>
      <c r="H15" s="41">
        <v>75.3</v>
      </c>
      <c r="J15" s="41">
        <v>85.2</v>
      </c>
      <c r="L15" s="41">
        <v>81.2</v>
      </c>
    </row>
    <row r="16" spans="2:6" ht="12.75">
      <c r="B16" s="14" t="s">
        <v>143</v>
      </c>
      <c r="D16" s="14" t="s">
        <v>58</v>
      </c>
      <c r="F16" s="15"/>
    </row>
    <row r="17" spans="2:6" ht="12.75">
      <c r="B17" s="14" t="s">
        <v>144</v>
      </c>
      <c r="D17" s="14" t="s">
        <v>58</v>
      </c>
      <c r="F17" s="15"/>
    </row>
    <row r="18" spans="2:13" ht="12.75">
      <c r="B18" s="14" t="s">
        <v>51</v>
      </c>
      <c r="D18" s="14" t="s">
        <v>161</v>
      </c>
      <c r="E18" s="43"/>
      <c r="F18" s="45">
        <v>0.07</v>
      </c>
      <c r="H18" s="15">
        <v>0.09</v>
      </c>
      <c r="I18" s="42"/>
      <c r="J18" s="42">
        <v>0.09</v>
      </c>
      <c r="K18" s="42"/>
      <c r="L18" s="42">
        <v>0.09</v>
      </c>
      <c r="M18" s="42"/>
    </row>
    <row r="19" spans="2:13" ht="12.75">
      <c r="B19" s="14" t="s">
        <v>52</v>
      </c>
      <c r="D19" s="14" t="s">
        <v>58</v>
      </c>
      <c r="E19" s="43"/>
      <c r="F19" s="42">
        <v>7731</v>
      </c>
      <c r="H19" s="42">
        <v>7669</v>
      </c>
      <c r="I19" s="42"/>
      <c r="J19" s="42">
        <v>8305</v>
      </c>
      <c r="K19" s="42"/>
      <c r="L19" s="42">
        <v>7800</v>
      </c>
      <c r="M19" s="42"/>
    </row>
    <row r="20" spans="5:11" ht="12.75">
      <c r="E20" s="43"/>
      <c r="H20" s="42"/>
      <c r="I20" s="43"/>
      <c r="J20" s="43"/>
      <c r="K20" s="43"/>
    </row>
    <row r="21" spans="2:12" ht="12.75">
      <c r="B21" s="14" t="s">
        <v>76</v>
      </c>
      <c r="D21" s="14" t="s">
        <v>17</v>
      </c>
      <c r="E21" s="43"/>
      <c r="F21" s="34">
        <v>16571</v>
      </c>
      <c r="H21" s="42">
        <v>16624</v>
      </c>
      <c r="I21" s="43"/>
      <c r="J21" s="43">
        <v>17650</v>
      </c>
      <c r="K21" s="43"/>
      <c r="L21" s="41">
        <v>16948</v>
      </c>
    </row>
    <row r="22" spans="2:12" ht="12.75">
      <c r="B22" s="14" t="s">
        <v>77</v>
      </c>
      <c r="D22" s="14" t="s">
        <v>18</v>
      </c>
      <c r="E22" s="43"/>
      <c r="F22" s="31">
        <v>7.5</v>
      </c>
      <c r="H22" s="42">
        <v>7.5</v>
      </c>
      <c r="I22" s="43"/>
      <c r="J22" s="43">
        <v>7.5</v>
      </c>
      <c r="K22" s="43"/>
      <c r="L22" s="41">
        <v>7.5</v>
      </c>
    </row>
    <row r="23" spans="5:11" ht="12.75">
      <c r="E23" s="43"/>
      <c r="H23" s="42"/>
      <c r="I23" s="43"/>
      <c r="J23" s="43"/>
      <c r="K23" s="43"/>
    </row>
    <row r="24" spans="2:36" ht="12.75">
      <c r="B24" s="14" t="s">
        <v>122</v>
      </c>
      <c r="D24" s="14" t="s">
        <v>69</v>
      </c>
      <c r="E24" s="43"/>
      <c r="F24" s="15">
        <v>20.81023488</v>
      </c>
      <c r="G24" s="17"/>
      <c r="H24" s="15">
        <v>29.787060599999997</v>
      </c>
      <c r="I24" s="42"/>
      <c r="J24" s="43">
        <v>21.509994239999997</v>
      </c>
      <c r="K24" s="43"/>
      <c r="L24" s="41">
        <v>24.519599999999997</v>
      </c>
      <c r="N24" s="41">
        <v>18.215</v>
      </c>
      <c r="P24" s="41">
        <v>19.292</v>
      </c>
      <c r="R24" s="41">
        <v>18</v>
      </c>
      <c r="AD24" s="41">
        <v>37.399234879999995</v>
      </c>
      <c r="AF24" s="41">
        <v>48.00206059999999</v>
      </c>
      <c r="AH24" s="41">
        <v>40.80199424</v>
      </c>
      <c r="AJ24" s="41">
        <v>42.5196</v>
      </c>
    </row>
    <row r="25" spans="2:36" ht="12.75">
      <c r="B25" s="14" t="s">
        <v>78</v>
      </c>
      <c r="D25" s="14" t="s">
        <v>69</v>
      </c>
      <c r="E25" s="43"/>
      <c r="F25" s="41"/>
      <c r="G25" s="17"/>
      <c r="H25" s="15"/>
      <c r="I25" s="43"/>
      <c r="J25" s="43"/>
      <c r="K25" s="43"/>
      <c r="AD25" s="41">
        <v>71.01857142857143</v>
      </c>
      <c r="AF25" s="41">
        <v>71.24571428571429</v>
      </c>
      <c r="AH25" s="41">
        <v>75.64285714285714</v>
      </c>
      <c r="AJ25" s="41">
        <v>72.63428571428572</v>
      </c>
    </row>
    <row r="26" spans="5:11" ht="12.75">
      <c r="E26" s="43"/>
      <c r="F26" s="41"/>
      <c r="G26" s="17"/>
      <c r="H26" s="15"/>
      <c r="I26" s="43"/>
      <c r="J26" s="43"/>
      <c r="K26" s="43"/>
    </row>
    <row r="27" spans="2:11" ht="12.75">
      <c r="B27" s="64" t="s">
        <v>93</v>
      </c>
      <c r="C27" s="64"/>
      <c r="E27" s="43"/>
      <c r="F27" s="41"/>
      <c r="G27" s="17"/>
      <c r="H27" s="15"/>
      <c r="I27" s="43"/>
      <c r="J27" s="43"/>
      <c r="K27" s="43"/>
    </row>
    <row r="28" spans="2:36" ht="12.75">
      <c r="B28" s="14" t="s">
        <v>51</v>
      </c>
      <c r="D28" s="14" t="s">
        <v>79</v>
      </c>
      <c r="E28" s="43"/>
      <c r="F28" s="16">
        <v>40.08991722735855</v>
      </c>
      <c r="G28" s="18"/>
      <c r="H28" s="16">
        <v>51.45496485136224</v>
      </c>
      <c r="I28" s="18"/>
      <c r="J28" s="18">
        <v>50.020375619375564</v>
      </c>
      <c r="K28" s="18"/>
      <c r="L28" s="58">
        <v>47.188419232698784</v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>
        <v>40.08991722735855</v>
      </c>
      <c r="AE28" s="58"/>
      <c r="AF28" s="58">
        <v>51.45496485136224</v>
      </c>
      <c r="AG28" s="58"/>
      <c r="AH28" s="58">
        <v>50.020375619375564</v>
      </c>
      <c r="AI28" s="58"/>
      <c r="AJ28" s="58">
        <v>47.188419232698784</v>
      </c>
    </row>
    <row r="29" spans="2:36" ht="12.75">
      <c r="B29" s="14" t="s">
        <v>52</v>
      </c>
      <c r="D29" s="14" t="s">
        <v>70</v>
      </c>
      <c r="E29" s="43"/>
      <c r="F29" s="16">
        <v>129359816.27593035</v>
      </c>
      <c r="G29" s="18"/>
      <c r="H29" s="16">
        <v>127913281.8465737</v>
      </c>
      <c r="I29" s="16"/>
      <c r="J29" s="16">
        <v>130469008.26625018</v>
      </c>
      <c r="K29" s="16"/>
      <c r="L29" s="58">
        <v>129247368.79625142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>
        <v>129359816.27593035</v>
      </c>
      <c r="AE29" s="58"/>
      <c r="AF29" s="58">
        <v>127913281.8465737</v>
      </c>
      <c r="AG29" s="58"/>
      <c r="AH29" s="58">
        <v>130469008.26625018</v>
      </c>
      <c r="AI29" s="58"/>
      <c r="AJ29" s="58">
        <v>129247368.79625142</v>
      </c>
    </row>
    <row r="30" spans="5:11" ht="12.75">
      <c r="E30" s="43"/>
      <c r="F30" s="16"/>
      <c r="G30" s="18"/>
      <c r="H30" s="16"/>
      <c r="I30" s="16"/>
      <c r="J30" s="16"/>
      <c r="K30" s="16"/>
    </row>
    <row r="31" spans="1:36" ht="12.75">
      <c r="A31" s="41" t="s">
        <v>121</v>
      </c>
      <c r="B31" s="40" t="s">
        <v>163</v>
      </c>
      <c r="C31" s="40" t="s">
        <v>119</v>
      </c>
      <c r="F31" s="43" t="s">
        <v>217</v>
      </c>
      <c r="H31" s="43" t="s">
        <v>218</v>
      </c>
      <c r="I31" s="43"/>
      <c r="J31" s="43" t="s">
        <v>219</v>
      </c>
      <c r="K31" s="43"/>
      <c r="L31" s="43" t="s">
        <v>220</v>
      </c>
      <c r="M31" s="43"/>
      <c r="N31" s="43" t="s">
        <v>217</v>
      </c>
      <c r="O31" s="43"/>
      <c r="P31" s="43" t="s">
        <v>218</v>
      </c>
      <c r="Q31" s="43"/>
      <c r="R31" s="43" t="s">
        <v>219</v>
      </c>
      <c r="S31" s="43"/>
      <c r="T31" s="43" t="s">
        <v>220</v>
      </c>
      <c r="U31" s="43"/>
      <c r="V31" s="43" t="s">
        <v>217</v>
      </c>
      <c r="W31" s="43"/>
      <c r="X31" s="43" t="s">
        <v>218</v>
      </c>
      <c r="Y31" s="43"/>
      <c r="Z31" s="43" t="s">
        <v>219</v>
      </c>
      <c r="AA31" s="43"/>
      <c r="AB31" s="43" t="s">
        <v>220</v>
      </c>
      <c r="AC31" s="43"/>
      <c r="AD31" s="43" t="s">
        <v>217</v>
      </c>
      <c r="AE31" s="43"/>
      <c r="AF31" s="43" t="s">
        <v>218</v>
      </c>
      <c r="AG31" s="43"/>
      <c r="AH31" s="43" t="s">
        <v>219</v>
      </c>
      <c r="AI31" s="43"/>
      <c r="AJ31" s="43" t="s">
        <v>220</v>
      </c>
    </row>
    <row r="32" spans="2:36" ht="12.75">
      <c r="B32" s="40"/>
      <c r="C32" s="40"/>
      <c r="F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2:36" ht="12.75">
      <c r="B33" s="14" t="s">
        <v>244</v>
      </c>
      <c r="C33" s="40"/>
      <c r="F33" s="43" t="s">
        <v>249</v>
      </c>
      <c r="H33" s="43" t="s">
        <v>249</v>
      </c>
      <c r="I33" s="43"/>
      <c r="J33" s="43" t="s">
        <v>249</v>
      </c>
      <c r="K33" s="43"/>
      <c r="L33" s="43" t="s">
        <v>249</v>
      </c>
      <c r="M33" s="43"/>
      <c r="N33" s="43" t="s">
        <v>250</v>
      </c>
      <c r="O33" s="43"/>
      <c r="P33" s="43" t="s">
        <v>250</v>
      </c>
      <c r="Q33" s="43"/>
      <c r="R33" s="43" t="s">
        <v>250</v>
      </c>
      <c r="S33" s="43"/>
      <c r="T33" s="43" t="s">
        <v>250</v>
      </c>
      <c r="U33" s="43"/>
      <c r="V33" s="43" t="s">
        <v>251</v>
      </c>
      <c r="W33" s="43"/>
      <c r="X33" s="43" t="s">
        <v>251</v>
      </c>
      <c r="Y33" s="43"/>
      <c r="Z33" s="43" t="s">
        <v>251</v>
      </c>
      <c r="AA33" s="43"/>
      <c r="AB33" s="43" t="s">
        <v>251</v>
      </c>
      <c r="AC33" s="43"/>
      <c r="AD33" s="43" t="s">
        <v>252</v>
      </c>
      <c r="AE33" s="43"/>
      <c r="AF33" s="43" t="s">
        <v>252</v>
      </c>
      <c r="AG33" s="43"/>
      <c r="AH33" s="43" t="s">
        <v>252</v>
      </c>
      <c r="AI33" s="43"/>
      <c r="AJ33" s="43" t="s">
        <v>252</v>
      </c>
    </row>
    <row r="34" spans="2:36" ht="12.75">
      <c r="B34" s="14" t="s">
        <v>245</v>
      </c>
      <c r="F34" s="42" t="s">
        <v>246</v>
      </c>
      <c r="H34" s="42" t="s">
        <v>246</v>
      </c>
      <c r="J34" s="42" t="s">
        <v>246</v>
      </c>
      <c r="L34" s="42" t="s">
        <v>246</v>
      </c>
      <c r="M34" s="42"/>
      <c r="N34" s="41" t="s">
        <v>247</v>
      </c>
      <c r="P34" s="41" t="s">
        <v>247</v>
      </c>
      <c r="R34" s="41" t="s">
        <v>247</v>
      </c>
      <c r="T34" s="41" t="s">
        <v>247</v>
      </c>
      <c r="V34" s="41" t="s">
        <v>248</v>
      </c>
      <c r="X34" s="41" t="s">
        <v>248</v>
      </c>
      <c r="Z34" s="41" t="s">
        <v>248</v>
      </c>
      <c r="AB34" s="41" t="s">
        <v>248</v>
      </c>
      <c r="AD34" s="41" t="s">
        <v>25</v>
      </c>
      <c r="AF34" s="41" t="s">
        <v>25</v>
      </c>
      <c r="AH34" s="41" t="s">
        <v>25</v>
      </c>
      <c r="AJ34" s="41" t="s">
        <v>25</v>
      </c>
    </row>
    <row r="35" spans="2:36" ht="12.75">
      <c r="B35" s="14" t="s">
        <v>253</v>
      </c>
      <c r="F35" s="42" t="s">
        <v>80</v>
      </c>
      <c r="H35" s="42" t="s">
        <v>80</v>
      </c>
      <c r="J35" s="42" t="s">
        <v>80</v>
      </c>
      <c r="K35" s="43"/>
      <c r="L35" s="42" t="s">
        <v>80</v>
      </c>
      <c r="M35" s="42"/>
      <c r="AD35" s="41" t="s">
        <v>25</v>
      </c>
      <c r="AF35" s="41" t="s">
        <v>25</v>
      </c>
      <c r="AH35" s="41" t="s">
        <v>25</v>
      </c>
      <c r="AJ35" s="41" t="s">
        <v>25</v>
      </c>
    </row>
    <row r="36" spans="2:36" ht="12.75">
      <c r="B36" s="14" t="s">
        <v>48</v>
      </c>
      <c r="F36" s="42" t="s">
        <v>186</v>
      </c>
      <c r="G36" s="42"/>
      <c r="H36" s="41" t="s">
        <v>186</v>
      </c>
      <c r="I36" s="42"/>
      <c r="J36" s="42" t="s">
        <v>186</v>
      </c>
      <c r="K36" s="42"/>
      <c r="L36" s="42" t="s">
        <v>186</v>
      </c>
      <c r="M36" s="42"/>
      <c r="N36" s="41" t="s">
        <v>199</v>
      </c>
      <c r="P36" s="41" t="s">
        <v>199</v>
      </c>
      <c r="R36" s="41" t="s">
        <v>199</v>
      </c>
      <c r="T36" s="41" t="s">
        <v>199</v>
      </c>
      <c r="V36" s="41" t="s">
        <v>200</v>
      </c>
      <c r="X36" s="41" t="s">
        <v>200</v>
      </c>
      <c r="Z36" s="41" t="s">
        <v>200</v>
      </c>
      <c r="AB36" s="41" t="s">
        <v>200</v>
      </c>
      <c r="AD36" s="41" t="s">
        <v>25</v>
      </c>
      <c r="AF36" s="41" t="s">
        <v>25</v>
      </c>
      <c r="AH36" s="41" t="s">
        <v>25</v>
      </c>
      <c r="AJ36" s="41" t="s">
        <v>25</v>
      </c>
    </row>
    <row r="37" spans="2:10" ht="12.75">
      <c r="B37" s="14" t="s">
        <v>123</v>
      </c>
      <c r="D37" s="14" t="s">
        <v>68</v>
      </c>
      <c r="F37" s="15">
        <v>7.44</v>
      </c>
      <c r="H37" s="44">
        <v>7.28</v>
      </c>
      <c r="J37" s="41">
        <v>7.34</v>
      </c>
    </row>
    <row r="38" spans="2:36" ht="12.75">
      <c r="B38" s="14" t="s">
        <v>123</v>
      </c>
      <c r="D38" s="14" t="s">
        <v>164</v>
      </c>
      <c r="F38" s="15"/>
      <c r="H38" s="44"/>
      <c r="N38" s="41">
        <v>18487</v>
      </c>
      <c r="P38" s="41">
        <v>17203</v>
      </c>
      <c r="R38" s="41">
        <v>17334</v>
      </c>
      <c r="V38" s="41">
        <v>97342</v>
      </c>
      <c r="X38" s="41">
        <v>102138</v>
      </c>
      <c r="Z38" s="41">
        <v>107017</v>
      </c>
      <c r="AB38" s="41">
        <v>102165.66666666667</v>
      </c>
      <c r="AJ38" s="41">
        <v>102000</v>
      </c>
    </row>
    <row r="39" spans="2:10" ht="12.75">
      <c r="B39" s="14" t="s">
        <v>53</v>
      </c>
      <c r="D39" s="14" t="s">
        <v>54</v>
      </c>
      <c r="F39" s="42">
        <v>5.39</v>
      </c>
      <c r="H39" s="41">
        <v>5.6</v>
      </c>
      <c r="J39" s="41">
        <v>5.38</v>
      </c>
    </row>
    <row r="40" spans="2:10" ht="12.75">
      <c r="B40" s="14" t="s">
        <v>49</v>
      </c>
      <c r="D40" s="14" t="s">
        <v>50</v>
      </c>
      <c r="F40" s="15">
        <v>4780</v>
      </c>
      <c r="H40" s="41">
        <v>7820</v>
      </c>
      <c r="J40" s="41">
        <v>7820</v>
      </c>
    </row>
    <row r="41" spans="2:18" ht="12.75">
      <c r="B41" s="14" t="s">
        <v>49</v>
      </c>
      <c r="D41" s="14" t="s">
        <v>203</v>
      </c>
      <c r="F41" s="15"/>
      <c r="N41" s="41">
        <v>1000</v>
      </c>
      <c r="P41" s="41">
        <v>1000</v>
      </c>
      <c r="R41" s="41">
        <v>1000</v>
      </c>
    </row>
    <row r="42" spans="2:11" ht="12.75">
      <c r="B42" s="14" t="s">
        <v>59</v>
      </c>
      <c r="D42" s="14" t="s">
        <v>202</v>
      </c>
      <c r="E42" s="43"/>
      <c r="F42" s="42">
        <v>82.8</v>
      </c>
      <c r="H42" s="43">
        <v>69.1</v>
      </c>
      <c r="I42" s="43"/>
      <c r="J42" s="43">
        <v>71</v>
      </c>
      <c r="K42" s="43"/>
    </row>
    <row r="43" spans="2:11" ht="12.75">
      <c r="B43" s="14" t="s">
        <v>143</v>
      </c>
      <c r="D43" s="14" t="s">
        <v>58</v>
      </c>
      <c r="E43" s="43"/>
      <c r="H43" s="42"/>
      <c r="I43" s="43"/>
      <c r="J43" s="43"/>
      <c r="K43" s="43"/>
    </row>
    <row r="44" spans="2:11" ht="12.75">
      <c r="B44" s="14" t="s">
        <v>144</v>
      </c>
      <c r="D44" s="14" t="s">
        <v>58</v>
      </c>
      <c r="E44" s="43"/>
      <c r="H44" s="42"/>
      <c r="I44" s="43"/>
      <c r="J44" s="43"/>
      <c r="K44" s="43"/>
    </row>
    <row r="45" spans="2:11" ht="12.75">
      <c r="B45" s="14" t="s">
        <v>51</v>
      </c>
      <c r="D45" s="14" t="s">
        <v>161</v>
      </c>
      <c r="E45" s="43"/>
      <c r="F45" s="45">
        <v>0.07</v>
      </c>
      <c r="H45" s="42">
        <v>0.18</v>
      </c>
      <c r="I45" s="42"/>
      <c r="J45" s="42">
        <v>0.07</v>
      </c>
      <c r="K45" s="42"/>
    </row>
    <row r="46" spans="2:11" ht="12.75">
      <c r="B46" s="14" t="s">
        <v>52</v>
      </c>
      <c r="D46" s="14" t="s">
        <v>58</v>
      </c>
      <c r="E46" s="43"/>
      <c r="F46" s="44">
        <v>8172</v>
      </c>
      <c r="H46" s="42">
        <v>8369</v>
      </c>
      <c r="I46" s="42"/>
      <c r="J46" s="42">
        <v>8792</v>
      </c>
      <c r="K46" s="42"/>
    </row>
    <row r="47" spans="2:11" ht="12.75">
      <c r="B47" s="14" t="s">
        <v>100</v>
      </c>
      <c r="D47" s="14" t="s">
        <v>162</v>
      </c>
      <c r="E47" s="43" t="s">
        <v>29</v>
      </c>
      <c r="F47" s="45">
        <v>0.19</v>
      </c>
      <c r="G47" s="43" t="s">
        <v>29</v>
      </c>
      <c r="H47" s="42">
        <v>0.19</v>
      </c>
      <c r="I47" s="42" t="s">
        <v>29</v>
      </c>
      <c r="J47" s="42">
        <v>0.19</v>
      </c>
      <c r="K47" s="42"/>
    </row>
    <row r="48" spans="2:11" ht="12.75">
      <c r="B48" s="14" t="s">
        <v>101</v>
      </c>
      <c r="D48" s="14" t="s">
        <v>162</v>
      </c>
      <c r="E48" s="43" t="s">
        <v>29</v>
      </c>
      <c r="F48" s="45">
        <v>0.13</v>
      </c>
      <c r="G48" s="43" t="s">
        <v>29</v>
      </c>
      <c r="H48" s="42">
        <v>0.13</v>
      </c>
      <c r="I48" s="42" t="s">
        <v>29</v>
      </c>
      <c r="J48" s="42">
        <v>0.13</v>
      </c>
      <c r="K48" s="42"/>
    </row>
    <row r="49" spans="2:11" ht="12.75">
      <c r="B49" s="14" t="s">
        <v>102</v>
      </c>
      <c r="D49" s="14" t="s">
        <v>162</v>
      </c>
      <c r="E49" s="43"/>
      <c r="F49" s="45">
        <v>0.41</v>
      </c>
      <c r="H49" s="42">
        <v>0.37</v>
      </c>
      <c r="I49" s="42"/>
      <c r="J49" s="42">
        <v>0.8</v>
      </c>
      <c r="K49" s="42"/>
    </row>
    <row r="50" spans="2:11" ht="12.75">
      <c r="B50" s="14" t="s">
        <v>103</v>
      </c>
      <c r="D50" s="14" t="s">
        <v>162</v>
      </c>
      <c r="E50" s="43"/>
      <c r="F50" s="45">
        <v>0.03</v>
      </c>
      <c r="H50" s="42">
        <v>0.04</v>
      </c>
      <c r="I50" s="42"/>
      <c r="J50" s="42">
        <v>0.04</v>
      </c>
      <c r="K50" s="42"/>
    </row>
    <row r="51" spans="2:11" ht="12.75">
      <c r="B51" s="14" t="s">
        <v>104</v>
      </c>
      <c r="D51" s="14" t="s">
        <v>162</v>
      </c>
      <c r="E51" s="43" t="s">
        <v>29</v>
      </c>
      <c r="F51" s="45">
        <v>0.09</v>
      </c>
      <c r="G51" s="43" t="s">
        <v>29</v>
      </c>
      <c r="H51" s="42">
        <v>0.09</v>
      </c>
      <c r="I51" s="42" t="s">
        <v>29</v>
      </c>
      <c r="J51" s="42">
        <v>0.09</v>
      </c>
      <c r="K51" s="42"/>
    </row>
    <row r="52" spans="2:11" ht="12.75">
      <c r="B52" s="14" t="s">
        <v>197</v>
      </c>
      <c r="D52" s="14" t="s">
        <v>162</v>
      </c>
      <c r="E52" s="43"/>
      <c r="F52" s="45">
        <v>1.9</v>
      </c>
      <c r="H52" s="42">
        <v>2.1</v>
      </c>
      <c r="I52" s="42"/>
      <c r="J52" s="42">
        <v>2.3</v>
      </c>
      <c r="K52" s="42"/>
    </row>
    <row r="53" spans="2:11" ht="12.75">
      <c r="B53" s="14" t="s">
        <v>99</v>
      </c>
      <c r="D53" s="14" t="s">
        <v>162</v>
      </c>
      <c r="E53" s="43" t="s">
        <v>29</v>
      </c>
      <c r="F53" s="45">
        <v>0.22</v>
      </c>
      <c r="G53" s="43" t="s">
        <v>29</v>
      </c>
      <c r="H53" s="42">
        <v>0.22</v>
      </c>
      <c r="I53" s="42" t="s">
        <v>29</v>
      </c>
      <c r="J53" s="42">
        <v>0.22</v>
      </c>
      <c r="K53" s="42"/>
    </row>
    <row r="54" spans="2:11" ht="12.75">
      <c r="B54" s="14" t="s">
        <v>105</v>
      </c>
      <c r="D54" s="14" t="s">
        <v>162</v>
      </c>
      <c r="E54" s="43"/>
      <c r="F54" s="45">
        <v>0.04</v>
      </c>
      <c r="H54" s="42">
        <v>0.04</v>
      </c>
      <c r="I54" s="42"/>
      <c r="J54" s="42">
        <v>0.05</v>
      </c>
      <c r="K54" s="42"/>
    </row>
    <row r="55" spans="2:11" ht="12.75">
      <c r="B55" s="14" t="s">
        <v>106</v>
      </c>
      <c r="D55" s="14" t="s">
        <v>162</v>
      </c>
      <c r="E55" s="43"/>
      <c r="F55" s="45">
        <v>2.6</v>
      </c>
      <c r="H55" s="42">
        <v>2.6</v>
      </c>
      <c r="I55" s="42"/>
      <c r="J55" s="42">
        <v>2.9</v>
      </c>
      <c r="K55" s="42"/>
    </row>
    <row r="56" spans="2:11" ht="12.75">
      <c r="B56" s="14" t="s">
        <v>107</v>
      </c>
      <c r="D56" s="14" t="s">
        <v>162</v>
      </c>
      <c r="E56" s="43" t="s">
        <v>29</v>
      </c>
      <c r="F56" s="45">
        <v>0.34</v>
      </c>
      <c r="G56" s="43" t="s">
        <v>29</v>
      </c>
      <c r="H56" s="42">
        <v>0.67</v>
      </c>
      <c r="I56" s="42" t="s">
        <v>29</v>
      </c>
      <c r="J56" s="42">
        <v>0.94</v>
      </c>
      <c r="K56" s="42"/>
    </row>
    <row r="57" spans="2:11" ht="12.75">
      <c r="B57" s="14" t="s">
        <v>108</v>
      </c>
      <c r="D57" s="14" t="s">
        <v>162</v>
      </c>
      <c r="E57" s="43"/>
      <c r="F57" s="45">
        <v>0.14</v>
      </c>
      <c r="H57" s="42">
        <v>0.11</v>
      </c>
      <c r="I57" s="42"/>
      <c r="J57" s="42">
        <v>0.08</v>
      </c>
      <c r="K57" s="42"/>
    </row>
    <row r="58" spans="2:11" ht="12.75">
      <c r="B58" s="14" t="s">
        <v>109</v>
      </c>
      <c r="D58" s="14" t="s">
        <v>162</v>
      </c>
      <c r="E58" s="43" t="s">
        <v>29</v>
      </c>
      <c r="F58" s="45">
        <v>1</v>
      </c>
      <c r="G58" s="43" t="s">
        <v>29</v>
      </c>
      <c r="H58" s="42">
        <v>1</v>
      </c>
      <c r="I58" s="42" t="s">
        <v>29</v>
      </c>
      <c r="J58" s="42">
        <v>1</v>
      </c>
      <c r="K58" s="42"/>
    </row>
    <row r="59" spans="2:11" ht="12.75">
      <c r="B59" s="14" t="s">
        <v>227</v>
      </c>
      <c r="D59" s="14" t="s">
        <v>162</v>
      </c>
      <c r="E59" s="43"/>
      <c r="F59" s="45">
        <v>0.21</v>
      </c>
      <c r="G59" s="43" t="s">
        <v>29</v>
      </c>
      <c r="H59" s="42">
        <v>0.2</v>
      </c>
      <c r="I59" s="42" t="s">
        <v>29</v>
      </c>
      <c r="J59" s="42">
        <v>0.2</v>
      </c>
      <c r="K59" s="42"/>
    </row>
    <row r="60" spans="5:11" ht="12.75">
      <c r="E60" s="43"/>
      <c r="H60" s="42"/>
      <c r="I60" s="42"/>
      <c r="J60" s="42"/>
      <c r="K60" s="42"/>
    </row>
    <row r="61" spans="2:11" ht="12.75">
      <c r="B61" s="14" t="s">
        <v>76</v>
      </c>
      <c r="D61" s="14" t="s">
        <v>17</v>
      </c>
      <c r="E61" s="43"/>
      <c r="F61" s="34">
        <v>18212</v>
      </c>
      <c r="H61" s="42">
        <v>18525</v>
      </c>
      <c r="I61" s="42"/>
      <c r="J61" s="42">
        <v>18393</v>
      </c>
      <c r="K61" s="42"/>
    </row>
    <row r="62" spans="2:11" ht="12.75">
      <c r="B62" s="14" t="s">
        <v>77</v>
      </c>
      <c r="D62" s="14" t="s">
        <v>18</v>
      </c>
      <c r="E62" s="43"/>
      <c r="F62" s="35">
        <v>6.7</v>
      </c>
      <c r="H62" s="42">
        <v>6.6</v>
      </c>
      <c r="I62" s="42"/>
      <c r="J62" s="42">
        <v>6.9</v>
      </c>
      <c r="K62" s="42"/>
    </row>
    <row r="63" spans="5:11" ht="12.75">
      <c r="E63" s="43"/>
      <c r="H63" s="42"/>
      <c r="I63" s="42"/>
      <c r="J63" s="42"/>
      <c r="K63" s="42"/>
    </row>
    <row r="64" spans="2:36" ht="12.75">
      <c r="B64" s="14" t="s">
        <v>122</v>
      </c>
      <c r="D64" s="14" t="s">
        <v>69</v>
      </c>
      <c r="E64" s="43"/>
      <c r="F64" s="15">
        <v>17.795825280000003</v>
      </c>
      <c r="H64" s="42">
        <v>28.487571840000005</v>
      </c>
      <c r="I64" s="42"/>
      <c r="J64" s="43">
        <v>28.722359519999994</v>
      </c>
      <c r="K64" s="43"/>
      <c r="L64" s="44"/>
      <c r="M64" s="44"/>
      <c r="N64" s="41">
        <v>18.487</v>
      </c>
      <c r="P64" s="41">
        <v>17.203</v>
      </c>
      <c r="R64" s="41">
        <v>17.334</v>
      </c>
      <c r="AD64" s="41">
        <v>34.10782528</v>
      </c>
      <c r="AF64" s="41">
        <v>46.97457184</v>
      </c>
      <c r="AH64" s="41">
        <v>45.92535951999999</v>
      </c>
      <c r="AJ64" s="41">
        <v>42.60693552</v>
      </c>
    </row>
    <row r="65" spans="2:13" ht="12.75">
      <c r="B65" s="14" t="s">
        <v>78</v>
      </c>
      <c r="D65" s="14" t="s">
        <v>69</v>
      </c>
      <c r="E65" s="43"/>
      <c r="F65" s="41"/>
      <c r="H65" s="42"/>
      <c r="I65" s="42"/>
      <c r="J65" s="42"/>
      <c r="K65" s="42"/>
      <c r="L65" s="15"/>
      <c r="M65" s="15"/>
    </row>
    <row r="66" spans="5:11" ht="12.75">
      <c r="E66" s="43"/>
      <c r="H66" s="42"/>
      <c r="I66" s="42"/>
      <c r="J66" s="42"/>
      <c r="K66" s="42"/>
    </row>
    <row r="67" spans="2:11" ht="12.75">
      <c r="B67" s="64" t="s">
        <v>93</v>
      </c>
      <c r="C67" s="64"/>
      <c r="E67" s="43"/>
      <c r="H67" s="42"/>
      <c r="I67" s="42"/>
      <c r="J67" s="42"/>
      <c r="K67" s="42"/>
    </row>
    <row r="68" spans="2:36" ht="12.75">
      <c r="B68" s="14" t="s">
        <v>51</v>
      </c>
      <c r="D68" s="14" t="s">
        <v>79</v>
      </c>
      <c r="E68" s="43"/>
      <c r="F68" s="16">
        <v>37.45767352642018</v>
      </c>
      <c r="G68" s="18"/>
      <c r="H68" s="16">
        <v>92.01246791891388</v>
      </c>
      <c r="I68" s="16"/>
      <c r="J68" s="16">
        <v>37.10956982932838</v>
      </c>
      <c r="K68" s="16"/>
      <c r="L68" s="58">
        <f>AVERAGE(J68,H68,F68)</f>
        <v>55.526570424887474</v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>
        <f>F68</f>
        <v>37.45767352642018</v>
      </c>
      <c r="AE68" s="58"/>
      <c r="AF68" s="58">
        <f>H68</f>
        <v>92.01246791891388</v>
      </c>
      <c r="AG68" s="58"/>
      <c r="AH68" s="58">
        <f>J68</f>
        <v>37.10956982932838</v>
      </c>
      <c r="AI68" s="58"/>
      <c r="AJ68" s="58">
        <f>AVERAGE(AF68,AD68,AH68)</f>
        <v>55.526570424887474</v>
      </c>
    </row>
    <row r="69" spans="2:36" ht="12.75">
      <c r="B69" s="14" t="s">
        <v>52</v>
      </c>
      <c r="D69" s="14" t="s">
        <v>70</v>
      </c>
      <c r="E69" s="43"/>
      <c r="F69" s="16">
        <v>117457534.7624764</v>
      </c>
      <c r="G69" s="18"/>
      <c r="H69" s="16">
        <v>117435408.20783396</v>
      </c>
      <c r="I69" s="16"/>
      <c r="J69" s="16">
        <v>126900168.4364673</v>
      </c>
      <c r="K69" s="16"/>
      <c r="L69" s="58">
        <f aca="true" t="shared" si="0" ref="L69:L84">AVERAGE(J69,H69,F69)</f>
        <v>120597703.80225922</v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>
        <f aca="true" t="shared" si="1" ref="AD69:AD82">F69</f>
        <v>117457534.7624764</v>
      </c>
      <c r="AE69" s="58"/>
      <c r="AF69" s="58">
        <f aca="true" t="shared" si="2" ref="AF69:AF82">H69</f>
        <v>117435408.20783396</v>
      </c>
      <c r="AG69" s="58"/>
      <c r="AH69" s="58">
        <f aca="true" t="shared" si="3" ref="AH69:AH82">J69</f>
        <v>126900168.4364673</v>
      </c>
      <c r="AI69" s="58"/>
      <c r="AJ69" s="58">
        <f aca="true" t="shared" si="4" ref="AJ69:AJ84">AVERAGE(AF69,AD69,AH69)</f>
        <v>120597703.80225922</v>
      </c>
    </row>
    <row r="70" spans="2:36" ht="12.75">
      <c r="B70" s="14" t="s">
        <v>100</v>
      </c>
      <c r="D70" s="14" t="s">
        <v>70</v>
      </c>
      <c r="E70" s="43">
        <v>100</v>
      </c>
      <c r="F70" s="16">
        <v>10.16708281431405</v>
      </c>
      <c r="G70" s="43">
        <v>100</v>
      </c>
      <c r="H70" s="16">
        <v>9.712427169218689</v>
      </c>
      <c r="I70" s="43">
        <v>100</v>
      </c>
      <c r="J70" s="16">
        <v>10.072597525103417</v>
      </c>
      <c r="K70" s="43">
        <v>100</v>
      </c>
      <c r="L70" s="58">
        <f t="shared" si="0"/>
        <v>9.984035836212051</v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43">
        <v>100</v>
      </c>
      <c r="AD70" s="58">
        <f t="shared" si="1"/>
        <v>10.16708281431405</v>
      </c>
      <c r="AE70" s="43">
        <v>100</v>
      </c>
      <c r="AF70" s="58">
        <f t="shared" si="2"/>
        <v>9.712427169218689</v>
      </c>
      <c r="AG70" s="43">
        <v>100</v>
      </c>
      <c r="AH70" s="58">
        <f t="shared" si="3"/>
        <v>10.072597525103417</v>
      </c>
      <c r="AI70" s="43">
        <v>100</v>
      </c>
      <c r="AJ70" s="58">
        <f t="shared" si="4"/>
        <v>9.984035836212051</v>
      </c>
    </row>
    <row r="71" spans="2:36" ht="12.75">
      <c r="B71" s="14" t="s">
        <v>101</v>
      </c>
      <c r="D71" s="14" t="s">
        <v>70</v>
      </c>
      <c r="E71" s="43">
        <v>100</v>
      </c>
      <c r="F71" s="16">
        <v>6.956425083478034</v>
      </c>
      <c r="G71" s="43">
        <v>100</v>
      </c>
      <c r="H71" s="16">
        <v>6.645344905254893</v>
      </c>
      <c r="I71" s="43">
        <v>100</v>
      </c>
      <c r="J71" s="16">
        <v>6.891777254018126</v>
      </c>
      <c r="K71" s="43">
        <v>100</v>
      </c>
      <c r="L71" s="58">
        <f t="shared" si="0"/>
        <v>6.8311824142503506</v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43">
        <v>100</v>
      </c>
      <c r="AD71" s="58">
        <f t="shared" si="1"/>
        <v>6.956425083478034</v>
      </c>
      <c r="AE71" s="43">
        <v>100</v>
      </c>
      <c r="AF71" s="58">
        <f t="shared" si="2"/>
        <v>6.645344905254893</v>
      </c>
      <c r="AG71" s="43">
        <v>100</v>
      </c>
      <c r="AH71" s="58">
        <f t="shared" si="3"/>
        <v>6.891777254018126</v>
      </c>
      <c r="AI71" s="43">
        <v>100</v>
      </c>
      <c r="AJ71" s="58">
        <f t="shared" si="4"/>
        <v>6.8311824142503506</v>
      </c>
    </row>
    <row r="72" spans="2:36" ht="12.75">
      <c r="B72" s="14" t="s">
        <v>102</v>
      </c>
      <c r="D72" s="14" t="s">
        <v>70</v>
      </c>
      <c r="E72" s="43"/>
      <c r="F72" s="16">
        <v>21.93949449404611</v>
      </c>
      <c r="H72" s="16">
        <v>18.91367396111008</v>
      </c>
      <c r="I72" s="43"/>
      <c r="J72" s="16">
        <v>42.41093694780386</v>
      </c>
      <c r="K72" s="43"/>
      <c r="L72" s="58">
        <f t="shared" si="0"/>
        <v>27.75470180098668</v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43"/>
      <c r="AD72" s="58">
        <f t="shared" si="1"/>
        <v>21.93949449404611</v>
      </c>
      <c r="AE72" s="43"/>
      <c r="AF72" s="58">
        <f t="shared" si="2"/>
        <v>18.91367396111008</v>
      </c>
      <c r="AG72" s="43"/>
      <c r="AH72" s="58">
        <f t="shared" si="3"/>
        <v>42.41093694780386</v>
      </c>
      <c r="AI72" s="43"/>
      <c r="AJ72" s="58">
        <f t="shared" si="4"/>
        <v>27.754701800986684</v>
      </c>
    </row>
    <row r="73" spans="2:36" ht="12.75">
      <c r="B73" s="14" t="s">
        <v>103</v>
      </c>
      <c r="D73" s="14" t="s">
        <v>70</v>
      </c>
      <c r="E73" s="43"/>
      <c r="F73" s="16">
        <v>1.6053288654180078</v>
      </c>
      <c r="H73" s="16">
        <v>2.044721509309198</v>
      </c>
      <c r="I73" s="43"/>
      <c r="J73" s="16">
        <v>2.1205468473901923</v>
      </c>
      <c r="K73" s="43"/>
      <c r="L73" s="58">
        <f t="shared" si="0"/>
        <v>1.923532407372466</v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43"/>
      <c r="AD73" s="58">
        <f t="shared" si="1"/>
        <v>1.6053288654180078</v>
      </c>
      <c r="AE73" s="43"/>
      <c r="AF73" s="58">
        <f t="shared" si="2"/>
        <v>2.044721509309198</v>
      </c>
      <c r="AG73" s="43"/>
      <c r="AH73" s="58">
        <f t="shared" si="3"/>
        <v>2.1205468473901923</v>
      </c>
      <c r="AI73" s="43"/>
      <c r="AJ73" s="58">
        <f t="shared" si="4"/>
        <v>1.9235324073724662</v>
      </c>
    </row>
    <row r="74" spans="2:36" ht="12.75">
      <c r="B74" s="14" t="s">
        <v>104</v>
      </c>
      <c r="D74" s="14" t="s">
        <v>70</v>
      </c>
      <c r="E74" s="43">
        <v>100</v>
      </c>
      <c r="F74" s="16">
        <v>4.8159865962540245</v>
      </c>
      <c r="G74" s="43">
        <v>100</v>
      </c>
      <c r="H74" s="16">
        <v>4.6006233959456955</v>
      </c>
      <c r="I74" s="43">
        <v>100</v>
      </c>
      <c r="J74" s="16">
        <v>4.771230406627933</v>
      </c>
      <c r="K74" s="43">
        <v>100</v>
      </c>
      <c r="L74" s="58">
        <f t="shared" si="0"/>
        <v>4.729280132942551</v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43">
        <v>100</v>
      </c>
      <c r="AD74" s="58">
        <f t="shared" si="1"/>
        <v>4.8159865962540245</v>
      </c>
      <c r="AE74" s="43">
        <v>100</v>
      </c>
      <c r="AF74" s="58">
        <f t="shared" si="2"/>
        <v>4.6006233959456955</v>
      </c>
      <c r="AG74" s="43">
        <v>100</v>
      </c>
      <c r="AH74" s="58">
        <f t="shared" si="3"/>
        <v>4.771230406627933</v>
      </c>
      <c r="AI74" s="43">
        <v>100</v>
      </c>
      <c r="AJ74" s="58">
        <f t="shared" si="4"/>
        <v>4.729280132942551</v>
      </c>
    </row>
    <row r="75" spans="2:36" ht="12.75">
      <c r="B75" s="14" t="s">
        <v>197</v>
      </c>
      <c r="D75" s="14" t="s">
        <v>70</v>
      </c>
      <c r="E75" s="43"/>
      <c r="F75" s="16">
        <v>101.67082814314051</v>
      </c>
      <c r="H75" s="16">
        <v>107.3478792387329</v>
      </c>
      <c r="I75" s="43"/>
      <c r="J75" s="16">
        <v>121.93144372493606</v>
      </c>
      <c r="K75" s="43"/>
      <c r="L75" s="58">
        <f t="shared" si="0"/>
        <v>110.31671703560316</v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43"/>
      <c r="AD75" s="58">
        <f t="shared" si="1"/>
        <v>101.67082814314051</v>
      </c>
      <c r="AE75" s="43"/>
      <c r="AF75" s="58">
        <f t="shared" si="2"/>
        <v>107.3478792387329</v>
      </c>
      <c r="AG75" s="43"/>
      <c r="AH75" s="58">
        <f t="shared" si="3"/>
        <v>121.93144372493606</v>
      </c>
      <c r="AI75" s="43"/>
      <c r="AJ75" s="58">
        <f t="shared" si="4"/>
        <v>110.31671703560316</v>
      </c>
    </row>
    <row r="76" spans="2:36" ht="12.75">
      <c r="B76" s="14" t="s">
        <v>99</v>
      </c>
      <c r="D76" s="14" t="s">
        <v>70</v>
      </c>
      <c r="E76" s="43">
        <v>100</v>
      </c>
      <c r="F76" s="16">
        <v>11.772411679732059</v>
      </c>
      <c r="G76" s="43">
        <v>100</v>
      </c>
      <c r="H76" s="16">
        <v>11.24596830120059</v>
      </c>
      <c r="I76" s="43">
        <v>100</v>
      </c>
      <c r="J76" s="16">
        <v>11.66300766064606</v>
      </c>
      <c r="K76" s="43">
        <v>100</v>
      </c>
      <c r="L76" s="58">
        <f t="shared" si="0"/>
        <v>11.560462547192904</v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43">
        <v>100</v>
      </c>
      <c r="AD76" s="58">
        <f t="shared" si="1"/>
        <v>11.772411679732059</v>
      </c>
      <c r="AE76" s="43">
        <v>100</v>
      </c>
      <c r="AF76" s="58">
        <f t="shared" si="2"/>
        <v>11.24596830120059</v>
      </c>
      <c r="AG76" s="43">
        <v>100</v>
      </c>
      <c r="AH76" s="58">
        <f t="shared" si="3"/>
        <v>11.66300766064606</v>
      </c>
      <c r="AI76" s="43">
        <v>100</v>
      </c>
      <c r="AJ76" s="58">
        <f t="shared" si="4"/>
        <v>11.560462547192904</v>
      </c>
    </row>
    <row r="77" spans="2:36" ht="12.75">
      <c r="B77" s="14" t="s">
        <v>105</v>
      </c>
      <c r="D77" s="14" t="s">
        <v>70</v>
      </c>
      <c r="E77" s="43"/>
      <c r="F77" s="16">
        <v>2.140438487224011</v>
      </c>
      <c r="H77" s="16">
        <v>2.044721509309198</v>
      </c>
      <c r="I77" s="43"/>
      <c r="J77" s="16">
        <v>2.6506835592377413</v>
      </c>
      <c r="K77" s="43"/>
      <c r="L77" s="58">
        <f t="shared" si="0"/>
        <v>2.278614518590317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43"/>
      <c r="AD77" s="58">
        <f t="shared" si="1"/>
        <v>2.140438487224011</v>
      </c>
      <c r="AE77" s="43"/>
      <c r="AF77" s="58">
        <f t="shared" si="2"/>
        <v>2.044721509309198</v>
      </c>
      <c r="AG77" s="43"/>
      <c r="AH77" s="58">
        <f t="shared" si="3"/>
        <v>2.6506835592377413</v>
      </c>
      <c r="AI77" s="43"/>
      <c r="AJ77" s="58">
        <f t="shared" si="4"/>
        <v>2.2786145185903166</v>
      </c>
    </row>
    <row r="78" spans="2:36" ht="12.75">
      <c r="B78" s="14" t="s">
        <v>106</v>
      </c>
      <c r="D78" s="14" t="s">
        <v>70</v>
      </c>
      <c r="E78" s="43"/>
      <c r="F78" s="16">
        <v>139.12850166956068</v>
      </c>
      <c r="H78" s="16">
        <v>132.90689810509787</v>
      </c>
      <c r="I78" s="43"/>
      <c r="J78" s="16">
        <v>153.73964643578898</v>
      </c>
      <c r="K78" s="43"/>
      <c r="L78" s="58">
        <f t="shared" si="0"/>
        <v>141.9250154034825</v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43"/>
      <c r="AD78" s="58">
        <f t="shared" si="1"/>
        <v>139.12850166956068</v>
      </c>
      <c r="AE78" s="43"/>
      <c r="AF78" s="58">
        <f t="shared" si="2"/>
        <v>132.90689810509787</v>
      </c>
      <c r="AG78" s="43"/>
      <c r="AH78" s="58">
        <f t="shared" si="3"/>
        <v>153.73964643578898</v>
      </c>
      <c r="AI78" s="43"/>
      <c r="AJ78" s="58">
        <f t="shared" si="4"/>
        <v>141.92501540348252</v>
      </c>
    </row>
    <row r="79" spans="2:36" ht="12.75">
      <c r="B79" s="14" t="s">
        <v>107</v>
      </c>
      <c r="D79" s="14" t="s">
        <v>70</v>
      </c>
      <c r="E79" s="43">
        <v>100</v>
      </c>
      <c r="F79" s="16">
        <v>18.193727141404096</v>
      </c>
      <c r="G79" s="43">
        <v>100</v>
      </c>
      <c r="H79" s="16">
        <v>34.249085280929066</v>
      </c>
      <c r="I79" s="43">
        <v>100</v>
      </c>
      <c r="J79" s="16">
        <v>49.83285091366953</v>
      </c>
      <c r="K79" s="43">
        <v>100</v>
      </c>
      <c r="L79" s="58">
        <f t="shared" si="0"/>
        <v>34.09188777866756</v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43">
        <v>100</v>
      </c>
      <c r="AD79" s="58">
        <f t="shared" si="1"/>
        <v>18.193727141404096</v>
      </c>
      <c r="AE79" s="43">
        <v>100</v>
      </c>
      <c r="AF79" s="58">
        <f t="shared" si="2"/>
        <v>34.249085280929066</v>
      </c>
      <c r="AG79" s="43">
        <v>100</v>
      </c>
      <c r="AH79" s="58">
        <f t="shared" si="3"/>
        <v>49.83285091366953</v>
      </c>
      <c r="AI79" s="43">
        <v>100</v>
      </c>
      <c r="AJ79" s="58">
        <f t="shared" si="4"/>
        <v>34.09188777866756</v>
      </c>
    </row>
    <row r="80" spans="2:36" ht="12.75">
      <c r="B80" s="14" t="s">
        <v>108</v>
      </c>
      <c r="D80" s="14" t="s">
        <v>70</v>
      </c>
      <c r="E80" s="43"/>
      <c r="F80" s="16">
        <v>7.491534705284037</v>
      </c>
      <c r="H80" s="16">
        <v>5.622984150600295</v>
      </c>
      <c r="I80" s="43"/>
      <c r="J80" s="16">
        <v>4.241093694780385</v>
      </c>
      <c r="K80" s="43"/>
      <c r="L80" s="58">
        <f t="shared" si="0"/>
        <v>5.785204183554906</v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43"/>
      <c r="AD80" s="58">
        <f t="shared" si="1"/>
        <v>7.491534705284037</v>
      </c>
      <c r="AE80" s="43"/>
      <c r="AF80" s="58">
        <f t="shared" si="2"/>
        <v>5.622984150600295</v>
      </c>
      <c r="AG80" s="43"/>
      <c r="AH80" s="58">
        <f t="shared" si="3"/>
        <v>4.241093694780385</v>
      </c>
      <c r="AI80" s="43"/>
      <c r="AJ80" s="58">
        <f t="shared" si="4"/>
        <v>5.785204183554906</v>
      </c>
    </row>
    <row r="81" spans="2:36" ht="12.75">
      <c r="B81" s="14" t="s">
        <v>109</v>
      </c>
      <c r="D81" s="14" t="s">
        <v>70</v>
      </c>
      <c r="E81" s="43">
        <v>100</v>
      </c>
      <c r="F81" s="16">
        <v>53.510962180600266</v>
      </c>
      <c r="G81" s="43">
        <v>100</v>
      </c>
      <c r="H81" s="16">
        <v>51.118037732729945</v>
      </c>
      <c r="I81" s="43">
        <v>100</v>
      </c>
      <c r="J81" s="16">
        <v>53.01367118475482</v>
      </c>
      <c r="K81" s="43">
        <v>100</v>
      </c>
      <c r="L81" s="58">
        <f t="shared" si="0"/>
        <v>52.54755703269501</v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43">
        <v>100</v>
      </c>
      <c r="AD81" s="58">
        <f t="shared" si="1"/>
        <v>53.510962180600266</v>
      </c>
      <c r="AE81" s="43">
        <v>100</v>
      </c>
      <c r="AF81" s="58">
        <f t="shared" si="2"/>
        <v>51.118037732729945</v>
      </c>
      <c r="AG81" s="43">
        <v>100</v>
      </c>
      <c r="AH81" s="58">
        <f t="shared" si="3"/>
        <v>53.01367118475482</v>
      </c>
      <c r="AI81" s="43">
        <v>100</v>
      </c>
      <c r="AJ81" s="58">
        <f t="shared" si="4"/>
        <v>52.54755703269501</v>
      </c>
    </row>
    <row r="82" spans="2:36" ht="12.75">
      <c r="B82" s="14" t="s">
        <v>227</v>
      </c>
      <c r="D82" s="14" t="s">
        <v>70</v>
      </c>
      <c r="E82" s="43">
        <v>100</v>
      </c>
      <c r="F82" s="16">
        <v>11.237302057926057</v>
      </c>
      <c r="G82" s="43">
        <v>100</v>
      </c>
      <c r="H82" s="16">
        <v>10.223607546545988</v>
      </c>
      <c r="I82" s="43">
        <v>100</v>
      </c>
      <c r="J82" s="16">
        <v>10.602734236950965</v>
      </c>
      <c r="K82" s="43">
        <v>100</v>
      </c>
      <c r="L82" s="58">
        <f t="shared" si="0"/>
        <v>10.687881280474336</v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43">
        <v>100</v>
      </c>
      <c r="AD82" s="58">
        <f t="shared" si="1"/>
        <v>11.237302057926057</v>
      </c>
      <c r="AE82" s="43">
        <v>100</v>
      </c>
      <c r="AF82" s="58">
        <f t="shared" si="2"/>
        <v>10.223607546545988</v>
      </c>
      <c r="AG82" s="43">
        <v>100</v>
      </c>
      <c r="AH82" s="58">
        <f t="shared" si="3"/>
        <v>10.602734236950965</v>
      </c>
      <c r="AI82" s="43">
        <v>100</v>
      </c>
      <c r="AJ82" s="58">
        <f t="shared" si="4"/>
        <v>10.687881280474336</v>
      </c>
    </row>
    <row r="83" spans="2:36" ht="12.75">
      <c r="B83" s="14" t="s">
        <v>71</v>
      </c>
      <c r="D83" s="14" t="s">
        <v>70</v>
      </c>
      <c r="E83" s="43">
        <v>100</v>
      </c>
      <c r="F83" s="16">
        <f>SUM(F76,F74)</f>
        <v>16.588398275986084</v>
      </c>
      <c r="G83" s="43">
        <v>100</v>
      </c>
      <c r="H83" s="16">
        <f>SUM(H76,H74)</f>
        <v>15.846591697146284</v>
      </c>
      <c r="I83" s="43">
        <v>100</v>
      </c>
      <c r="J83" s="16">
        <f>SUM(J76,J74)</f>
        <v>16.434238067273995</v>
      </c>
      <c r="K83" s="43">
        <v>100</v>
      </c>
      <c r="L83" s="58">
        <f t="shared" si="0"/>
        <v>16.28974268013545</v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43">
        <v>100</v>
      </c>
      <c r="AD83" s="58">
        <f>F83</f>
        <v>16.588398275986084</v>
      </c>
      <c r="AE83" s="43">
        <v>100</v>
      </c>
      <c r="AF83" s="58">
        <f>H83</f>
        <v>15.846591697146284</v>
      </c>
      <c r="AG83" s="43">
        <v>100</v>
      </c>
      <c r="AH83" s="58">
        <f>J83</f>
        <v>16.434238067273995</v>
      </c>
      <c r="AI83" s="43">
        <v>100</v>
      </c>
      <c r="AJ83" s="58">
        <f t="shared" si="4"/>
        <v>16.289742680135454</v>
      </c>
    </row>
    <row r="84" spans="2:36" ht="12.75">
      <c r="B84" s="41" t="s">
        <v>72</v>
      </c>
      <c r="C84" s="41"/>
      <c r="D84" s="14" t="s">
        <v>70</v>
      </c>
      <c r="E84" s="43">
        <f>F71/F84*100</f>
        <v>6.310679611650484</v>
      </c>
      <c r="F84" s="16">
        <f>SUM(F75,F73,F71)</f>
        <v>110.23258209203655</v>
      </c>
      <c r="G84" s="43">
        <f>H71/H84*100</f>
        <v>5.7268722466960345</v>
      </c>
      <c r="H84" s="16">
        <f>SUM(H75,H73,H71)</f>
        <v>116.03794565329699</v>
      </c>
      <c r="I84" s="43">
        <f>J71/J84*100</f>
        <v>5.2631578947368425</v>
      </c>
      <c r="J84" s="16">
        <f>SUM(J75,J73,J71)</f>
        <v>130.94376782634438</v>
      </c>
      <c r="K84" s="16">
        <f>SUM((J84*I84/100),(H84*G84/100),(F84*E84/100))/L84*100/3</f>
        <v>5.737045660491732</v>
      </c>
      <c r="L84" s="58">
        <f t="shared" si="0"/>
        <v>119.07143185722596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43">
        <f>AD71/AD84*100</f>
        <v>6.310679611650484</v>
      </c>
      <c r="AD84" s="58">
        <f>F84</f>
        <v>110.23258209203655</v>
      </c>
      <c r="AE84" s="43">
        <f>AF71/AF84*100</f>
        <v>5.7268722466960345</v>
      </c>
      <c r="AF84" s="58">
        <f>H84</f>
        <v>116.03794565329699</v>
      </c>
      <c r="AG84" s="43">
        <f>AH71/AH84*100</f>
        <v>5.2631578947368425</v>
      </c>
      <c r="AH84" s="58">
        <f>J84</f>
        <v>130.94376782634438</v>
      </c>
      <c r="AI84" s="16">
        <f>SUM((AH84*AG84/100),(AF84*AE84/100),(AD84*AC84/100))/AJ84*100/3</f>
        <v>5.737045660491732</v>
      </c>
      <c r="AJ84" s="58">
        <f t="shared" si="4"/>
        <v>119.07143185722596</v>
      </c>
    </row>
    <row r="85" spans="2:11" ht="12.75">
      <c r="B85" s="41"/>
      <c r="C85" s="41"/>
      <c r="D85" s="41"/>
      <c r="E85" s="43"/>
      <c r="F85" s="41"/>
      <c r="H85" s="42"/>
      <c r="I85" s="42"/>
      <c r="J85" s="42"/>
      <c r="K85" s="42"/>
    </row>
    <row r="86" spans="1:36" ht="12.75">
      <c r="A86" s="41" t="s">
        <v>121</v>
      </c>
      <c r="B86" s="40" t="s">
        <v>177</v>
      </c>
      <c r="C86" s="14" t="s">
        <v>119</v>
      </c>
      <c r="F86" s="43" t="s">
        <v>217</v>
      </c>
      <c r="H86" s="43" t="s">
        <v>218</v>
      </c>
      <c r="I86" s="43"/>
      <c r="J86" s="43" t="s">
        <v>219</v>
      </c>
      <c r="K86" s="43"/>
      <c r="L86" s="43" t="s">
        <v>220</v>
      </c>
      <c r="M86" s="43"/>
      <c r="N86" s="43" t="s">
        <v>217</v>
      </c>
      <c r="O86" s="43"/>
      <c r="P86" s="43" t="s">
        <v>218</v>
      </c>
      <c r="Q86" s="43"/>
      <c r="R86" s="43" t="s">
        <v>219</v>
      </c>
      <c r="S86" s="43"/>
      <c r="T86" s="43"/>
      <c r="U86" s="43"/>
      <c r="V86" s="43" t="s">
        <v>217</v>
      </c>
      <c r="W86" s="43"/>
      <c r="X86" s="43" t="s">
        <v>218</v>
      </c>
      <c r="Y86" s="43"/>
      <c r="Z86" s="43" t="s">
        <v>219</v>
      </c>
      <c r="AA86" s="43"/>
      <c r="AB86" s="43" t="s">
        <v>220</v>
      </c>
      <c r="AC86" s="43"/>
      <c r="AD86" s="43" t="s">
        <v>217</v>
      </c>
      <c r="AE86" s="43"/>
      <c r="AF86" s="43" t="s">
        <v>218</v>
      </c>
      <c r="AG86" s="43"/>
      <c r="AH86" s="43" t="s">
        <v>219</v>
      </c>
      <c r="AI86" s="43"/>
      <c r="AJ86" s="43" t="s">
        <v>220</v>
      </c>
    </row>
    <row r="87" spans="2:36" ht="12.75">
      <c r="B87" s="40"/>
      <c r="F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</row>
    <row r="88" spans="2:36" ht="12.75">
      <c r="B88" s="14" t="s">
        <v>244</v>
      </c>
      <c r="C88" s="40"/>
      <c r="F88" s="43" t="s">
        <v>249</v>
      </c>
      <c r="H88" s="43" t="s">
        <v>249</v>
      </c>
      <c r="I88" s="43"/>
      <c r="J88" s="43" t="s">
        <v>249</v>
      </c>
      <c r="K88" s="43"/>
      <c r="L88" s="43" t="s">
        <v>249</v>
      </c>
      <c r="M88" s="43"/>
      <c r="N88" s="43" t="s">
        <v>250</v>
      </c>
      <c r="O88" s="43"/>
      <c r="P88" s="43" t="s">
        <v>250</v>
      </c>
      <c r="Q88" s="43"/>
      <c r="R88" s="43" t="s">
        <v>250</v>
      </c>
      <c r="S88" s="43"/>
      <c r="T88" s="43" t="s">
        <v>250</v>
      </c>
      <c r="U88" s="43"/>
      <c r="V88" s="43" t="s">
        <v>251</v>
      </c>
      <c r="W88" s="43"/>
      <c r="X88" s="43" t="s">
        <v>251</v>
      </c>
      <c r="Y88" s="43"/>
      <c r="Z88" s="43" t="s">
        <v>251</v>
      </c>
      <c r="AA88" s="43"/>
      <c r="AB88" s="43" t="s">
        <v>251</v>
      </c>
      <c r="AC88" s="43"/>
      <c r="AD88" s="43" t="s">
        <v>252</v>
      </c>
      <c r="AE88" s="43"/>
      <c r="AF88" s="43" t="s">
        <v>252</v>
      </c>
      <c r="AG88" s="43"/>
      <c r="AH88" s="43" t="s">
        <v>252</v>
      </c>
      <c r="AI88" s="43"/>
      <c r="AJ88" s="43" t="s">
        <v>252</v>
      </c>
    </row>
    <row r="89" spans="2:36" ht="12.75">
      <c r="B89" s="14" t="s">
        <v>245</v>
      </c>
      <c r="F89" s="42" t="s">
        <v>246</v>
      </c>
      <c r="H89" s="42" t="s">
        <v>246</v>
      </c>
      <c r="J89" s="42" t="s">
        <v>246</v>
      </c>
      <c r="L89" s="42" t="s">
        <v>246</v>
      </c>
      <c r="M89" s="42"/>
      <c r="N89" s="41" t="s">
        <v>247</v>
      </c>
      <c r="P89" s="41" t="s">
        <v>247</v>
      </c>
      <c r="R89" s="41" t="s">
        <v>247</v>
      </c>
      <c r="T89" s="41" t="s">
        <v>247</v>
      </c>
      <c r="V89" s="41" t="s">
        <v>248</v>
      </c>
      <c r="X89" s="41" t="s">
        <v>248</v>
      </c>
      <c r="Z89" s="41" t="s">
        <v>248</v>
      </c>
      <c r="AB89" s="41" t="s">
        <v>248</v>
      </c>
      <c r="AD89" s="41" t="s">
        <v>25</v>
      </c>
      <c r="AF89" s="41" t="s">
        <v>25</v>
      </c>
      <c r="AH89" s="41" t="s">
        <v>25</v>
      </c>
      <c r="AJ89" s="41" t="s">
        <v>25</v>
      </c>
    </row>
    <row r="90" spans="2:36" ht="12.75">
      <c r="B90" s="14" t="s">
        <v>253</v>
      </c>
      <c r="F90" s="42" t="s">
        <v>80</v>
      </c>
      <c r="H90" s="42" t="s">
        <v>80</v>
      </c>
      <c r="J90" s="42" t="s">
        <v>80</v>
      </c>
      <c r="K90" s="43"/>
      <c r="L90" s="42" t="s">
        <v>80</v>
      </c>
      <c r="M90" s="42"/>
      <c r="AD90" s="41" t="s">
        <v>25</v>
      </c>
      <c r="AF90" s="41" t="s">
        <v>25</v>
      </c>
      <c r="AH90" s="41" t="s">
        <v>25</v>
      </c>
      <c r="AJ90" s="41" t="s">
        <v>25</v>
      </c>
    </row>
    <row r="91" spans="2:36" ht="12.75">
      <c r="B91" s="14" t="s">
        <v>48</v>
      </c>
      <c r="F91" s="42" t="s">
        <v>186</v>
      </c>
      <c r="G91" s="42"/>
      <c r="H91" s="41" t="s">
        <v>186</v>
      </c>
      <c r="I91" s="42"/>
      <c r="J91" s="42" t="s">
        <v>186</v>
      </c>
      <c r="K91" s="42"/>
      <c r="L91" s="42" t="s">
        <v>186</v>
      </c>
      <c r="M91" s="42"/>
      <c r="N91" s="41" t="s">
        <v>199</v>
      </c>
      <c r="P91" s="41" t="s">
        <v>199</v>
      </c>
      <c r="R91" s="41" t="s">
        <v>199</v>
      </c>
      <c r="T91" s="41" t="s">
        <v>199</v>
      </c>
      <c r="V91" s="41" t="s">
        <v>200</v>
      </c>
      <c r="X91" s="41" t="s">
        <v>200</v>
      </c>
      <c r="Z91" s="41" t="s">
        <v>200</v>
      </c>
      <c r="AB91" s="41" t="s">
        <v>200</v>
      </c>
      <c r="AD91" s="41" t="s">
        <v>25</v>
      </c>
      <c r="AF91" s="41" t="s">
        <v>25</v>
      </c>
      <c r="AH91" s="41" t="s">
        <v>25</v>
      </c>
      <c r="AJ91" s="41" t="s">
        <v>25</v>
      </c>
    </row>
    <row r="92" spans="2:13" ht="12.75">
      <c r="B92" s="14" t="s">
        <v>123</v>
      </c>
      <c r="D92" s="14" t="s">
        <v>68</v>
      </c>
      <c r="F92" s="15">
        <v>11.74</v>
      </c>
      <c r="H92" s="41">
        <v>12.1</v>
      </c>
      <c r="J92" s="41">
        <v>12.12</v>
      </c>
      <c r="L92" s="44"/>
      <c r="M92" s="44"/>
    </row>
    <row r="93" spans="2:28" ht="12.75">
      <c r="B93" s="14" t="s">
        <v>123</v>
      </c>
      <c r="D93" s="14" t="s">
        <v>164</v>
      </c>
      <c r="F93" s="15"/>
      <c r="H93" s="44"/>
      <c r="L93" s="44"/>
      <c r="M93" s="44"/>
      <c r="N93" s="41">
        <v>17771</v>
      </c>
      <c r="P93" s="41">
        <v>18217</v>
      </c>
      <c r="R93" s="41">
        <v>18800</v>
      </c>
      <c r="V93" s="41">
        <v>31804</v>
      </c>
      <c r="X93" s="41">
        <v>32606</v>
      </c>
      <c r="Z93" s="41">
        <v>37411</v>
      </c>
      <c r="AB93" s="41">
        <v>35200</v>
      </c>
    </row>
    <row r="94" spans="2:18" ht="12.75">
      <c r="B94" s="14" t="s">
        <v>49</v>
      </c>
      <c r="D94" s="14" t="s">
        <v>203</v>
      </c>
      <c r="F94" s="15"/>
      <c r="H94" s="44"/>
      <c r="L94" s="44"/>
      <c r="M94" s="44"/>
      <c r="N94" s="41">
        <v>1000</v>
      </c>
      <c r="P94" s="41">
        <v>1000</v>
      </c>
      <c r="R94" s="41">
        <v>1000</v>
      </c>
    </row>
    <row r="95" spans="2:11" ht="12.75">
      <c r="B95" s="14" t="s">
        <v>52</v>
      </c>
      <c r="D95" s="14" t="s">
        <v>58</v>
      </c>
      <c r="F95" s="44">
        <v>5720</v>
      </c>
      <c r="H95" s="42">
        <v>5895</v>
      </c>
      <c r="I95" s="42"/>
      <c r="J95" s="42">
        <v>5962</v>
      </c>
      <c r="K95" s="42"/>
    </row>
    <row r="96" spans="6:8" ht="12.75">
      <c r="F96" s="15"/>
      <c r="H96" s="44"/>
    </row>
    <row r="97" spans="2:10" ht="12.75">
      <c r="B97" s="14" t="s">
        <v>76</v>
      </c>
      <c r="D97" s="14" t="s">
        <v>17</v>
      </c>
      <c r="F97" s="34">
        <v>17288</v>
      </c>
      <c r="H97" s="41">
        <v>18046</v>
      </c>
      <c r="J97" s="41">
        <v>18011</v>
      </c>
    </row>
    <row r="98" spans="2:10" ht="12.75">
      <c r="B98" s="14" t="s">
        <v>77</v>
      </c>
      <c r="D98" s="14" t="s">
        <v>18</v>
      </c>
      <c r="F98" s="31">
        <v>7.9</v>
      </c>
      <c r="H98" s="41">
        <v>7.6</v>
      </c>
      <c r="J98" s="41">
        <v>7.4</v>
      </c>
    </row>
    <row r="99" spans="5:8" ht="12.75">
      <c r="E99" s="43"/>
      <c r="F99" s="45"/>
      <c r="H99" s="46"/>
    </row>
    <row r="100" spans="2:36" ht="12.75">
      <c r="B100" s="14" t="s">
        <v>52</v>
      </c>
      <c r="D100" s="14" t="s">
        <v>70</v>
      </c>
      <c r="E100" s="43"/>
      <c r="F100" s="70">
        <v>94542304.0040245</v>
      </c>
      <c r="H100" s="42">
        <v>91252392.67617592</v>
      </c>
      <c r="J100" s="41">
        <v>91109033.52852611</v>
      </c>
      <c r="L100" s="58">
        <f>AVERAGE(J100,H100,F100)</f>
        <v>92301243.40290885</v>
      </c>
      <c r="M100" s="58"/>
      <c r="AD100" s="58">
        <f>F100</f>
        <v>94542304.0040245</v>
      </c>
      <c r="AE100" s="58"/>
      <c r="AF100" s="58">
        <f>H100</f>
        <v>91252392.67617592</v>
      </c>
      <c r="AG100" s="58"/>
      <c r="AH100" s="58">
        <f>J100</f>
        <v>91109033.52852611</v>
      </c>
      <c r="AI100" s="58"/>
      <c r="AJ100" s="58">
        <f>L100</f>
        <v>92301243.40290885</v>
      </c>
    </row>
    <row r="101" spans="5:11" ht="12.75">
      <c r="E101" s="43"/>
      <c r="F101" s="46"/>
      <c r="H101" s="46"/>
      <c r="I101" s="42"/>
      <c r="J101" s="42"/>
      <c r="K101" s="42"/>
    </row>
    <row r="102" spans="2:36" ht="12.75">
      <c r="B102" s="40" t="s">
        <v>158</v>
      </c>
      <c r="C102" s="14" t="s">
        <v>120</v>
      </c>
      <c r="F102" s="43" t="s">
        <v>217</v>
      </c>
      <c r="H102" s="43" t="s">
        <v>218</v>
      </c>
      <c r="I102" s="43"/>
      <c r="J102" s="43" t="s">
        <v>219</v>
      </c>
      <c r="K102" s="43"/>
      <c r="L102" s="43" t="s">
        <v>220</v>
      </c>
      <c r="M102" s="43"/>
      <c r="N102" s="43" t="s">
        <v>217</v>
      </c>
      <c r="O102" s="43"/>
      <c r="P102" s="43" t="s">
        <v>218</v>
      </c>
      <c r="Q102" s="43"/>
      <c r="R102" s="43" t="s">
        <v>219</v>
      </c>
      <c r="S102" s="43"/>
      <c r="T102" s="43"/>
      <c r="U102" s="43"/>
      <c r="V102" s="43" t="s">
        <v>217</v>
      </c>
      <c r="W102" s="43"/>
      <c r="X102" s="43" t="s">
        <v>218</v>
      </c>
      <c r="Y102" s="43"/>
      <c r="Z102" s="43" t="s">
        <v>219</v>
      </c>
      <c r="AA102" s="43"/>
      <c r="AB102" s="43" t="s">
        <v>220</v>
      </c>
      <c r="AC102" s="43"/>
      <c r="AD102" s="43" t="s">
        <v>217</v>
      </c>
      <c r="AE102" s="43"/>
      <c r="AF102" s="43" t="s">
        <v>218</v>
      </c>
      <c r="AG102" s="43"/>
      <c r="AH102" s="43" t="s">
        <v>219</v>
      </c>
      <c r="AI102" s="43"/>
      <c r="AJ102" s="43" t="s">
        <v>220</v>
      </c>
    </row>
    <row r="103" spans="2:36" ht="12.75">
      <c r="B103" s="40"/>
      <c r="F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</row>
    <row r="104" spans="2:36" ht="12.75">
      <c r="B104" s="14" t="s">
        <v>244</v>
      </c>
      <c r="C104" s="40"/>
      <c r="F104" s="43" t="s">
        <v>249</v>
      </c>
      <c r="H104" s="43" t="s">
        <v>249</v>
      </c>
      <c r="I104" s="43"/>
      <c r="J104" s="43" t="s">
        <v>249</v>
      </c>
      <c r="K104" s="43"/>
      <c r="L104" s="43" t="s">
        <v>249</v>
      </c>
      <c r="M104" s="43"/>
      <c r="N104" s="43" t="s">
        <v>250</v>
      </c>
      <c r="O104" s="43"/>
      <c r="P104" s="43" t="s">
        <v>250</v>
      </c>
      <c r="Q104" s="43"/>
      <c r="R104" s="43" t="s">
        <v>250</v>
      </c>
      <c r="S104" s="43"/>
      <c r="T104" s="43" t="s">
        <v>250</v>
      </c>
      <c r="U104" s="43"/>
      <c r="V104" s="43" t="s">
        <v>251</v>
      </c>
      <c r="W104" s="43"/>
      <c r="X104" s="43" t="s">
        <v>251</v>
      </c>
      <c r="Y104" s="43"/>
      <c r="Z104" s="43" t="s">
        <v>251</v>
      </c>
      <c r="AA104" s="43"/>
      <c r="AB104" s="43" t="s">
        <v>251</v>
      </c>
      <c r="AC104" s="43"/>
      <c r="AD104" s="43" t="s">
        <v>252</v>
      </c>
      <c r="AE104" s="43"/>
      <c r="AF104" s="43" t="s">
        <v>252</v>
      </c>
      <c r="AG104" s="43"/>
      <c r="AH104" s="43" t="s">
        <v>252</v>
      </c>
      <c r="AI104" s="43"/>
      <c r="AJ104" s="43" t="s">
        <v>252</v>
      </c>
    </row>
    <row r="105" spans="2:36" ht="12.75">
      <c r="B105" s="14" t="s">
        <v>245</v>
      </c>
      <c r="F105" s="42" t="s">
        <v>246</v>
      </c>
      <c r="H105" s="42" t="s">
        <v>246</v>
      </c>
      <c r="J105" s="42" t="s">
        <v>246</v>
      </c>
      <c r="L105" s="42" t="s">
        <v>246</v>
      </c>
      <c r="M105" s="42"/>
      <c r="N105" s="41" t="s">
        <v>247</v>
      </c>
      <c r="P105" s="41" t="s">
        <v>247</v>
      </c>
      <c r="R105" s="41" t="s">
        <v>247</v>
      </c>
      <c r="T105" s="41" t="s">
        <v>247</v>
      </c>
      <c r="V105" s="41" t="s">
        <v>248</v>
      </c>
      <c r="X105" s="41" t="s">
        <v>248</v>
      </c>
      <c r="Z105" s="41" t="s">
        <v>248</v>
      </c>
      <c r="AB105" s="41" t="s">
        <v>248</v>
      </c>
      <c r="AD105" s="41" t="s">
        <v>25</v>
      </c>
      <c r="AF105" s="41" t="s">
        <v>25</v>
      </c>
      <c r="AH105" s="41" t="s">
        <v>25</v>
      </c>
      <c r="AJ105" s="41" t="s">
        <v>25</v>
      </c>
    </row>
    <row r="106" spans="2:36" ht="12.75">
      <c r="B106" s="14" t="s">
        <v>253</v>
      </c>
      <c r="F106" s="42" t="s">
        <v>80</v>
      </c>
      <c r="H106" s="42" t="s">
        <v>80</v>
      </c>
      <c r="J106" s="42" t="s">
        <v>80</v>
      </c>
      <c r="K106" s="43"/>
      <c r="L106" s="42" t="s">
        <v>80</v>
      </c>
      <c r="M106" s="42"/>
      <c r="AD106" s="41" t="s">
        <v>25</v>
      </c>
      <c r="AF106" s="41" t="s">
        <v>25</v>
      </c>
      <c r="AH106" s="41" t="s">
        <v>25</v>
      </c>
      <c r="AJ106" s="41" t="s">
        <v>25</v>
      </c>
    </row>
    <row r="107" spans="2:36" ht="12.75">
      <c r="B107" s="14" t="s">
        <v>48</v>
      </c>
      <c r="F107" s="42" t="s">
        <v>186</v>
      </c>
      <c r="G107" s="42"/>
      <c r="H107" s="41" t="s">
        <v>186</v>
      </c>
      <c r="I107" s="42"/>
      <c r="J107" s="42" t="s">
        <v>186</v>
      </c>
      <c r="K107" s="42"/>
      <c r="L107" s="42" t="s">
        <v>186</v>
      </c>
      <c r="M107" s="42"/>
      <c r="N107" s="41" t="s">
        <v>199</v>
      </c>
      <c r="P107" s="41" t="s">
        <v>199</v>
      </c>
      <c r="R107" s="41" t="s">
        <v>199</v>
      </c>
      <c r="T107" s="41" t="s">
        <v>199</v>
      </c>
      <c r="V107" s="41" t="s">
        <v>200</v>
      </c>
      <c r="X107" s="41" t="s">
        <v>200</v>
      </c>
      <c r="Z107" s="41" t="s">
        <v>200</v>
      </c>
      <c r="AB107" s="41" t="s">
        <v>200</v>
      </c>
      <c r="AD107" s="41" t="s">
        <v>25</v>
      </c>
      <c r="AF107" s="41" t="s">
        <v>25</v>
      </c>
      <c r="AH107" s="41" t="s">
        <v>25</v>
      </c>
      <c r="AJ107" s="41" t="s">
        <v>25</v>
      </c>
    </row>
    <row r="108" spans="2:10" ht="12.75">
      <c r="B108" s="14" t="s">
        <v>123</v>
      </c>
      <c r="D108" s="14" t="s">
        <v>68</v>
      </c>
      <c r="F108" s="45">
        <v>5.36</v>
      </c>
      <c r="H108" s="48">
        <v>5.34</v>
      </c>
      <c r="J108" s="41">
        <v>5.34</v>
      </c>
    </row>
    <row r="109" spans="2:28" ht="12.75">
      <c r="B109" s="14" t="s">
        <v>123</v>
      </c>
      <c r="D109" s="14" t="s">
        <v>164</v>
      </c>
      <c r="F109" s="45"/>
      <c r="H109" s="58"/>
      <c r="N109" s="41">
        <v>18762</v>
      </c>
      <c r="P109" s="41">
        <v>17951</v>
      </c>
      <c r="R109" s="41">
        <v>18500</v>
      </c>
      <c r="V109" s="41">
        <v>59489</v>
      </c>
      <c r="X109" s="41">
        <v>58697</v>
      </c>
      <c r="Z109" s="41">
        <v>62679</v>
      </c>
      <c r="AB109" s="41">
        <v>58700</v>
      </c>
    </row>
    <row r="110" spans="2:18" ht="12.75">
      <c r="B110" s="14" t="s">
        <v>49</v>
      </c>
      <c r="D110" s="14" t="s">
        <v>203</v>
      </c>
      <c r="F110" s="15"/>
      <c r="H110" s="44"/>
      <c r="L110" s="44"/>
      <c r="M110" s="44"/>
      <c r="N110" s="41">
        <v>1000</v>
      </c>
      <c r="P110" s="41">
        <v>1000</v>
      </c>
      <c r="R110" s="41">
        <v>1000</v>
      </c>
    </row>
    <row r="111" spans="2:10" ht="12.75">
      <c r="B111" s="14" t="s">
        <v>52</v>
      </c>
      <c r="D111" s="14" t="s">
        <v>58</v>
      </c>
      <c r="F111" s="16">
        <v>2933</v>
      </c>
      <c r="H111" s="49">
        <v>2899</v>
      </c>
      <c r="J111" s="41">
        <v>2856</v>
      </c>
    </row>
    <row r="112" ht="12.75">
      <c r="F112" s="47"/>
    </row>
    <row r="113" spans="2:10" ht="12.75">
      <c r="B113" s="14" t="s">
        <v>76</v>
      </c>
      <c r="D113" s="14" t="s">
        <v>17</v>
      </c>
      <c r="F113" s="34">
        <v>16242</v>
      </c>
      <c r="H113" s="41">
        <v>16060</v>
      </c>
      <c r="J113" s="41">
        <v>16343</v>
      </c>
    </row>
    <row r="114" spans="2:11" ht="12.75">
      <c r="B114" s="14" t="s">
        <v>77</v>
      </c>
      <c r="D114" s="14" t="s">
        <v>18</v>
      </c>
      <c r="F114" s="31">
        <v>7.1</v>
      </c>
      <c r="H114" s="45">
        <v>7.1</v>
      </c>
      <c r="I114" s="42"/>
      <c r="J114" s="42">
        <v>8</v>
      </c>
      <c r="K114" s="42"/>
    </row>
    <row r="115" spans="6:11" ht="12.75">
      <c r="F115" s="45"/>
      <c r="H115" s="45"/>
      <c r="I115" s="42"/>
      <c r="J115" s="42"/>
      <c r="K115" s="42"/>
    </row>
    <row r="116" spans="2:36" ht="12.75">
      <c r="B116" s="14" t="s">
        <v>52</v>
      </c>
      <c r="D116" s="14" t="s">
        <v>70</v>
      </c>
      <c r="F116" s="74">
        <v>48629965.24659291</v>
      </c>
      <c r="H116" s="16">
        <v>48610946.44563866</v>
      </c>
      <c r="I116" s="42"/>
      <c r="J116" s="42">
        <v>50318683.811070636</v>
      </c>
      <c r="K116" s="42"/>
      <c r="L116" s="58">
        <f>AVERAGE(J116,H116,F116)</f>
        <v>49186531.83443407</v>
      </c>
      <c r="M116" s="58"/>
      <c r="AD116" s="78">
        <f>F116</f>
        <v>48629965.24659291</v>
      </c>
      <c r="AF116" s="78">
        <f>H116</f>
        <v>48610946.44563866</v>
      </c>
      <c r="AH116" s="78">
        <f>J116</f>
        <v>50318683.811070636</v>
      </c>
      <c r="AJ116" s="78">
        <f>L116</f>
        <v>49186531.83443407</v>
      </c>
    </row>
    <row r="117" spans="6:11" ht="12.75">
      <c r="F117" s="16"/>
      <c r="H117" s="45"/>
      <c r="I117" s="42"/>
      <c r="J117" s="42"/>
      <c r="K117" s="42"/>
    </row>
    <row r="118" spans="2:36" ht="12.75">
      <c r="B118" s="40" t="s">
        <v>157</v>
      </c>
      <c r="C118" s="14" t="s">
        <v>120</v>
      </c>
      <c r="F118" s="43" t="s">
        <v>217</v>
      </c>
      <c r="H118" s="43" t="s">
        <v>218</v>
      </c>
      <c r="I118" s="43"/>
      <c r="J118" s="43" t="s">
        <v>219</v>
      </c>
      <c r="K118" s="43"/>
      <c r="L118" s="43" t="s">
        <v>220</v>
      </c>
      <c r="M118" s="43"/>
      <c r="N118" s="43" t="s">
        <v>217</v>
      </c>
      <c r="O118" s="43"/>
      <c r="P118" s="43" t="s">
        <v>218</v>
      </c>
      <c r="Q118" s="43"/>
      <c r="R118" s="43" t="s">
        <v>219</v>
      </c>
      <c r="S118" s="43"/>
      <c r="T118" s="43"/>
      <c r="U118" s="43"/>
      <c r="V118" s="43" t="s">
        <v>217</v>
      </c>
      <c r="W118" s="43"/>
      <c r="X118" s="43" t="s">
        <v>218</v>
      </c>
      <c r="Y118" s="43"/>
      <c r="Z118" s="43" t="s">
        <v>219</v>
      </c>
      <c r="AA118" s="43"/>
      <c r="AB118" s="43" t="s">
        <v>220</v>
      </c>
      <c r="AC118" s="43"/>
      <c r="AD118" s="43" t="s">
        <v>217</v>
      </c>
      <c r="AE118" s="43"/>
      <c r="AF118" s="43" t="s">
        <v>218</v>
      </c>
      <c r="AG118" s="43"/>
      <c r="AH118" s="43" t="s">
        <v>219</v>
      </c>
      <c r="AI118" s="43"/>
      <c r="AJ118" s="43" t="s">
        <v>220</v>
      </c>
    </row>
    <row r="119" spans="2:36" ht="12.75">
      <c r="B119" s="40"/>
      <c r="F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2:36" ht="12.75">
      <c r="B120" s="14" t="s">
        <v>244</v>
      </c>
      <c r="C120" s="40"/>
      <c r="F120" s="43" t="s">
        <v>249</v>
      </c>
      <c r="H120" s="43" t="s">
        <v>249</v>
      </c>
      <c r="I120" s="43"/>
      <c r="J120" s="43" t="s">
        <v>249</v>
      </c>
      <c r="K120" s="43"/>
      <c r="L120" s="43" t="s">
        <v>249</v>
      </c>
      <c r="M120" s="43"/>
      <c r="N120" s="43" t="s">
        <v>250</v>
      </c>
      <c r="O120" s="43"/>
      <c r="P120" s="43" t="s">
        <v>250</v>
      </c>
      <c r="Q120" s="43"/>
      <c r="R120" s="43" t="s">
        <v>250</v>
      </c>
      <c r="S120" s="43"/>
      <c r="T120" s="43" t="s">
        <v>250</v>
      </c>
      <c r="U120" s="43"/>
      <c r="V120" s="43" t="s">
        <v>251</v>
      </c>
      <c r="W120" s="43"/>
      <c r="X120" s="43" t="s">
        <v>251</v>
      </c>
      <c r="Y120" s="43"/>
      <c r="Z120" s="43" t="s">
        <v>251</v>
      </c>
      <c r="AA120" s="43"/>
      <c r="AB120" s="43" t="s">
        <v>251</v>
      </c>
      <c r="AC120" s="43"/>
      <c r="AD120" s="43" t="s">
        <v>252</v>
      </c>
      <c r="AE120" s="43"/>
      <c r="AF120" s="43" t="s">
        <v>252</v>
      </c>
      <c r="AG120" s="43"/>
      <c r="AH120" s="43" t="s">
        <v>252</v>
      </c>
      <c r="AI120" s="43"/>
      <c r="AJ120" s="43" t="s">
        <v>252</v>
      </c>
    </row>
    <row r="121" spans="2:36" ht="12.75">
      <c r="B121" s="14" t="s">
        <v>245</v>
      </c>
      <c r="F121" s="42" t="s">
        <v>246</v>
      </c>
      <c r="H121" s="42" t="s">
        <v>246</v>
      </c>
      <c r="J121" s="42" t="s">
        <v>246</v>
      </c>
      <c r="L121" s="42" t="s">
        <v>246</v>
      </c>
      <c r="M121" s="42"/>
      <c r="N121" s="41" t="s">
        <v>247</v>
      </c>
      <c r="P121" s="41" t="s">
        <v>247</v>
      </c>
      <c r="R121" s="41" t="s">
        <v>247</v>
      </c>
      <c r="T121" s="41" t="s">
        <v>247</v>
      </c>
      <c r="V121" s="41" t="s">
        <v>248</v>
      </c>
      <c r="X121" s="41" t="s">
        <v>248</v>
      </c>
      <c r="Z121" s="41" t="s">
        <v>248</v>
      </c>
      <c r="AB121" s="41" t="s">
        <v>248</v>
      </c>
      <c r="AD121" s="41" t="s">
        <v>25</v>
      </c>
      <c r="AF121" s="41" t="s">
        <v>25</v>
      </c>
      <c r="AH121" s="41" t="s">
        <v>25</v>
      </c>
      <c r="AJ121" s="41" t="s">
        <v>25</v>
      </c>
    </row>
    <row r="122" spans="2:36" ht="12.75">
      <c r="B122" s="14" t="s">
        <v>253</v>
      </c>
      <c r="F122" s="42" t="s">
        <v>80</v>
      </c>
      <c r="H122" s="42" t="s">
        <v>80</v>
      </c>
      <c r="J122" s="42" t="s">
        <v>80</v>
      </c>
      <c r="K122" s="43"/>
      <c r="L122" s="42" t="s">
        <v>80</v>
      </c>
      <c r="M122" s="42"/>
      <c r="AD122" s="41" t="s">
        <v>25</v>
      </c>
      <c r="AF122" s="41" t="s">
        <v>25</v>
      </c>
      <c r="AH122" s="41" t="s">
        <v>25</v>
      </c>
      <c r="AJ122" s="41" t="s">
        <v>25</v>
      </c>
    </row>
    <row r="123" spans="2:36" ht="12.75">
      <c r="B123" s="14" t="s">
        <v>48</v>
      </c>
      <c r="F123" s="42" t="s">
        <v>186</v>
      </c>
      <c r="G123" s="42"/>
      <c r="H123" s="41" t="s">
        <v>186</v>
      </c>
      <c r="I123" s="42"/>
      <c r="J123" s="42" t="s">
        <v>186</v>
      </c>
      <c r="K123" s="42"/>
      <c r="L123" s="42" t="s">
        <v>186</v>
      </c>
      <c r="M123" s="42"/>
      <c r="N123" s="41" t="s">
        <v>199</v>
      </c>
      <c r="P123" s="41" t="s">
        <v>199</v>
      </c>
      <c r="R123" s="41" t="s">
        <v>199</v>
      </c>
      <c r="T123" s="41" t="s">
        <v>199</v>
      </c>
      <c r="V123" s="41" t="s">
        <v>200</v>
      </c>
      <c r="X123" s="41" t="s">
        <v>200</v>
      </c>
      <c r="Z123" s="41" t="s">
        <v>200</v>
      </c>
      <c r="AB123" s="41" t="s">
        <v>200</v>
      </c>
      <c r="AD123" s="41" t="s">
        <v>25</v>
      </c>
      <c r="AF123" s="41" t="s">
        <v>25</v>
      </c>
      <c r="AH123" s="41" t="s">
        <v>25</v>
      </c>
      <c r="AJ123" s="41" t="s">
        <v>25</v>
      </c>
    </row>
    <row r="124" spans="2:10" ht="12.75">
      <c r="B124" s="14" t="s">
        <v>123</v>
      </c>
      <c r="D124" s="14" t="s">
        <v>68</v>
      </c>
      <c r="F124" s="15">
        <v>4.71</v>
      </c>
      <c r="G124" s="17"/>
      <c r="H124" s="41">
        <v>4.64</v>
      </c>
      <c r="J124" s="41">
        <v>4.67</v>
      </c>
    </row>
    <row r="125" spans="2:28" ht="12.75">
      <c r="B125" s="14" t="s">
        <v>123</v>
      </c>
      <c r="D125" s="14" t="s">
        <v>164</v>
      </c>
      <c r="F125" s="15"/>
      <c r="G125" s="17"/>
      <c r="N125" s="41">
        <v>27883</v>
      </c>
      <c r="P125" s="41">
        <v>25107</v>
      </c>
      <c r="R125" s="41">
        <v>26622.666666666668</v>
      </c>
      <c r="V125" s="41">
        <v>56267</v>
      </c>
      <c r="X125" s="41">
        <v>51025</v>
      </c>
      <c r="Z125" s="41">
        <v>55098</v>
      </c>
      <c r="AB125" s="41">
        <v>54300</v>
      </c>
    </row>
    <row r="126" spans="2:18" ht="12.75">
      <c r="B126" s="14" t="s">
        <v>49</v>
      </c>
      <c r="D126" s="14" t="s">
        <v>203</v>
      </c>
      <c r="F126" s="15"/>
      <c r="G126" s="17"/>
      <c r="N126" s="41">
        <v>1000</v>
      </c>
      <c r="P126" s="41">
        <v>1000</v>
      </c>
      <c r="R126" s="41">
        <v>1000</v>
      </c>
    </row>
    <row r="127" spans="2:10" ht="12.75">
      <c r="B127" s="14" t="s">
        <v>52</v>
      </c>
      <c r="D127" s="14" t="s">
        <v>58</v>
      </c>
      <c r="F127" s="15">
        <v>3367</v>
      </c>
      <c r="G127" s="17"/>
      <c r="H127" s="41">
        <v>3177</v>
      </c>
      <c r="J127" s="41">
        <v>3342</v>
      </c>
    </row>
    <row r="128" spans="6:8" ht="12.75">
      <c r="F128" s="15"/>
      <c r="G128" s="17"/>
      <c r="H128" s="15"/>
    </row>
    <row r="129" spans="2:11" ht="12.75">
      <c r="B129" s="14" t="s">
        <v>76</v>
      </c>
      <c r="D129" s="14" t="s">
        <v>17</v>
      </c>
      <c r="F129" s="24">
        <v>15978</v>
      </c>
      <c r="G129" s="18"/>
      <c r="H129" s="41">
        <v>15300</v>
      </c>
      <c r="I129" s="16"/>
      <c r="J129" s="16">
        <v>15316</v>
      </c>
      <c r="K129" s="16"/>
    </row>
    <row r="130" spans="2:10" ht="12.75">
      <c r="B130" s="14" t="s">
        <v>77</v>
      </c>
      <c r="D130" s="14" t="s">
        <v>18</v>
      </c>
      <c r="F130" s="24">
        <v>7.3</v>
      </c>
      <c r="H130" s="41">
        <v>7.3</v>
      </c>
      <c r="J130" s="41">
        <v>7.3</v>
      </c>
    </row>
    <row r="131" spans="6:8" ht="12.75">
      <c r="F131" s="15"/>
      <c r="H131" s="15"/>
    </row>
    <row r="132" spans="2:36" ht="12.75">
      <c r="B132" s="14" t="s">
        <v>52</v>
      </c>
      <c r="D132" s="14" t="s">
        <v>70</v>
      </c>
      <c r="E132" s="43"/>
      <c r="F132" s="16">
        <v>57576642.37020374</v>
      </c>
      <c r="H132" s="15">
        <v>56735047.06620726</v>
      </c>
      <c r="J132" s="41">
        <v>59619279.5110577</v>
      </c>
      <c r="L132" s="44">
        <f>AVERAGE(J132,H132,F132)</f>
        <v>57976989.649156235</v>
      </c>
      <c r="M132" s="44"/>
      <c r="AD132" s="58">
        <f>F132</f>
        <v>57576642.37020374</v>
      </c>
      <c r="AE132" s="58"/>
      <c r="AF132" s="58">
        <f>H132</f>
        <v>56735047.06620726</v>
      </c>
      <c r="AG132" s="58"/>
      <c r="AH132" s="58">
        <f>J132</f>
        <v>59619279.5110577</v>
      </c>
      <c r="AI132" s="58"/>
      <c r="AJ132" s="58">
        <f>AVERAGE(AH132,AF132,AD132)</f>
        <v>57976989.649156235</v>
      </c>
    </row>
    <row r="133" spans="5:8" ht="12.75">
      <c r="E133" s="43"/>
      <c r="F133" s="15"/>
      <c r="H133" s="15"/>
    </row>
    <row r="134" spans="5:8" ht="12.75">
      <c r="E134" s="43"/>
      <c r="F134" s="15"/>
      <c r="H134" s="15"/>
    </row>
    <row r="135" spans="6:8" ht="12.75">
      <c r="F135" s="15"/>
      <c r="H135" s="15"/>
    </row>
    <row r="136" spans="6:8" ht="12.75">
      <c r="F136" s="15"/>
      <c r="H136" s="15"/>
    </row>
    <row r="137" spans="6:8" ht="12.75">
      <c r="F137" s="15"/>
      <c r="H137" s="15"/>
    </row>
    <row r="138" spans="6:8" ht="12.75">
      <c r="F138" s="15"/>
      <c r="H138" s="15"/>
    </row>
    <row r="139" spans="6:8" ht="12.75">
      <c r="F139" s="15"/>
      <c r="H139" s="15"/>
    </row>
    <row r="140" spans="6:8" ht="12.75">
      <c r="F140" s="15"/>
      <c r="H140" s="15"/>
    </row>
    <row r="141" spans="6:8" ht="12.75">
      <c r="F141" s="15"/>
      <c r="H141" s="15"/>
    </row>
    <row r="142" spans="6:8" ht="12.75">
      <c r="F142" s="15"/>
      <c r="H142" s="15"/>
    </row>
    <row r="143" spans="6:8" ht="12.75">
      <c r="F143" s="15"/>
      <c r="G143" s="15"/>
      <c r="H143" s="15"/>
    </row>
    <row r="144" spans="6:8" ht="12.75">
      <c r="F144" s="15"/>
      <c r="G144" s="15"/>
      <c r="H144" s="15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B1">
      <selection activeCell="C8" sqref="C8"/>
    </sheetView>
  </sheetViews>
  <sheetFormatPr defaultColWidth="9.140625" defaultRowHeight="12.75"/>
  <cols>
    <col min="1" max="1" width="9.140625" style="0" hidden="1" customWidth="1"/>
    <col min="2" max="2" width="27.28125" style="0" bestFit="1" customWidth="1"/>
    <col min="4" max="4" width="12.28125" style="0" customWidth="1"/>
    <col min="5" max="5" width="12.421875" style="0" customWidth="1"/>
  </cols>
  <sheetData>
    <row r="1" spans="2:5" ht="12.75">
      <c r="B1" s="8" t="s">
        <v>83</v>
      </c>
      <c r="C1" s="19"/>
      <c r="D1" s="19"/>
      <c r="E1" s="19"/>
    </row>
    <row r="2" spans="2:3" ht="12.75">
      <c r="B2" s="19"/>
      <c r="C2" s="19"/>
    </row>
    <row r="3" spans="1:6" ht="12.75">
      <c r="A3" t="s">
        <v>121</v>
      </c>
      <c r="B3" s="8" t="s">
        <v>150</v>
      </c>
      <c r="C3" s="19" t="s">
        <v>119</v>
      </c>
      <c r="D3" s="65" t="s">
        <v>62</v>
      </c>
      <c r="E3" s="65" t="s">
        <v>63</v>
      </c>
      <c r="F3" s="75" t="s">
        <v>64</v>
      </c>
    </row>
    <row r="4" spans="2:3" ht="12.75">
      <c r="B4" s="19"/>
      <c r="C4" s="19"/>
    </row>
    <row r="5" spans="2:5" ht="12.75">
      <c r="B5" s="19" t="s">
        <v>165</v>
      </c>
      <c r="C5" s="19"/>
      <c r="D5" s="19"/>
      <c r="E5" s="19"/>
    </row>
    <row r="6" spans="2:6" ht="14.25">
      <c r="B6" s="19" t="s">
        <v>201</v>
      </c>
      <c r="C6" s="9" t="s">
        <v>66</v>
      </c>
      <c r="D6" s="19">
        <v>2376</v>
      </c>
      <c r="E6" s="19">
        <v>2368</v>
      </c>
      <c r="F6">
        <v>2350</v>
      </c>
    </row>
    <row r="7" spans="2:6" ht="12.75">
      <c r="B7" s="19" t="s">
        <v>166</v>
      </c>
      <c r="C7" s="19" t="s">
        <v>164</v>
      </c>
      <c r="D7" s="19">
        <v>610760</v>
      </c>
      <c r="E7" s="19">
        <v>612855</v>
      </c>
      <c r="F7">
        <v>617382</v>
      </c>
    </row>
    <row r="8" spans="2:6" ht="12.75">
      <c r="B8" s="19" t="s">
        <v>167</v>
      </c>
      <c r="C8" s="19" t="s">
        <v>68</v>
      </c>
      <c r="D8" s="19">
        <v>665.18</v>
      </c>
      <c r="E8" s="19">
        <v>664.86</v>
      </c>
      <c r="F8">
        <v>664.81</v>
      </c>
    </row>
    <row r="9" spans="2:5" ht="14.25" customHeight="1">
      <c r="B9" s="19" t="s">
        <v>168</v>
      </c>
      <c r="C9" s="19"/>
      <c r="D9" s="19"/>
      <c r="E9" s="19"/>
    </row>
    <row r="10" spans="2:6" ht="14.25">
      <c r="B10" s="19" t="s">
        <v>201</v>
      </c>
      <c r="C10" s="9" t="s">
        <v>66</v>
      </c>
      <c r="D10" s="19">
        <v>2350</v>
      </c>
      <c r="E10" s="19">
        <v>2350</v>
      </c>
      <c r="F10">
        <v>2350</v>
      </c>
    </row>
    <row r="11" spans="2:6" ht="12.75">
      <c r="B11" s="19" t="s">
        <v>166</v>
      </c>
      <c r="C11" s="19" t="s">
        <v>164</v>
      </c>
      <c r="D11" s="19">
        <v>520002</v>
      </c>
      <c r="E11" s="19">
        <v>520567</v>
      </c>
      <c r="F11">
        <v>548382</v>
      </c>
    </row>
    <row r="12" spans="2:6" ht="12.75">
      <c r="B12" s="19" t="s">
        <v>167</v>
      </c>
      <c r="C12" s="19" t="s">
        <v>68</v>
      </c>
      <c r="D12" s="19">
        <v>765.51</v>
      </c>
      <c r="E12" s="19">
        <v>755.08</v>
      </c>
      <c r="F12">
        <v>754.85</v>
      </c>
    </row>
    <row r="13" spans="2:5" ht="12.75">
      <c r="B13" s="19" t="s">
        <v>169</v>
      </c>
      <c r="C13" s="19"/>
      <c r="D13" s="19"/>
      <c r="E13" s="19"/>
    </row>
    <row r="14" spans="2:6" ht="12.75">
      <c r="B14" s="19" t="s">
        <v>170</v>
      </c>
      <c r="C14" s="19" t="s">
        <v>68</v>
      </c>
      <c r="D14" s="19">
        <v>329.82</v>
      </c>
      <c r="E14" s="19">
        <v>332.28</v>
      </c>
      <c r="F14">
        <v>331.13</v>
      </c>
    </row>
    <row r="15" spans="2:6" ht="12.75">
      <c r="B15" s="19" t="s">
        <v>171</v>
      </c>
      <c r="C15" s="19" t="s">
        <v>67</v>
      </c>
      <c r="D15" s="19">
        <v>9.09</v>
      </c>
      <c r="E15" s="19">
        <v>9.05</v>
      </c>
      <c r="F15">
        <v>8.9</v>
      </c>
    </row>
    <row r="16" spans="2:6" ht="12.75">
      <c r="B16" s="19" t="s">
        <v>176</v>
      </c>
      <c r="C16" s="19" t="s">
        <v>68</v>
      </c>
      <c r="D16" s="19">
        <v>48.54</v>
      </c>
      <c r="E16" s="19">
        <v>49.34</v>
      </c>
      <c r="F16">
        <v>49.19</v>
      </c>
    </row>
    <row r="17" spans="2:6" ht="12.75">
      <c r="B17" s="19" t="s">
        <v>172</v>
      </c>
      <c r="C17" s="19" t="s">
        <v>68</v>
      </c>
      <c r="D17" s="19">
        <v>225.43</v>
      </c>
      <c r="E17" s="19">
        <v>246.87</v>
      </c>
      <c r="F17">
        <v>243.25</v>
      </c>
    </row>
    <row r="18" spans="2:6" ht="12.75">
      <c r="B18" s="19" t="s">
        <v>173</v>
      </c>
      <c r="C18" s="19" t="s">
        <v>67</v>
      </c>
      <c r="D18" s="19">
        <v>6.95</v>
      </c>
      <c r="E18" s="19">
        <v>6.57</v>
      </c>
      <c r="F18">
        <v>7.76</v>
      </c>
    </row>
    <row r="19" spans="2:6" ht="12.75">
      <c r="B19" s="19" t="s">
        <v>174</v>
      </c>
      <c r="C19" s="19" t="s">
        <v>67</v>
      </c>
      <c r="D19" s="19">
        <v>7.12</v>
      </c>
      <c r="E19" s="19">
        <v>6.89</v>
      </c>
      <c r="F19">
        <v>7.4</v>
      </c>
    </row>
    <row r="20" spans="2:6" ht="12.75">
      <c r="B20" s="19" t="s">
        <v>175</v>
      </c>
      <c r="C20" s="19" t="s">
        <v>68</v>
      </c>
      <c r="D20" s="19">
        <v>9.5</v>
      </c>
      <c r="E20" s="19">
        <v>9.49</v>
      </c>
      <c r="F20">
        <v>10.5</v>
      </c>
    </row>
    <row r="21" spans="2:5" ht="12.75">
      <c r="B21" s="19"/>
      <c r="C21" s="19"/>
      <c r="D21" s="19"/>
      <c r="E21" s="19"/>
    </row>
    <row r="22" spans="1:5" ht="12.75">
      <c r="A22" t="s">
        <v>121</v>
      </c>
      <c r="B22" s="8" t="s">
        <v>152</v>
      </c>
      <c r="C22" s="19" t="s">
        <v>119</v>
      </c>
      <c r="D22" s="19"/>
      <c r="E22" s="19"/>
    </row>
    <row r="23" spans="2:5" ht="12.75">
      <c r="B23" s="19"/>
      <c r="C23" s="19"/>
      <c r="D23" s="19"/>
      <c r="E23" s="19"/>
    </row>
    <row r="24" spans="2:5" ht="12.75">
      <c r="B24" s="19" t="s">
        <v>165</v>
      </c>
      <c r="C24" s="19"/>
      <c r="D24" s="50"/>
      <c r="E24" s="19"/>
    </row>
    <row r="25" spans="2:6" ht="14.25">
      <c r="B25" s="19" t="s">
        <v>201</v>
      </c>
      <c r="C25" s="9" t="s">
        <v>66</v>
      </c>
      <c r="D25" s="50">
        <v>2450</v>
      </c>
      <c r="E25" s="19">
        <v>2506</v>
      </c>
      <c r="F25">
        <v>2544</v>
      </c>
    </row>
    <row r="26" spans="2:6" ht="12.75">
      <c r="B26" s="19" t="s">
        <v>166</v>
      </c>
      <c r="C26" s="19" t="s">
        <v>164</v>
      </c>
      <c r="D26" s="51">
        <v>592504</v>
      </c>
      <c r="E26" s="19">
        <v>606135</v>
      </c>
      <c r="F26">
        <v>601328</v>
      </c>
    </row>
    <row r="27" spans="2:6" ht="12.75">
      <c r="B27" s="19" t="s">
        <v>167</v>
      </c>
      <c r="C27" s="19" t="s">
        <v>68</v>
      </c>
      <c r="D27" s="50">
        <v>664.93</v>
      </c>
      <c r="E27" s="19">
        <v>665.31</v>
      </c>
      <c r="F27">
        <v>665.08</v>
      </c>
    </row>
    <row r="28" spans="2:5" ht="12.75">
      <c r="B28" s="19" t="s">
        <v>168</v>
      </c>
      <c r="C28" s="19"/>
      <c r="D28" s="19"/>
      <c r="E28" s="19"/>
    </row>
    <row r="29" spans="1:6" ht="14.25">
      <c r="A29" t="s">
        <v>121</v>
      </c>
      <c r="B29" s="19" t="s">
        <v>201</v>
      </c>
      <c r="C29" s="9" t="s">
        <v>66</v>
      </c>
      <c r="D29" s="19">
        <v>2450</v>
      </c>
      <c r="E29" s="19">
        <v>2450</v>
      </c>
      <c r="F29">
        <v>2450</v>
      </c>
    </row>
    <row r="30" spans="2:6" ht="12.75">
      <c r="B30" s="19" t="s">
        <v>166</v>
      </c>
      <c r="C30" s="19" t="s">
        <v>164</v>
      </c>
      <c r="D30" s="19">
        <v>528792</v>
      </c>
      <c r="E30" s="19">
        <v>554566</v>
      </c>
      <c r="F30">
        <v>546032</v>
      </c>
    </row>
    <row r="31" spans="2:6" ht="12.75">
      <c r="B31" s="19" t="s">
        <v>167</v>
      </c>
      <c r="C31" s="19" t="s">
        <v>68</v>
      </c>
      <c r="D31" s="19">
        <v>759.95</v>
      </c>
      <c r="E31" s="19">
        <v>775.17</v>
      </c>
      <c r="F31">
        <v>775.01</v>
      </c>
    </row>
    <row r="32" spans="2:5" ht="12.75">
      <c r="B32" s="19" t="s">
        <v>169</v>
      </c>
      <c r="C32" s="19"/>
      <c r="D32" s="19"/>
      <c r="E32" s="19"/>
    </row>
    <row r="33" spans="2:6" ht="12.75">
      <c r="B33" s="19" t="s">
        <v>170</v>
      </c>
      <c r="C33" s="19" t="s">
        <v>68</v>
      </c>
      <c r="D33" s="19">
        <v>333.25</v>
      </c>
      <c r="E33" s="19">
        <v>331.48</v>
      </c>
      <c r="F33">
        <v>332.48</v>
      </c>
    </row>
    <row r="34" spans="2:6" ht="12.75">
      <c r="B34" s="19" t="s">
        <v>171</v>
      </c>
      <c r="C34" s="19" t="s">
        <v>67</v>
      </c>
      <c r="D34" s="19">
        <v>8.99</v>
      </c>
      <c r="E34" s="19">
        <v>9.03</v>
      </c>
      <c r="F34">
        <v>8.95</v>
      </c>
    </row>
    <row r="35" spans="2:6" ht="12.75">
      <c r="B35" s="19" t="s">
        <v>176</v>
      </c>
      <c r="C35" s="19" t="s">
        <v>68</v>
      </c>
      <c r="D35" s="19">
        <v>50.73</v>
      </c>
      <c r="E35" s="19">
        <v>47.92</v>
      </c>
      <c r="F35">
        <v>47.1</v>
      </c>
    </row>
    <row r="36" spans="2:6" ht="12.75">
      <c r="B36" s="19" t="s">
        <v>172</v>
      </c>
      <c r="C36" s="19" t="s">
        <v>68</v>
      </c>
      <c r="D36" s="19">
        <v>215.82</v>
      </c>
      <c r="E36" s="19">
        <v>211.77</v>
      </c>
      <c r="F36">
        <v>226.4</v>
      </c>
    </row>
    <row r="37" spans="2:6" ht="12.75">
      <c r="B37" s="19" t="s">
        <v>173</v>
      </c>
      <c r="C37" s="19" t="s">
        <v>67</v>
      </c>
      <c r="D37" s="19">
        <v>6.96</v>
      </c>
      <c r="E37" s="19">
        <v>7.76</v>
      </c>
      <c r="F37">
        <v>7.37</v>
      </c>
    </row>
    <row r="38" spans="2:6" ht="12.75">
      <c r="B38" s="19" t="s">
        <v>174</v>
      </c>
      <c r="C38" s="19" t="s">
        <v>67</v>
      </c>
      <c r="D38" s="19">
        <v>6.88</v>
      </c>
      <c r="E38" s="19">
        <v>7.71</v>
      </c>
      <c r="F38">
        <v>7.29</v>
      </c>
    </row>
    <row r="39" spans="2:6" ht="12.75">
      <c r="B39" s="19" t="s">
        <v>175</v>
      </c>
      <c r="C39" s="19" t="s">
        <v>68</v>
      </c>
      <c r="D39" s="19">
        <v>9.51</v>
      </c>
      <c r="E39" s="19">
        <v>9.51</v>
      </c>
      <c r="F39">
        <v>9.51</v>
      </c>
    </row>
    <row r="41" spans="2:3" ht="12.75">
      <c r="B41" s="8" t="s">
        <v>177</v>
      </c>
      <c r="C41" s="19" t="s">
        <v>119</v>
      </c>
    </row>
    <row r="42" spans="2:3" ht="12.75">
      <c r="B42" s="19"/>
      <c r="C42" s="19"/>
    </row>
    <row r="43" spans="2:3" ht="12.75">
      <c r="B43" s="19" t="s">
        <v>165</v>
      </c>
      <c r="C43" s="19"/>
    </row>
    <row r="44" spans="2:6" ht="14.25">
      <c r="B44" s="19" t="s">
        <v>201</v>
      </c>
      <c r="C44" s="9" t="s">
        <v>66</v>
      </c>
      <c r="D44">
        <v>2414</v>
      </c>
      <c r="E44">
        <v>2414</v>
      </c>
      <c r="F44">
        <v>2414</v>
      </c>
    </row>
    <row r="45" spans="2:6" ht="12.75">
      <c r="B45" s="19" t="s">
        <v>166</v>
      </c>
      <c r="C45" s="19" t="s">
        <v>164</v>
      </c>
      <c r="D45">
        <v>588768</v>
      </c>
      <c r="E45">
        <v>587081</v>
      </c>
      <c r="F45">
        <v>580023</v>
      </c>
    </row>
    <row r="46" spans="2:6" ht="12.75">
      <c r="B46" s="19" t="s">
        <v>167</v>
      </c>
      <c r="C46" s="19" t="s">
        <v>68</v>
      </c>
      <c r="D46">
        <v>665.23</v>
      </c>
      <c r="E46">
        <v>664.9</v>
      </c>
      <c r="F46">
        <v>665.17</v>
      </c>
    </row>
    <row r="47" spans="2:3" ht="12.75">
      <c r="B47" s="19" t="s">
        <v>168</v>
      </c>
      <c r="C47" s="19"/>
    </row>
    <row r="48" spans="2:6" ht="14.25">
      <c r="B48" s="19" t="s">
        <v>201</v>
      </c>
      <c r="C48" s="9" t="s">
        <v>66</v>
      </c>
      <c r="D48">
        <v>2430</v>
      </c>
      <c r="E48">
        <v>2430</v>
      </c>
      <c r="F48">
        <v>2430</v>
      </c>
    </row>
    <row r="49" spans="2:6" ht="12.75">
      <c r="B49" s="19" t="s">
        <v>166</v>
      </c>
      <c r="C49" s="19" t="s">
        <v>164</v>
      </c>
      <c r="D49">
        <v>586508</v>
      </c>
      <c r="E49">
        <v>587160</v>
      </c>
      <c r="F49">
        <v>592243</v>
      </c>
    </row>
    <row r="50" spans="2:6" ht="12.75">
      <c r="B50" s="19" t="s">
        <v>167</v>
      </c>
      <c r="C50" s="19" t="s">
        <v>68</v>
      </c>
      <c r="D50">
        <v>754.9</v>
      </c>
      <c r="E50">
        <v>755.02</v>
      </c>
      <c r="F50">
        <v>754.86</v>
      </c>
    </row>
    <row r="51" spans="2:3" ht="12.75">
      <c r="B51" s="19" t="s">
        <v>169</v>
      </c>
      <c r="C51" s="19"/>
    </row>
    <row r="52" spans="2:6" ht="12.75">
      <c r="B52" s="19" t="s">
        <v>170</v>
      </c>
      <c r="C52" s="19" t="s">
        <v>68</v>
      </c>
      <c r="D52">
        <v>335.1</v>
      </c>
      <c r="E52">
        <v>336.06</v>
      </c>
      <c r="F52">
        <v>341.27</v>
      </c>
    </row>
    <row r="53" spans="2:6" ht="12.75">
      <c r="B53" s="19" t="s">
        <v>171</v>
      </c>
      <c r="C53" s="19" t="s">
        <v>67</v>
      </c>
      <c r="D53">
        <v>9.01</v>
      </c>
      <c r="E53">
        <v>9.02</v>
      </c>
      <c r="F53">
        <v>9.01</v>
      </c>
    </row>
    <row r="54" spans="2:6" ht="12.75">
      <c r="B54" s="19" t="s">
        <v>176</v>
      </c>
      <c r="C54" s="19" t="s">
        <v>68</v>
      </c>
      <c r="D54">
        <v>47.63</v>
      </c>
      <c r="E54">
        <v>47.85</v>
      </c>
      <c r="F54">
        <v>48.51</v>
      </c>
    </row>
    <row r="55" spans="2:6" ht="12.75">
      <c r="B55" s="19" t="s">
        <v>172</v>
      </c>
      <c r="C55" s="19" t="s">
        <v>68</v>
      </c>
      <c r="D55">
        <v>228.18</v>
      </c>
      <c r="E55">
        <v>242.59</v>
      </c>
      <c r="F55">
        <v>232.26</v>
      </c>
    </row>
    <row r="56" spans="2:6" ht="12.75">
      <c r="B56" s="19" t="s">
        <v>173</v>
      </c>
      <c r="C56" s="19" t="s">
        <v>67</v>
      </c>
      <c r="D56">
        <v>8.07</v>
      </c>
      <c r="E56">
        <v>7.89</v>
      </c>
      <c r="F56">
        <v>7.72</v>
      </c>
    </row>
    <row r="57" spans="2:6" ht="12.75">
      <c r="B57" s="19" t="s">
        <v>174</v>
      </c>
      <c r="C57" s="19" t="s">
        <v>67</v>
      </c>
      <c r="D57">
        <v>8.21</v>
      </c>
      <c r="E57">
        <v>8.06</v>
      </c>
      <c r="F57">
        <v>7.89</v>
      </c>
    </row>
    <row r="58" spans="2:6" ht="12.75">
      <c r="B58" s="19" t="s">
        <v>175</v>
      </c>
      <c r="C58" s="19" t="s">
        <v>68</v>
      </c>
      <c r="D58">
        <v>10.5</v>
      </c>
      <c r="E58">
        <v>10.51</v>
      </c>
      <c r="F58">
        <v>10.49</v>
      </c>
    </row>
    <row r="60" spans="2:3" ht="12.75">
      <c r="B60" s="8" t="s">
        <v>158</v>
      </c>
      <c r="C60" s="19" t="s">
        <v>120</v>
      </c>
    </row>
    <row r="61" spans="2:3" ht="12.75">
      <c r="B61" s="19"/>
      <c r="C61" s="19"/>
    </row>
    <row r="62" spans="2:3" ht="12.75">
      <c r="B62" s="19" t="s">
        <v>165</v>
      </c>
      <c r="C62" s="19"/>
    </row>
    <row r="63" spans="2:6" ht="14.25">
      <c r="B63" s="19" t="s">
        <v>201</v>
      </c>
      <c r="C63" s="9" t="s">
        <v>66</v>
      </c>
      <c r="D63">
        <v>2475</v>
      </c>
      <c r="E63">
        <v>2486</v>
      </c>
      <c r="F63">
        <v>2474</v>
      </c>
    </row>
    <row r="64" spans="2:6" ht="12.75">
      <c r="B64" s="19" t="s">
        <v>166</v>
      </c>
      <c r="C64" s="19" t="s">
        <v>164</v>
      </c>
      <c r="D64">
        <v>589393</v>
      </c>
      <c r="E64">
        <v>585037</v>
      </c>
      <c r="F64">
        <v>589132</v>
      </c>
    </row>
    <row r="65" spans="2:6" ht="12.75">
      <c r="B65" s="19" t="s">
        <v>167</v>
      </c>
      <c r="C65" s="19" t="s">
        <v>68</v>
      </c>
      <c r="D65">
        <v>644.86</v>
      </c>
      <c r="E65">
        <v>645.06</v>
      </c>
      <c r="F65">
        <v>645.04</v>
      </c>
    </row>
    <row r="66" spans="2:3" ht="12.75">
      <c r="B66" s="19" t="s">
        <v>168</v>
      </c>
      <c r="C66" s="19"/>
    </row>
    <row r="67" spans="2:6" ht="14.25">
      <c r="B67" s="19" t="s">
        <v>201</v>
      </c>
      <c r="C67" s="9" t="s">
        <v>66</v>
      </c>
      <c r="D67">
        <v>2460</v>
      </c>
      <c r="E67">
        <v>2460</v>
      </c>
      <c r="F67">
        <v>2460</v>
      </c>
    </row>
    <row r="68" spans="2:6" ht="12.75">
      <c r="B68" s="19" t="s">
        <v>166</v>
      </c>
      <c r="C68" s="19" t="s">
        <v>164</v>
      </c>
      <c r="D68">
        <v>537976</v>
      </c>
      <c r="E68">
        <v>534394</v>
      </c>
      <c r="F68">
        <v>536633</v>
      </c>
    </row>
    <row r="69" spans="2:6" ht="12.75">
      <c r="B69" s="19" t="s">
        <v>167</v>
      </c>
      <c r="C69" s="19" t="s">
        <v>68</v>
      </c>
      <c r="D69">
        <v>728.8</v>
      </c>
      <c r="E69">
        <v>715.27</v>
      </c>
      <c r="F69">
        <v>748.7</v>
      </c>
    </row>
    <row r="70" spans="2:3" ht="12.75">
      <c r="B70" s="19" t="s">
        <v>169</v>
      </c>
      <c r="C70" s="19"/>
    </row>
    <row r="71" spans="2:6" ht="12.75">
      <c r="B71" s="19" t="s">
        <v>170</v>
      </c>
      <c r="C71" s="19" t="s">
        <v>68</v>
      </c>
      <c r="D71">
        <v>333.41</v>
      </c>
      <c r="E71">
        <v>334.18</v>
      </c>
      <c r="F71">
        <v>335.8</v>
      </c>
    </row>
    <row r="72" spans="2:6" ht="12.75">
      <c r="B72" s="19" t="s">
        <v>171</v>
      </c>
      <c r="C72" s="19" t="s">
        <v>67</v>
      </c>
      <c r="D72">
        <v>9.12</v>
      </c>
      <c r="E72">
        <v>9.13</v>
      </c>
      <c r="F72">
        <v>9.13</v>
      </c>
    </row>
    <row r="73" spans="2:6" ht="12.75">
      <c r="B73" s="19" t="s">
        <v>176</v>
      </c>
      <c r="C73" s="19" t="s">
        <v>68</v>
      </c>
      <c r="D73">
        <v>50.64</v>
      </c>
      <c r="E73">
        <v>50.72</v>
      </c>
      <c r="F73">
        <v>50.63</v>
      </c>
    </row>
    <row r="74" spans="2:6" ht="12.75">
      <c r="B74" s="19" t="s">
        <v>172</v>
      </c>
      <c r="C74" s="19" t="s">
        <v>68</v>
      </c>
      <c r="D74">
        <v>244</v>
      </c>
      <c r="E74">
        <v>233.9</v>
      </c>
      <c r="F74">
        <v>260.89</v>
      </c>
    </row>
    <row r="75" spans="2:6" ht="12.75">
      <c r="B75" s="19" t="s">
        <v>173</v>
      </c>
      <c r="C75" s="19" t="s">
        <v>67</v>
      </c>
      <c r="D75">
        <v>7.3</v>
      </c>
      <c r="E75">
        <v>6.94</v>
      </c>
      <c r="F75">
        <v>6.73</v>
      </c>
    </row>
    <row r="76" spans="2:6" ht="12.75">
      <c r="B76" s="19" t="s">
        <v>174</v>
      </c>
      <c r="C76" s="19" t="s">
        <v>67</v>
      </c>
      <c r="D76">
        <v>7.27</v>
      </c>
      <c r="E76">
        <v>6.89</v>
      </c>
      <c r="F76">
        <v>6.67</v>
      </c>
    </row>
    <row r="77" spans="2:6" ht="12.75">
      <c r="B77" s="19" t="s">
        <v>175</v>
      </c>
      <c r="C77" s="19" t="s">
        <v>68</v>
      </c>
      <c r="D77">
        <v>9</v>
      </c>
      <c r="E77">
        <v>9</v>
      </c>
      <c r="F77">
        <v>9.01</v>
      </c>
    </row>
    <row r="79" spans="2:3" ht="12.75">
      <c r="B79" s="8" t="s">
        <v>157</v>
      </c>
      <c r="C79" s="19" t="s">
        <v>120</v>
      </c>
    </row>
    <row r="80" spans="2:3" ht="12.75">
      <c r="B80" s="19"/>
      <c r="C80" s="19"/>
    </row>
    <row r="81" spans="2:3" ht="12.75">
      <c r="B81" s="19" t="s">
        <v>165</v>
      </c>
      <c r="C81" s="19"/>
    </row>
    <row r="82" spans="2:6" ht="14.25">
      <c r="B82" s="19" t="s">
        <v>201</v>
      </c>
      <c r="C82" s="9" t="s">
        <v>66</v>
      </c>
      <c r="D82">
        <v>2473</v>
      </c>
      <c r="E82">
        <v>2473</v>
      </c>
      <c r="F82">
        <v>2473</v>
      </c>
    </row>
    <row r="83" spans="2:6" ht="12.75">
      <c r="B83" s="19" t="s">
        <v>166</v>
      </c>
      <c r="C83" s="19" t="s">
        <v>164</v>
      </c>
      <c r="D83">
        <v>529444</v>
      </c>
      <c r="E83">
        <v>528831</v>
      </c>
      <c r="F83">
        <v>528659</v>
      </c>
    </row>
    <row r="84" spans="2:6" ht="12.75">
      <c r="B84" s="19" t="s">
        <v>167</v>
      </c>
      <c r="C84" s="19" t="s">
        <v>68</v>
      </c>
      <c r="D84">
        <v>645.08</v>
      </c>
      <c r="E84">
        <v>645.12</v>
      </c>
      <c r="F84">
        <v>645.13</v>
      </c>
    </row>
    <row r="85" spans="2:3" ht="12.75">
      <c r="B85" s="19" t="s">
        <v>168</v>
      </c>
      <c r="C85" s="19"/>
    </row>
    <row r="86" spans="2:6" ht="14.25">
      <c r="B86" s="19" t="s">
        <v>201</v>
      </c>
      <c r="C86" s="9" t="s">
        <v>66</v>
      </c>
      <c r="D86">
        <v>2460</v>
      </c>
      <c r="E86">
        <v>2460</v>
      </c>
      <c r="F86">
        <v>2461</v>
      </c>
    </row>
    <row r="87" spans="2:6" ht="12.75">
      <c r="B87" s="19" t="s">
        <v>166</v>
      </c>
      <c r="C87" s="19" t="s">
        <v>164</v>
      </c>
      <c r="D87">
        <v>557144</v>
      </c>
      <c r="E87">
        <v>529105</v>
      </c>
      <c r="F87">
        <v>527161</v>
      </c>
    </row>
    <row r="88" spans="2:6" ht="12.75">
      <c r="B88" s="19" t="s">
        <v>167</v>
      </c>
      <c r="C88" s="19" t="s">
        <v>68</v>
      </c>
      <c r="D88">
        <v>742.72</v>
      </c>
      <c r="E88">
        <v>744.12</v>
      </c>
      <c r="F88">
        <v>740.71</v>
      </c>
    </row>
    <row r="89" spans="2:3" ht="12.75">
      <c r="B89" s="19" t="s">
        <v>169</v>
      </c>
      <c r="C89" s="19"/>
    </row>
    <row r="90" spans="2:6" ht="12.75">
      <c r="B90" s="19" t="s">
        <v>170</v>
      </c>
      <c r="C90" s="19" t="s">
        <v>68</v>
      </c>
      <c r="D90">
        <v>331.34</v>
      </c>
      <c r="E90">
        <v>331.01</v>
      </c>
      <c r="F90">
        <v>330.65</v>
      </c>
    </row>
    <row r="91" spans="2:6" ht="12.75">
      <c r="B91" s="19" t="s">
        <v>171</v>
      </c>
      <c r="C91" s="19" t="s">
        <v>67</v>
      </c>
      <c r="D91">
        <v>9.12</v>
      </c>
      <c r="E91">
        <v>9.13</v>
      </c>
      <c r="F91">
        <v>9.13</v>
      </c>
    </row>
    <row r="92" spans="2:6" ht="12.75">
      <c r="B92" s="19" t="s">
        <v>176</v>
      </c>
      <c r="C92" s="19" t="s">
        <v>68</v>
      </c>
      <c r="D92">
        <v>50.63</v>
      </c>
      <c r="E92">
        <v>50.35</v>
      </c>
      <c r="F92">
        <v>50.31</v>
      </c>
    </row>
    <row r="93" spans="2:6" ht="12.75">
      <c r="B93" s="19" t="s">
        <v>172</v>
      </c>
      <c r="C93" s="19" t="s">
        <v>68</v>
      </c>
      <c r="D93">
        <v>238.66</v>
      </c>
      <c r="E93">
        <v>254.31</v>
      </c>
      <c r="F93">
        <v>257.18</v>
      </c>
    </row>
    <row r="94" spans="2:6" ht="12.75">
      <c r="B94" s="19" t="s">
        <v>173</v>
      </c>
      <c r="C94" s="19" t="s">
        <v>67</v>
      </c>
      <c r="D94">
        <v>6.9</v>
      </c>
      <c r="E94">
        <v>6.95</v>
      </c>
      <c r="F94">
        <v>6.94</v>
      </c>
    </row>
    <row r="95" spans="2:6" ht="12.75">
      <c r="B95" s="19" t="s">
        <v>174</v>
      </c>
      <c r="C95" s="19" t="s">
        <v>67</v>
      </c>
      <c r="D95">
        <v>6.82</v>
      </c>
      <c r="E95">
        <v>6.88</v>
      </c>
      <c r="F95">
        <v>6.86</v>
      </c>
    </row>
    <row r="96" spans="2:6" ht="12.75">
      <c r="B96" s="19" t="s">
        <v>175</v>
      </c>
      <c r="C96" s="19" t="s">
        <v>68</v>
      </c>
      <c r="D96">
        <v>9</v>
      </c>
      <c r="E96">
        <v>9</v>
      </c>
      <c r="F96">
        <v>9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14">
      <selection activeCell="C8" sqref="C8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00390625" style="0" customWidth="1"/>
    <col min="4" max="4" width="3.57421875" style="0" bestFit="1" customWidth="1"/>
    <col min="5" max="5" width="9.421875" style="6" customWidth="1"/>
    <col min="6" max="6" width="9.8515625" style="6" customWidth="1"/>
    <col min="7" max="7" width="10.7109375" style="6" customWidth="1"/>
    <col min="8" max="8" width="9.8515625" style="6" customWidth="1"/>
    <col min="9" max="9" width="3.421875" style="75" customWidth="1"/>
    <col min="11" max="11" width="9.28125" style="0" customWidth="1"/>
    <col min="13" max="13" width="9.28125" style="0" customWidth="1"/>
    <col min="14" max="14" width="4.421875" style="75" customWidth="1"/>
    <col min="16" max="16" width="9.00390625" style="0" customWidth="1"/>
    <col min="18" max="18" width="9.00390625" style="0" customWidth="1"/>
  </cols>
  <sheetData>
    <row r="1" spans="1:18" ht="12.75">
      <c r="A1" s="60" t="s">
        <v>85</v>
      </c>
      <c r="B1" s="41"/>
      <c r="C1" s="41"/>
      <c r="D1" s="41"/>
      <c r="E1" s="44"/>
      <c r="F1" s="44"/>
      <c r="G1" s="44"/>
      <c r="H1" s="44"/>
      <c r="I1" s="56"/>
      <c r="J1" s="52"/>
      <c r="K1" s="52"/>
      <c r="L1" s="52"/>
      <c r="M1" s="52"/>
      <c r="N1" s="56"/>
      <c r="O1" s="52"/>
      <c r="P1" s="52"/>
      <c r="Q1" s="52"/>
      <c r="R1" s="52"/>
    </row>
    <row r="2" spans="1:18" ht="12.75">
      <c r="A2" s="41" t="s">
        <v>254</v>
      </c>
      <c r="B2" s="41"/>
      <c r="C2" s="41"/>
      <c r="D2" s="41"/>
      <c r="E2" s="44"/>
      <c r="F2" s="44"/>
      <c r="G2" s="44"/>
      <c r="H2" s="44"/>
      <c r="I2" s="56"/>
      <c r="J2" s="52"/>
      <c r="K2" s="52"/>
      <c r="L2" s="52"/>
      <c r="M2" s="52"/>
      <c r="N2" s="56"/>
      <c r="O2" s="52"/>
      <c r="P2" s="52"/>
      <c r="Q2" s="52"/>
      <c r="R2" s="52"/>
    </row>
    <row r="3" spans="1:18" ht="12.75">
      <c r="A3" s="41" t="s">
        <v>20</v>
      </c>
      <c r="B3" s="41"/>
      <c r="C3" s="14" t="s">
        <v>154</v>
      </c>
      <c r="D3" s="14"/>
      <c r="E3" s="44"/>
      <c r="F3" s="44"/>
      <c r="G3" s="44"/>
      <c r="H3" s="44"/>
      <c r="I3" s="56"/>
      <c r="J3" s="52"/>
      <c r="K3" s="52"/>
      <c r="L3" s="52"/>
      <c r="M3" s="52"/>
      <c r="N3" s="56"/>
      <c r="O3" s="52"/>
      <c r="P3" s="52"/>
      <c r="Q3" s="52"/>
      <c r="R3" s="52"/>
    </row>
    <row r="4" spans="1:18" ht="12.75">
      <c r="A4" s="41" t="s">
        <v>21</v>
      </c>
      <c r="B4" s="41"/>
      <c r="C4" s="14" t="s">
        <v>150</v>
      </c>
      <c r="D4" s="14"/>
      <c r="E4" s="67"/>
      <c r="F4" s="17"/>
      <c r="G4" s="67"/>
      <c r="H4" s="17"/>
      <c r="I4" s="56"/>
      <c r="J4" s="54"/>
      <c r="K4" s="54"/>
      <c r="L4" s="54"/>
      <c r="M4" s="54"/>
      <c r="N4" s="56"/>
      <c r="O4" s="54"/>
      <c r="P4" s="54"/>
      <c r="Q4" s="54"/>
      <c r="R4" s="54"/>
    </row>
    <row r="5" spans="1:18" ht="12.75">
      <c r="A5" s="41" t="s">
        <v>22</v>
      </c>
      <c r="B5" s="41"/>
      <c r="C5" s="19" t="s">
        <v>151</v>
      </c>
      <c r="D5" s="19"/>
      <c r="E5" s="50"/>
      <c r="F5" s="50"/>
      <c r="G5" s="50"/>
      <c r="H5" s="50"/>
      <c r="I5" s="65"/>
      <c r="J5" s="19"/>
      <c r="K5" s="52"/>
      <c r="L5" s="19"/>
      <c r="M5" s="52"/>
      <c r="N5" s="56"/>
      <c r="O5" s="52"/>
      <c r="P5" s="52"/>
      <c r="Q5" s="52"/>
      <c r="R5" s="52"/>
    </row>
    <row r="6" spans="1:18" ht="12.75">
      <c r="A6" s="41"/>
      <c r="B6" s="41"/>
      <c r="C6" s="43"/>
      <c r="D6" s="43"/>
      <c r="E6" s="17"/>
      <c r="F6" s="44"/>
      <c r="G6" s="17"/>
      <c r="H6" s="44"/>
      <c r="I6" s="56"/>
      <c r="J6" s="56"/>
      <c r="K6" s="52"/>
      <c r="L6" s="56"/>
      <c r="M6" s="52"/>
      <c r="N6" s="56"/>
      <c r="O6" s="56"/>
      <c r="P6" s="52"/>
      <c r="Q6" s="56"/>
      <c r="R6" s="52"/>
    </row>
    <row r="7" spans="1:18" ht="12.75">
      <c r="A7" s="41"/>
      <c r="B7" s="41"/>
      <c r="C7" s="43" t="s">
        <v>23</v>
      </c>
      <c r="D7" s="43"/>
      <c r="E7" s="68" t="s">
        <v>62</v>
      </c>
      <c r="F7" s="68"/>
      <c r="G7" s="68"/>
      <c r="H7" s="68"/>
      <c r="I7" s="18"/>
      <c r="J7" s="57" t="s">
        <v>63</v>
      </c>
      <c r="K7" s="57"/>
      <c r="L7" s="57"/>
      <c r="M7" s="57"/>
      <c r="N7" s="18"/>
      <c r="O7" s="57" t="s">
        <v>64</v>
      </c>
      <c r="P7" s="57"/>
      <c r="Q7" s="57"/>
      <c r="R7" s="57"/>
    </row>
    <row r="8" spans="1:18" ht="12.75">
      <c r="A8" s="41"/>
      <c r="B8" s="41"/>
      <c r="C8" s="43" t="s">
        <v>24</v>
      </c>
      <c r="D8" s="41"/>
      <c r="E8" s="17" t="s">
        <v>25</v>
      </c>
      <c r="F8" s="17" t="s">
        <v>26</v>
      </c>
      <c r="G8" s="17" t="s">
        <v>25</v>
      </c>
      <c r="H8" s="17" t="s">
        <v>26</v>
      </c>
      <c r="I8" s="56"/>
      <c r="J8" s="56" t="s">
        <v>25</v>
      </c>
      <c r="K8" s="56" t="s">
        <v>27</v>
      </c>
      <c r="L8" s="56" t="s">
        <v>25</v>
      </c>
      <c r="M8" s="56" t="s">
        <v>27</v>
      </c>
      <c r="N8" s="56"/>
      <c r="O8" s="56" t="s">
        <v>25</v>
      </c>
      <c r="P8" s="56" t="s">
        <v>27</v>
      </c>
      <c r="Q8" s="56" t="s">
        <v>25</v>
      </c>
      <c r="R8" s="56" t="s">
        <v>27</v>
      </c>
    </row>
    <row r="9" spans="1:18" ht="12.75">
      <c r="A9" s="41"/>
      <c r="B9" s="41"/>
      <c r="C9" s="43"/>
      <c r="D9" s="41"/>
      <c r="E9" s="17" t="s">
        <v>221</v>
      </c>
      <c r="F9" s="17" t="s">
        <v>221</v>
      </c>
      <c r="G9" s="17" t="s">
        <v>84</v>
      </c>
      <c r="H9" s="17" t="s">
        <v>84</v>
      </c>
      <c r="I9" s="56"/>
      <c r="J9" s="17" t="s">
        <v>221</v>
      </c>
      <c r="K9" s="17" t="s">
        <v>221</v>
      </c>
      <c r="L9" s="56" t="s">
        <v>84</v>
      </c>
      <c r="M9" s="55" t="s">
        <v>84</v>
      </c>
      <c r="N9" s="56"/>
      <c r="O9" s="17" t="s">
        <v>221</v>
      </c>
      <c r="P9" s="17" t="s">
        <v>221</v>
      </c>
      <c r="Q9" s="56" t="s">
        <v>84</v>
      </c>
      <c r="R9" s="55" t="s">
        <v>84</v>
      </c>
    </row>
    <row r="10" spans="1:18" ht="12.75">
      <c r="A10" s="41" t="s">
        <v>60</v>
      </c>
      <c r="B10" s="41"/>
      <c r="C10" s="41"/>
      <c r="D10" s="41"/>
      <c r="E10" s="44"/>
      <c r="F10" s="44"/>
      <c r="G10" s="44"/>
      <c r="H10" s="44"/>
      <c r="I10" s="56"/>
      <c r="J10" s="52"/>
      <c r="K10" s="52"/>
      <c r="L10" s="52"/>
      <c r="M10" s="52"/>
      <c r="N10" s="56"/>
      <c r="O10" s="44"/>
      <c r="P10" s="52"/>
      <c r="Q10" s="52"/>
      <c r="R10" s="52"/>
    </row>
    <row r="11" spans="1:18" ht="12.75">
      <c r="A11" s="41"/>
      <c r="B11" s="41" t="s">
        <v>28</v>
      </c>
      <c r="C11" s="43">
        <v>1</v>
      </c>
      <c r="D11" s="43" t="s">
        <v>29</v>
      </c>
      <c r="E11" s="44">
        <v>3.3</v>
      </c>
      <c r="F11" s="44">
        <f>IF(E11="","",E11*$C11)</f>
        <v>3.3</v>
      </c>
      <c r="G11" s="44">
        <f>IF(E11=0,"",IF(D11="nd",E11/2,E11))</f>
        <v>1.65</v>
      </c>
      <c r="H11" s="44">
        <f>IF(G11="","",G11*$C11)</f>
        <v>1.65</v>
      </c>
      <c r="I11" s="55" t="s">
        <v>29</v>
      </c>
      <c r="J11" s="19">
        <v>5.1</v>
      </c>
      <c r="K11" s="44">
        <f>IF(J11="","",J11*$C11)</f>
        <v>5.1</v>
      </c>
      <c r="L11" s="44">
        <f>IF(J11=0,"",IF(I11="nd",J11/2,J11))</f>
        <v>2.55</v>
      </c>
      <c r="M11" s="44">
        <f>IF(L11="","",L11*$C11)</f>
        <v>2.55</v>
      </c>
      <c r="N11" s="55" t="s">
        <v>29</v>
      </c>
      <c r="O11" s="58">
        <v>5.5</v>
      </c>
      <c r="P11" s="44">
        <f>IF(O11="","",O11*$C11)</f>
        <v>5.5</v>
      </c>
      <c r="Q11" s="44">
        <f>IF(O11=0,"",IF(N11="nd",O11/2,O11))</f>
        <v>2.75</v>
      </c>
      <c r="R11" s="44">
        <f>IF(Q11="","",Q11*$C11)</f>
        <v>2.75</v>
      </c>
    </row>
    <row r="12" spans="1:18" ht="12.75">
      <c r="A12" s="41"/>
      <c r="B12" s="41" t="s">
        <v>125</v>
      </c>
      <c r="C12" s="43">
        <v>0</v>
      </c>
      <c r="D12" s="43"/>
      <c r="E12" s="44">
        <v>21</v>
      </c>
      <c r="F12" s="44">
        <f aca="true" t="shared" si="0" ref="F12:H35">IF(E12="","",E12*$C12)</f>
        <v>0</v>
      </c>
      <c r="G12" s="44">
        <f aca="true" t="shared" si="1" ref="G12:G35">IF(E12=0,"",IF(D12="nd",E12/2,E12))</f>
        <v>21</v>
      </c>
      <c r="H12" s="44">
        <f t="shared" si="0"/>
        <v>0</v>
      </c>
      <c r="I12" s="55" t="s">
        <v>29</v>
      </c>
      <c r="J12" s="34">
        <v>5.1</v>
      </c>
      <c r="K12" s="44">
        <f aca="true" t="shared" si="2" ref="K12:M35">IF(J12="","",J12*$C12)</f>
        <v>0</v>
      </c>
      <c r="L12" s="44">
        <f aca="true" t="shared" si="3" ref="L12:L35">IF(J12=0,"",IF(I12="nd",J12/2,J12))</f>
        <v>2.55</v>
      </c>
      <c r="M12" s="44">
        <f t="shared" si="2"/>
        <v>0</v>
      </c>
      <c r="N12" s="55" t="s">
        <v>29</v>
      </c>
      <c r="O12" s="58">
        <v>12</v>
      </c>
      <c r="P12" s="44">
        <f aca="true" t="shared" si="4" ref="P12:R35">IF(O12="","",O12*$C12)</f>
        <v>0</v>
      </c>
      <c r="Q12" s="44">
        <f aca="true" t="shared" si="5" ref="Q12:Q35">IF(O12=0,"",IF(N12="nd",O12/2,O12))</f>
        <v>6</v>
      </c>
      <c r="R12" s="44">
        <f t="shared" si="4"/>
        <v>0</v>
      </c>
    </row>
    <row r="13" spans="1:18" ht="12.75">
      <c r="A13" s="41"/>
      <c r="B13" s="41" t="s">
        <v>30</v>
      </c>
      <c r="C13" s="43">
        <v>0.5</v>
      </c>
      <c r="D13" s="43" t="s">
        <v>29</v>
      </c>
      <c r="E13" s="44">
        <v>6.4</v>
      </c>
      <c r="F13" s="44">
        <f t="shared" si="0"/>
        <v>3.2</v>
      </c>
      <c r="G13" s="44">
        <f t="shared" si="1"/>
        <v>3.2</v>
      </c>
      <c r="H13" s="44">
        <f t="shared" si="0"/>
        <v>1.6</v>
      </c>
      <c r="I13" s="55" t="s">
        <v>29</v>
      </c>
      <c r="J13" s="19">
        <v>4.5</v>
      </c>
      <c r="K13" s="44">
        <f t="shared" si="2"/>
        <v>2.25</v>
      </c>
      <c r="L13" s="44">
        <f t="shared" si="3"/>
        <v>2.25</v>
      </c>
      <c r="M13" s="44">
        <f t="shared" si="2"/>
        <v>1.125</v>
      </c>
      <c r="N13" s="55" t="s">
        <v>29</v>
      </c>
      <c r="O13" s="59">
        <v>9.7</v>
      </c>
      <c r="P13" s="44">
        <f t="shared" si="4"/>
        <v>4.85</v>
      </c>
      <c r="Q13" s="44">
        <f t="shared" si="5"/>
        <v>4.85</v>
      </c>
      <c r="R13" s="44">
        <f t="shared" si="4"/>
        <v>2.425</v>
      </c>
    </row>
    <row r="14" spans="1:18" ht="12.75">
      <c r="A14" s="41"/>
      <c r="B14" s="41" t="s">
        <v>126</v>
      </c>
      <c r="C14" s="43">
        <v>0</v>
      </c>
      <c r="D14" s="43"/>
      <c r="E14" s="44">
        <v>7.7</v>
      </c>
      <c r="F14" s="44">
        <f t="shared" si="0"/>
        <v>0</v>
      </c>
      <c r="G14" s="44">
        <f t="shared" si="1"/>
        <v>7.7</v>
      </c>
      <c r="H14" s="44">
        <f t="shared" si="0"/>
        <v>0</v>
      </c>
      <c r="I14" s="55" t="s">
        <v>29</v>
      </c>
      <c r="J14" s="19">
        <v>4.5</v>
      </c>
      <c r="K14" s="44">
        <f t="shared" si="2"/>
        <v>0</v>
      </c>
      <c r="L14" s="44">
        <f t="shared" si="3"/>
        <v>2.25</v>
      </c>
      <c r="M14" s="44">
        <f t="shared" si="2"/>
        <v>0</v>
      </c>
      <c r="N14" s="55"/>
      <c r="O14" s="59">
        <v>13.3</v>
      </c>
      <c r="P14" s="44">
        <f t="shared" si="4"/>
        <v>0</v>
      </c>
      <c r="Q14" s="44">
        <f t="shared" si="5"/>
        <v>13.3</v>
      </c>
      <c r="R14" s="44">
        <f t="shared" si="4"/>
        <v>0</v>
      </c>
    </row>
    <row r="15" spans="1:18" ht="12.75">
      <c r="A15" s="41"/>
      <c r="B15" s="41" t="s">
        <v>31</v>
      </c>
      <c r="C15" s="43">
        <v>0.1</v>
      </c>
      <c r="D15" s="43" t="s">
        <v>29</v>
      </c>
      <c r="E15" s="44">
        <v>9</v>
      </c>
      <c r="F15" s="44">
        <f t="shared" si="0"/>
        <v>0.9</v>
      </c>
      <c r="G15" s="44">
        <f t="shared" si="1"/>
        <v>4.5</v>
      </c>
      <c r="H15" s="44">
        <f t="shared" si="0"/>
        <v>0.45</v>
      </c>
      <c r="I15" s="55" t="s">
        <v>29</v>
      </c>
      <c r="J15" s="19">
        <v>12.1</v>
      </c>
      <c r="K15" s="44">
        <f t="shared" si="2"/>
        <v>1.21</v>
      </c>
      <c r="L15" s="44">
        <f t="shared" si="3"/>
        <v>6.05</v>
      </c>
      <c r="M15" s="44">
        <f t="shared" si="2"/>
        <v>0.605</v>
      </c>
      <c r="N15" s="55" t="s">
        <v>29</v>
      </c>
      <c r="O15" s="59">
        <v>15.2</v>
      </c>
      <c r="P15" s="44">
        <f t="shared" si="4"/>
        <v>1.52</v>
      </c>
      <c r="Q15" s="44">
        <f t="shared" si="5"/>
        <v>7.6</v>
      </c>
      <c r="R15" s="44">
        <f t="shared" si="4"/>
        <v>0.76</v>
      </c>
    </row>
    <row r="16" spans="1:18" ht="12.75">
      <c r="A16" s="41"/>
      <c r="B16" s="41" t="s">
        <v>32</v>
      </c>
      <c r="C16" s="43">
        <v>0.1</v>
      </c>
      <c r="D16" s="43"/>
      <c r="E16" s="44">
        <v>8.4</v>
      </c>
      <c r="F16" s="44">
        <f t="shared" si="0"/>
        <v>0.8400000000000001</v>
      </c>
      <c r="G16" s="44">
        <f t="shared" si="1"/>
        <v>8.4</v>
      </c>
      <c r="H16" s="44">
        <f t="shared" si="0"/>
        <v>0.8400000000000001</v>
      </c>
      <c r="I16" s="55" t="s">
        <v>29</v>
      </c>
      <c r="J16" s="19">
        <v>11.3</v>
      </c>
      <c r="K16" s="44">
        <f t="shared" si="2"/>
        <v>1.1300000000000001</v>
      </c>
      <c r="L16" s="44">
        <f t="shared" si="3"/>
        <v>5.65</v>
      </c>
      <c r="M16" s="44">
        <f t="shared" si="2"/>
        <v>0.5650000000000001</v>
      </c>
      <c r="N16" s="55" t="s">
        <v>29</v>
      </c>
      <c r="O16" s="59">
        <v>14.2</v>
      </c>
      <c r="P16" s="44">
        <f t="shared" si="4"/>
        <v>1.42</v>
      </c>
      <c r="Q16" s="44">
        <f t="shared" si="5"/>
        <v>7.1</v>
      </c>
      <c r="R16" s="44">
        <f t="shared" si="4"/>
        <v>0.71</v>
      </c>
    </row>
    <row r="17" spans="1:18" ht="12.75">
      <c r="A17" s="41"/>
      <c r="B17" s="41" t="s">
        <v>33</v>
      </c>
      <c r="C17" s="43">
        <v>0.1</v>
      </c>
      <c r="D17" s="43" t="s">
        <v>29</v>
      </c>
      <c r="E17" s="44">
        <v>7.9</v>
      </c>
      <c r="F17" s="44">
        <f t="shared" si="0"/>
        <v>0.79</v>
      </c>
      <c r="G17" s="44">
        <f t="shared" si="1"/>
        <v>3.95</v>
      </c>
      <c r="H17" s="44">
        <f t="shared" si="0"/>
        <v>0.395</v>
      </c>
      <c r="I17" s="55" t="s">
        <v>29</v>
      </c>
      <c r="J17" s="19">
        <v>10.6</v>
      </c>
      <c r="K17" s="44">
        <f t="shared" si="2"/>
        <v>1.06</v>
      </c>
      <c r="L17" s="44">
        <f t="shared" si="3"/>
        <v>5.3</v>
      </c>
      <c r="M17" s="44">
        <f t="shared" si="2"/>
        <v>0.53</v>
      </c>
      <c r="N17" s="55" t="s">
        <v>29</v>
      </c>
      <c r="O17" s="59">
        <v>13.3</v>
      </c>
      <c r="P17" s="44">
        <f t="shared" si="4"/>
        <v>1.33</v>
      </c>
      <c r="Q17" s="44">
        <f t="shared" si="5"/>
        <v>6.65</v>
      </c>
      <c r="R17" s="44">
        <f t="shared" si="4"/>
        <v>0.665</v>
      </c>
    </row>
    <row r="18" spans="1:18" ht="12.75">
      <c r="A18" s="41"/>
      <c r="B18" s="41" t="s">
        <v>127</v>
      </c>
      <c r="C18" s="43">
        <v>0</v>
      </c>
      <c r="D18" s="43"/>
      <c r="E18" s="44">
        <v>31.1</v>
      </c>
      <c r="F18" s="44">
        <f t="shared" si="0"/>
        <v>0</v>
      </c>
      <c r="G18" s="44">
        <f t="shared" si="1"/>
        <v>31.1</v>
      </c>
      <c r="H18" s="44">
        <f t="shared" si="0"/>
        <v>0</v>
      </c>
      <c r="I18" s="55"/>
      <c r="J18" s="19">
        <v>23.9</v>
      </c>
      <c r="K18" s="44">
        <f t="shared" si="2"/>
        <v>0</v>
      </c>
      <c r="L18" s="44">
        <f t="shared" si="3"/>
        <v>23.9</v>
      </c>
      <c r="M18" s="44">
        <f t="shared" si="2"/>
        <v>0</v>
      </c>
      <c r="N18" s="55"/>
      <c r="O18" s="59">
        <v>14.2</v>
      </c>
      <c r="P18" s="44">
        <f t="shared" si="4"/>
        <v>0</v>
      </c>
      <c r="Q18" s="44">
        <f t="shared" si="5"/>
        <v>14.2</v>
      </c>
      <c r="R18" s="44">
        <f t="shared" si="4"/>
        <v>0</v>
      </c>
    </row>
    <row r="19" spans="1:18" ht="12.75">
      <c r="A19" s="41"/>
      <c r="B19" s="41" t="s">
        <v>34</v>
      </c>
      <c r="C19" s="43">
        <v>0.01</v>
      </c>
      <c r="D19" s="43"/>
      <c r="E19" s="44">
        <v>46.6</v>
      </c>
      <c r="F19" s="44">
        <f t="shared" si="0"/>
        <v>0.466</v>
      </c>
      <c r="G19" s="44">
        <f t="shared" si="1"/>
        <v>46.6</v>
      </c>
      <c r="H19" s="44">
        <f t="shared" si="0"/>
        <v>0.466</v>
      </c>
      <c r="I19" s="55"/>
      <c r="J19" s="19">
        <v>45.9</v>
      </c>
      <c r="K19" s="44">
        <f t="shared" si="2"/>
        <v>0.459</v>
      </c>
      <c r="L19" s="44">
        <f t="shared" si="3"/>
        <v>45.9</v>
      </c>
      <c r="M19" s="44">
        <f t="shared" si="2"/>
        <v>0.459</v>
      </c>
      <c r="N19" s="55"/>
      <c r="O19" s="59">
        <v>34.9</v>
      </c>
      <c r="P19" s="44">
        <f t="shared" si="4"/>
        <v>0.349</v>
      </c>
      <c r="Q19" s="44">
        <f t="shared" si="5"/>
        <v>34.9</v>
      </c>
      <c r="R19" s="44">
        <f t="shared" si="4"/>
        <v>0.349</v>
      </c>
    </row>
    <row r="20" spans="1:18" ht="12.75">
      <c r="A20" s="41"/>
      <c r="B20" s="41" t="s">
        <v>128</v>
      </c>
      <c r="C20" s="43">
        <v>0</v>
      </c>
      <c r="D20" s="43"/>
      <c r="E20" s="44">
        <v>69.2</v>
      </c>
      <c r="F20" s="44">
        <f t="shared" si="0"/>
        <v>0</v>
      </c>
      <c r="G20" s="44">
        <f t="shared" si="1"/>
        <v>69.2</v>
      </c>
      <c r="H20" s="44">
        <f t="shared" si="0"/>
        <v>0</v>
      </c>
      <c r="I20" s="55"/>
      <c r="J20" s="19">
        <v>65.6</v>
      </c>
      <c r="K20" s="44">
        <f t="shared" si="2"/>
        <v>0</v>
      </c>
      <c r="L20" s="44">
        <f t="shared" si="3"/>
        <v>65.6</v>
      </c>
      <c r="M20" s="44">
        <f t="shared" si="2"/>
        <v>0</v>
      </c>
      <c r="N20" s="55"/>
      <c r="O20" s="59">
        <v>50.1</v>
      </c>
      <c r="P20" s="44">
        <f t="shared" si="4"/>
        <v>0</v>
      </c>
      <c r="Q20" s="44">
        <f t="shared" si="5"/>
        <v>50.1</v>
      </c>
      <c r="R20" s="44">
        <f t="shared" si="4"/>
        <v>0</v>
      </c>
    </row>
    <row r="21" spans="1:18" ht="12.75">
      <c r="A21" s="41"/>
      <c r="B21" s="41" t="s">
        <v>35</v>
      </c>
      <c r="C21" s="43">
        <v>0.001</v>
      </c>
      <c r="D21" s="43"/>
      <c r="E21" s="44">
        <v>72</v>
      </c>
      <c r="F21" s="44">
        <f t="shared" si="0"/>
        <v>0.07200000000000001</v>
      </c>
      <c r="G21" s="44">
        <f t="shared" si="1"/>
        <v>72</v>
      </c>
      <c r="H21" s="44">
        <f t="shared" si="0"/>
        <v>0.07200000000000001</v>
      </c>
      <c r="I21" s="55"/>
      <c r="J21" s="19">
        <v>69</v>
      </c>
      <c r="K21" s="44">
        <f t="shared" si="2"/>
        <v>0.069</v>
      </c>
      <c r="L21" s="44">
        <f t="shared" si="3"/>
        <v>69</v>
      </c>
      <c r="M21" s="44">
        <f t="shared" si="2"/>
        <v>0.069</v>
      </c>
      <c r="N21" s="55"/>
      <c r="O21" s="59">
        <v>65</v>
      </c>
      <c r="P21" s="44">
        <f t="shared" si="4"/>
        <v>0.065</v>
      </c>
      <c r="Q21" s="44">
        <f t="shared" si="5"/>
        <v>65</v>
      </c>
      <c r="R21" s="44">
        <f t="shared" si="4"/>
        <v>0.065</v>
      </c>
    </row>
    <row r="22" spans="1:18" ht="12.75">
      <c r="A22" s="41"/>
      <c r="B22" s="41" t="s">
        <v>36</v>
      </c>
      <c r="C22" s="43">
        <v>0.1</v>
      </c>
      <c r="D22" s="43"/>
      <c r="E22" s="44">
        <v>109</v>
      </c>
      <c r="F22" s="44">
        <f t="shared" si="0"/>
        <v>10.9</v>
      </c>
      <c r="G22" s="44">
        <f t="shared" si="1"/>
        <v>109</v>
      </c>
      <c r="H22" s="44">
        <f t="shared" si="0"/>
        <v>10.9</v>
      </c>
      <c r="I22" s="55"/>
      <c r="J22" s="19">
        <v>87</v>
      </c>
      <c r="K22" s="44">
        <f t="shared" si="2"/>
        <v>8.700000000000001</v>
      </c>
      <c r="L22" s="44">
        <f t="shared" si="3"/>
        <v>87</v>
      </c>
      <c r="M22" s="44">
        <f t="shared" si="2"/>
        <v>8.700000000000001</v>
      </c>
      <c r="N22" s="55"/>
      <c r="O22" s="59">
        <v>94</v>
      </c>
      <c r="P22" s="44">
        <f t="shared" si="4"/>
        <v>9.4</v>
      </c>
      <c r="Q22" s="44">
        <f t="shared" si="5"/>
        <v>94</v>
      </c>
      <c r="R22" s="44">
        <f t="shared" si="4"/>
        <v>9.4</v>
      </c>
    </row>
    <row r="23" spans="1:18" ht="12.75">
      <c r="A23" s="41"/>
      <c r="B23" s="41" t="s">
        <v>129</v>
      </c>
      <c r="C23" s="43">
        <v>0</v>
      </c>
      <c r="D23" s="43"/>
      <c r="E23" s="44">
        <v>2298</v>
      </c>
      <c r="F23" s="44">
        <f t="shared" si="0"/>
        <v>0</v>
      </c>
      <c r="G23" s="44">
        <f t="shared" si="1"/>
        <v>2298</v>
      </c>
      <c r="H23" s="44">
        <f t="shared" si="0"/>
        <v>0</v>
      </c>
      <c r="I23" s="55"/>
      <c r="J23" s="19">
        <v>1796</v>
      </c>
      <c r="K23" s="44">
        <f t="shared" si="2"/>
        <v>0</v>
      </c>
      <c r="L23" s="44">
        <f t="shared" si="3"/>
        <v>1796</v>
      </c>
      <c r="M23" s="44">
        <f t="shared" si="2"/>
        <v>0</v>
      </c>
      <c r="N23" s="55"/>
      <c r="O23" s="59">
        <v>1562</v>
      </c>
      <c r="P23" s="44">
        <f t="shared" si="4"/>
        <v>0</v>
      </c>
      <c r="Q23" s="44">
        <f t="shared" si="5"/>
        <v>1562</v>
      </c>
      <c r="R23" s="44">
        <f t="shared" si="4"/>
        <v>0</v>
      </c>
    </row>
    <row r="24" spans="1:18" ht="12.75">
      <c r="A24" s="41"/>
      <c r="B24" s="41" t="s">
        <v>37</v>
      </c>
      <c r="C24" s="43">
        <v>0.05</v>
      </c>
      <c r="D24" s="43"/>
      <c r="E24" s="44">
        <v>310</v>
      </c>
      <c r="F24" s="44">
        <f t="shared" si="0"/>
        <v>15.5</v>
      </c>
      <c r="G24" s="44">
        <f t="shared" si="1"/>
        <v>310</v>
      </c>
      <c r="H24" s="44">
        <f t="shared" si="0"/>
        <v>15.5</v>
      </c>
      <c r="I24" s="55"/>
      <c r="J24" s="19">
        <v>208</v>
      </c>
      <c r="K24" s="44">
        <f t="shared" si="2"/>
        <v>10.4</v>
      </c>
      <c r="L24" s="44">
        <f t="shared" si="3"/>
        <v>208</v>
      </c>
      <c r="M24" s="44">
        <f t="shared" si="2"/>
        <v>10.4</v>
      </c>
      <c r="N24" s="55"/>
      <c r="O24" s="59">
        <v>175</v>
      </c>
      <c r="P24" s="44">
        <f t="shared" si="4"/>
        <v>8.75</v>
      </c>
      <c r="Q24" s="44">
        <f t="shared" si="5"/>
        <v>175</v>
      </c>
      <c r="R24" s="44">
        <f t="shared" si="4"/>
        <v>8.75</v>
      </c>
    </row>
    <row r="25" spans="1:18" ht="12.75">
      <c r="A25" s="41"/>
      <c r="B25" s="41" t="s">
        <v>38</v>
      </c>
      <c r="C25" s="43">
        <v>0.5</v>
      </c>
      <c r="D25" s="43"/>
      <c r="E25" s="44">
        <v>97</v>
      </c>
      <c r="F25" s="44">
        <f t="shared" si="0"/>
        <v>48.5</v>
      </c>
      <c r="G25" s="44">
        <f t="shared" si="1"/>
        <v>97</v>
      </c>
      <c r="H25" s="44">
        <f t="shared" si="0"/>
        <v>48.5</v>
      </c>
      <c r="I25" s="55"/>
      <c r="J25" s="19">
        <v>66</v>
      </c>
      <c r="K25" s="44">
        <f t="shared" si="2"/>
        <v>33</v>
      </c>
      <c r="L25" s="44">
        <f t="shared" si="3"/>
        <v>66</v>
      </c>
      <c r="M25" s="44">
        <f t="shared" si="2"/>
        <v>33</v>
      </c>
      <c r="N25" s="55"/>
      <c r="O25" s="59">
        <v>65</v>
      </c>
      <c r="P25" s="44">
        <f t="shared" si="4"/>
        <v>32.5</v>
      </c>
      <c r="Q25" s="44">
        <f t="shared" si="5"/>
        <v>65</v>
      </c>
      <c r="R25" s="44">
        <f t="shared" si="4"/>
        <v>32.5</v>
      </c>
    </row>
    <row r="26" spans="1:18" ht="12.75">
      <c r="A26" s="41"/>
      <c r="B26" s="41" t="s">
        <v>130</v>
      </c>
      <c r="C26" s="43">
        <v>0</v>
      </c>
      <c r="D26" s="43"/>
      <c r="E26" s="44">
        <v>2448</v>
      </c>
      <c r="F26" s="44">
        <f t="shared" si="0"/>
        <v>0</v>
      </c>
      <c r="G26" s="44">
        <f t="shared" si="1"/>
        <v>2448</v>
      </c>
      <c r="H26" s="44">
        <f t="shared" si="0"/>
        <v>0</v>
      </c>
      <c r="I26" s="55"/>
      <c r="J26" s="19">
        <v>1709</v>
      </c>
      <c r="K26" s="44">
        <f t="shared" si="2"/>
        <v>0</v>
      </c>
      <c r="L26" s="44">
        <f t="shared" si="3"/>
        <v>1709</v>
      </c>
      <c r="M26" s="44">
        <f t="shared" si="2"/>
        <v>0</v>
      </c>
      <c r="N26" s="55"/>
      <c r="O26" s="59">
        <v>1583</v>
      </c>
      <c r="P26" s="44">
        <f t="shared" si="4"/>
        <v>0</v>
      </c>
      <c r="Q26" s="44">
        <f t="shared" si="5"/>
        <v>1583</v>
      </c>
      <c r="R26" s="44">
        <f t="shared" si="4"/>
        <v>0</v>
      </c>
    </row>
    <row r="27" spans="1:18" ht="12.75">
      <c r="A27" s="41"/>
      <c r="B27" s="41" t="s">
        <v>39</v>
      </c>
      <c r="C27" s="43">
        <v>0.1</v>
      </c>
      <c r="D27" s="43"/>
      <c r="E27" s="44">
        <v>748</v>
      </c>
      <c r="F27" s="44">
        <f t="shared" si="0"/>
        <v>74.8</v>
      </c>
      <c r="G27" s="44">
        <f t="shared" si="1"/>
        <v>748</v>
      </c>
      <c r="H27" s="44">
        <f t="shared" si="0"/>
        <v>74.8</v>
      </c>
      <c r="I27" s="55"/>
      <c r="J27" s="19">
        <v>562</v>
      </c>
      <c r="K27" s="44">
        <f t="shared" si="2"/>
        <v>56.2</v>
      </c>
      <c r="L27" s="44">
        <f t="shared" si="3"/>
        <v>562</v>
      </c>
      <c r="M27" s="44">
        <f t="shared" si="2"/>
        <v>56.2</v>
      </c>
      <c r="N27" s="55"/>
      <c r="O27" s="59">
        <v>444</v>
      </c>
      <c r="P27" s="44">
        <f t="shared" si="4"/>
        <v>44.400000000000006</v>
      </c>
      <c r="Q27" s="44">
        <f t="shared" si="5"/>
        <v>444</v>
      </c>
      <c r="R27" s="44">
        <f t="shared" si="4"/>
        <v>44.400000000000006</v>
      </c>
    </row>
    <row r="28" spans="1:18" ht="12.75">
      <c r="A28" s="41"/>
      <c r="B28" s="41" t="s">
        <v>40</v>
      </c>
      <c r="C28" s="43">
        <v>0.1</v>
      </c>
      <c r="D28" s="43"/>
      <c r="E28" s="44">
        <v>273</v>
      </c>
      <c r="F28" s="44">
        <f t="shared" si="0"/>
        <v>27.3</v>
      </c>
      <c r="G28" s="44">
        <f t="shared" si="1"/>
        <v>273</v>
      </c>
      <c r="H28" s="44">
        <f t="shared" si="0"/>
        <v>27.3</v>
      </c>
      <c r="I28" s="55"/>
      <c r="J28" s="19">
        <v>174</v>
      </c>
      <c r="K28" s="44">
        <f t="shared" si="2"/>
        <v>17.400000000000002</v>
      </c>
      <c r="L28" s="44">
        <f t="shared" si="3"/>
        <v>174</v>
      </c>
      <c r="M28" s="44">
        <f t="shared" si="2"/>
        <v>17.400000000000002</v>
      </c>
      <c r="N28" s="55"/>
      <c r="O28" s="59">
        <v>151</v>
      </c>
      <c r="P28" s="44">
        <f t="shared" si="4"/>
        <v>15.100000000000001</v>
      </c>
      <c r="Q28" s="44">
        <f t="shared" si="5"/>
        <v>151</v>
      </c>
      <c r="R28" s="44">
        <f t="shared" si="4"/>
        <v>15.100000000000001</v>
      </c>
    </row>
    <row r="29" spans="1:18" ht="12.75">
      <c r="A29" s="41"/>
      <c r="B29" s="41" t="s">
        <v>41</v>
      </c>
      <c r="C29" s="43">
        <v>0.1</v>
      </c>
      <c r="D29" s="43"/>
      <c r="E29" s="44">
        <v>80</v>
      </c>
      <c r="F29" s="44">
        <f t="shared" si="0"/>
        <v>8</v>
      </c>
      <c r="G29" s="44">
        <f t="shared" si="1"/>
        <v>80</v>
      </c>
      <c r="H29" s="44">
        <f t="shared" si="0"/>
        <v>8</v>
      </c>
      <c r="I29" s="55"/>
      <c r="J29" s="19">
        <v>62</v>
      </c>
      <c r="K29" s="44">
        <f t="shared" si="2"/>
        <v>6.2</v>
      </c>
      <c r="L29" s="44">
        <f t="shared" si="3"/>
        <v>62</v>
      </c>
      <c r="M29" s="44">
        <f t="shared" si="2"/>
        <v>6.2</v>
      </c>
      <c r="N29" s="55"/>
      <c r="O29" s="59">
        <v>59</v>
      </c>
      <c r="P29" s="44">
        <f t="shared" si="4"/>
        <v>5.9</v>
      </c>
      <c r="Q29" s="44">
        <f t="shared" si="5"/>
        <v>59</v>
      </c>
      <c r="R29" s="44">
        <f t="shared" si="4"/>
        <v>5.9</v>
      </c>
    </row>
    <row r="30" spans="1:18" ht="12.75">
      <c r="A30" s="41"/>
      <c r="B30" s="41" t="s">
        <v>42</v>
      </c>
      <c r="C30" s="43">
        <v>0.1</v>
      </c>
      <c r="D30" s="43"/>
      <c r="E30" s="44">
        <v>49</v>
      </c>
      <c r="F30" s="44">
        <f t="shared" si="0"/>
        <v>4.9</v>
      </c>
      <c r="G30" s="44">
        <f t="shared" si="1"/>
        <v>49</v>
      </c>
      <c r="H30" s="44">
        <f t="shared" si="0"/>
        <v>4.9</v>
      </c>
      <c r="I30" s="55"/>
      <c r="J30" s="19">
        <v>42</v>
      </c>
      <c r="K30" s="44">
        <f t="shared" si="2"/>
        <v>4.2</v>
      </c>
      <c r="L30" s="44">
        <f t="shared" si="3"/>
        <v>42</v>
      </c>
      <c r="M30" s="44">
        <f t="shared" si="2"/>
        <v>4.2</v>
      </c>
      <c r="N30" s="55"/>
      <c r="O30" s="59">
        <v>38</v>
      </c>
      <c r="P30" s="44">
        <f t="shared" si="4"/>
        <v>3.8000000000000003</v>
      </c>
      <c r="Q30" s="44">
        <f t="shared" si="5"/>
        <v>38</v>
      </c>
      <c r="R30" s="44">
        <f t="shared" si="4"/>
        <v>3.8000000000000003</v>
      </c>
    </row>
    <row r="31" spans="1:18" ht="12.75">
      <c r="A31" s="41"/>
      <c r="B31" s="41" t="s">
        <v>131</v>
      </c>
      <c r="C31" s="43">
        <v>0</v>
      </c>
      <c r="D31" s="43"/>
      <c r="E31" s="44">
        <v>2310</v>
      </c>
      <c r="F31" s="44">
        <f t="shared" si="0"/>
        <v>0</v>
      </c>
      <c r="G31" s="44">
        <f t="shared" si="1"/>
        <v>2310</v>
      </c>
      <c r="H31" s="44">
        <f t="shared" si="0"/>
        <v>0</v>
      </c>
      <c r="I31" s="55"/>
      <c r="J31" s="19">
        <v>1481</v>
      </c>
      <c r="K31" s="44">
        <f t="shared" si="2"/>
        <v>0</v>
      </c>
      <c r="L31" s="44">
        <f t="shared" si="3"/>
        <v>1481</v>
      </c>
      <c r="M31" s="44">
        <f t="shared" si="2"/>
        <v>0</v>
      </c>
      <c r="N31" s="55"/>
      <c r="O31" s="59">
        <v>1308</v>
      </c>
      <c r="P31" s="44">
        <f t="shared" si="4"/>
        <v>0</v>
      </c>
      <c r="Q31" s="44">
        <f t="shared" si="5"/>
        <v>1308</v>
      </c>
      <c r="R31" s="44">
        <f t="shared" si="4"/>
        <v>0</v>
      </c>
    </row>
    <row r="32" spans="1:18" ht="12.75">
      <c r="A32" s="41"/>
      <c r="B32" s="41" t="s">
        <v>43</v>
      </c>
      <c r="C32" s="43">
        <v>0.01</v>
      </c>
      <c r="D32" s="43"/>
      <c r="E32" s="44">
        <v>643</v>
      </c>
      <c r="F32" s="44">
        <f t="shared" si="0"/>
        <v>6.43</v>
      </c>
      <c r="G32" s="44">
        <f t="shared" si="1"/>
        <v>643</v>
      </c>
      <c r="H32" s="44">
        <f t="shared" si="0"/>
        <v>6.43</v>
      </c>
      <c r="I32" s="55"/>
      <c r="J32" s="19">
        <v>782</v>
      </c>
      <c r="K32" s="44">
        <f t="shared" si="2"/>
        <v>7.82</v>
      </c>
      <c r="L32" s="44">
        <f t="shared" si="3"/>
        <v>782</v>
      </c>
      <c r="M32" s="44">
        <f t="shared" si="2"/>
        <v>7.82</v>
      </c>
      <c r="N32" s="55"/>
      <c r="O32" s="59">
        <v>527</v>
      </c>
      <c r="P32" s="44">
        <f t="shared" si="4"/>
        <v>5.2700000000000005</v>
      </c>
      <c r="Q32" s="44">
        <f t="shared" si="5"/>
        <v>527</v>
      </c>
      <c r="R32" s="44">
        <f t="shared" si="4"/>
        <v>5.2700000000000005</v>
      </c>
    </row>
    <row r="33" spans="1:18" ht="12.75">
      <c r="A33" s="41"/>
      <c r="B33" s="41" t="s">
        <v>44</v>
      </c>
      <c r="C33" s="43">
        <v>0.01</v>
      </c>
      <c r="D33" s="43"/>
      <c r="E33" s="44">
        <v>106</v>
      </c>
      <c r="F33" s="44">
        <f t="shared" si="0"/>
        <v>1.06</v>
      </c>
      <c r="G33" s="44">
        <f t="shared" si="1"/>
        <v>106</v>
      </c>
      <c r="H33" s="44">
        <f t="shared" si="0"/>
        <v>1.06</v>
      </c>
      <c r="I33" s="55"/>
      <c r="J33" s="19">
        <v>135</v>
      </c>
      <c r="K33" s="44">
        <f t="shared" si="2"/>
        <v>1.35</v>
      </c>
      <c r="L33" s="44">
        <f t="shared" si="3"/>
        <v>135</v>
      </c>
      <c r="M33" s="44">
        <f t="shared" si="2"/>
        <v>1.35</v>
      </c>
      <c r="N33" s="55"/>
      <c r="O33" s="59">
        <v>93</v>
      </c>
      <c r="P33" s="44">
        <f t="shared" si="4"/>
        <v>0.93</v>
      </c>
      <c r="Q33" s="44">
        <f t="shared" si="5"/>
        <v>93</v>
      </c>
      <c r="R33" s="44">
        <f t="shared" si="4"/>
        <v>0.93</v>
      </c>
    </row>
    <row r="34" spans="1:18" ht="12.75">
      <c r="A34" s="41"/>
      <c r="B34" s="41" t="s">
        <v>132</v>
      </c>
      <c r="C34" s="43">
        <v>0</v>
      </c>
      <c r="D34" s="43"/>
      <c r="E34" s="44">
        <v>962</v>
      </c>
      <c r="F34" s="44">
        <f t="shared" si="0"/>
        <v>0</v>
      </c>
      <c r="G34" s="44">
        <f t="shared" si="1"/>
        <v>962</v>
      </c>
      <c r="H34" s="44">
        <f t="shared" si="0"/>
        <v>0</v>
      </c>
      <c r="I34" s="55"/>
      <c r="J34" s="19">
        <v>1213</v>
      </c>
      <c r="K34" s="44">
        <f t="shared" si="2"/>
        <v>0</v>
      </c>
      <c r="L34" s="44">
        <f t="shared" si="3"/>
        <v>1213</v>
      </c>
      <c r="M34" s="44">
        <f t="shared" si="2"/>
        <v>0</v>
      </c>
      <c r="N34" s="55"/>
      <c r="O34" s="59">
        <v>839</v>
      </c>
      <c r="P34" s="44">
        <f t="shared" si="4"/>
        <v>0</v>
      </c>
      <c r="Q34" s="44">
        <f t="shared" si="5"/>
        <v>839</v>
      </c>
      <c r="R34" s="44">
        <f t="shared" si="4"/>
        <v>0</v>
      </c>
    </row>
    <row r="35" spans="1:18" ht="12.75">
      <c r="A35" s="41"/>
      <c r="B35" s="41" t="s">
        <v>45</v>
      </c>
      <c r="C35" s="43">
        <v>0.001</v>
      </c>
      <c r="D35" s="43"/>
      <c r="E35" s="44">
        <v>814</v>
      </c>
      <c r="F35" s="44">
        <f t="shared" si="0"/>
        <v>0.8140000000000001</v>
      </c>
      <c r="G35" s="44">
        <f t="shared" si="1"/>
        <v>814</v>
      </c>
      <c r="H35" s="44">
        <f t="shared" si="0"/>
        <v>0.8140000000000001</v>
      </c>
      <c r="I35" s="55"/>
      <c r="J35" s="19">
        <v>1524</v>
      </c>
      <c r="K35" s="44">
        <f t="shared" si="2"/>
        <v>1.524</v>
      </c>
      <c r="L35" s="44">
        <f t="shared" si="3"/>
        <v>1524</v>
      </c>
      <c r="M35" s="44">
        <f t="shared" si="2"/>
        <v>1.524</v>
      </c>
      <c r="N35" s="55"/>
      <c r="O35" s="59">
        <v>973</v>
      </c>
      <c r="P35" s="44">
        <f t="shared" si="4"/>
        <v>0.973</v>
      </c>
      <c r="Q35" s="44">
        <f t="shared" si="5"/>
        <v>973</v>
      </c>
      <c r="R35" s="44">
        <f t="shared" si="4"/>
        <v>0.973</v>
      </c>
    </row>
    <row r="36" spans="1:18" ht="12.75">
      <c r="A36" s="41"/>
      <c r="B36" s="41"/>
      <c r="C36" s="41"/>
      <c r="D36" s="41"/>
      <c r="E36" s="44"/>
      <c r="F36" s="44"/>
      <c r="G36" s="44"/>
      <c r="H36" s="44"/>
      <c r="I36" s="80"/>
      <c r="J36" s="19"/>
      <c r="K36" s="44"/>
      <c r="L36" s="44"/>
      <c r="M36" s="44"/>
      <c r="N36" s="80"/>
      <c r="O36" s="19"/>
      <c r="P36" s="52"/>
      <c r="Q36" s="49"/>
      <c r="R36" s="52"/>
    </row>
    <row r="37" spans="1:18" ht="12.75">
      <c r="A37" s="41"/>
      <c r="B37" s="41" t="s">
        <v>46</v>
      </c>
      <c r="C37" s="41"/>
      <c r="D37" s="41"/>
      <c r="F37" s="49">
        <v>111.249</v>
      </c>
      <c r="G37" s="49">
        <v>111.249</v>
      </c>
      <c r="H37" s="49">
        <v>111.249</v>
      </c>
      <c r="I37" s="80"/>
      <c r="J37" s="49"/>
      <c r="K37" s="49">
        <v>114.416</v>
      </c>
      <c r="L37" s="49">
        <v>114.416</v>
      </c>
      <c r="M37" s="49">
        <v>114.416</v>
      </c>
      <c r="N37" s="80"/>
      <c r="O37" s="49"/>
      <c r="P37" s="49">
        <v>116.268</v>
      </c>
      <c r="Q37" s="49">
        <v>116.268</v>
      </c>
      <c r="R37" s="49">
        <v>116.268</v>
      </c>
    </row>
    <row r="38" spans="1:18" ht="12.75">
      <c r="A38" s="41"/>
      <c r="B38" s="41" t="s">
        <v>73</v>
      </c>
      <c r="C38" s="41"/>
      <c r="D38" s="41"/>
      <c r="F38" s="49">
        <v>7.5</v>
      </c>
      <c r="G38" s="49">
        <v>7.5</v>
      </c>
      <c r="H38" s="49">
        <v>7.5</v>
      </c>
      <c r="I38" s="80"/>
      <c r="J38" s="49"/>
      <c r="K38" s="44">
        <v>7.5</v>
      </c>
      <c r="L38" s="44">
        <v>7.5</v>
      </c>
      <c r="M38" s="44">
        <v>7.5</v>
      </c>
      <c r="N38" s="80"/>
      <c r="O38" s="49"/>
      <c r="P38" s="49">
        <v>7.5</v>
      </c>
      <c r="Q38" s="49">
        <v>7.5</v>
      </c>
      <c r="R38" s="49">
        <v>7.5</v>
      </c>
    </row>
    <row r="39" spans="1:18" ht="12.75">
      <c r="A39" s="41"/>
      <c r="B39" s="41"/>
      <c r="C39" s="41"/>
      <c r="D39" s="41"/>
      <c r="E39" s="44"/>
      <c r="F39" s="50"/>
      <c r="G39" s="44"/>
      <c r="H39" s="50"/>
      <c r="I39" s="65"/>
      <c r="J39" s="49"/>
      <c r="K39" s="50"/>
      <c r="L39" s="44"/>
      <c r="M39" s="50"/>
      <c r="N39" s="80"/>
      <c r="O39" s="49"/>
      <c r="P39" s="49"/>
      <c r="Q39" s="49"/>
      <c r="R39" s="49"/>
    </row>
    <row r="40" spans="1:18" ht="12.75">
      <c r="A40" s="41"/>
      <c r="B40" s="41" t="s">
        <v>61</v>
      </c>
      <c r="C40" s="53"/>
      <c r="D40" s="53"/>
      <c r="E40" s="44"/>
      <c r="F40" s="53">
        <f>SUM(F11:F35)</f>
        <v>207.77200000000002</v>
      </c>
      <c r="G40" s="44">
        <f>SUM(G35,G34,G31,G26,G23,G21,G20,G18,G14,G12)</f>
        <v>9033.000000000002</v>
      </c>
      <c r="H40" s="53">
        <f>SUM(H11:H35)</f>
        <v>203.67700000000002</v>
      </c>
      <c r="I40" s="55"/>
      <c r="J40" s="44"/>
      <c r="K40" s="53">
        <f>SUM(K11:K35)</f>
        <v>158.07199999999997</v>
      </c>
      <c r="L40" s="44">
        <f>SUM(L35,L34,L31,L26,L23,L21,L20,L18,L14,L12)</f>
        <v>7886.3</v>
      </c>
      <c r="M40" s="53">
        <f>SUM(M11:M35)</f>
        <v>152.69699999999997</v>
      </c>
      <c r="N40" s="55"/>
      <c r="O40" s="49"/>
      <c r="P40" s="53">
        <f>SUM(P11:P35)</f>
        <v>142.05700000000004</v>
      </c>
      <c r="Q40" s="44">
        <f>SUM(Q35,Q34,Q31,Q26,Q23,Q21,Q20,Q18,Q14,Q12)</f>
        <v>6413.6</v>
      </c>
      <c r="R40" s="53">
        <f>SUM(R11:R35)</f>
        <v>134.747</v>
      </c>
    </row>
    <row r="41" spans="1:18" ht="12.75">
      <c r="A41" s="41"/>
      <c r="B41" s="41" t="s">
        <v>47</v>
      </c>
      <c r="C41" s="53"/>
      <c r="D41" s="44">
        <f>(F41-H41)*2/F41*100</f>
        <v>3.941820842076882</v>
      </c>
      <c r="E41" s="44"/>
      <c r="F41" s="53">
        <f>F40/F37/0.0283*(21-7)/(21-F38)/1000</f>
        <v>0.06843822481788912</v>
      </c>
      <c r="G41" s="49">
        <f>(G40/G37/0.0283*(21-7)/(21-G38))/1000</f>
        <v>2.9753888145659304</v>
      </c>
      <c r="H41" s="53">
        <f>H40/H37/0.0283*(21-7)/(21-H38)/1000</f>
        <v>0.06708936871297963</v>
      </c>
      <c r="I41" s="17">
        <f>(K41-M41)*2/K41*100</f>
        <v>6.800698415911727</v>
      </c>
      <c r="J41" s="49"/>
      <c r="K41" s="53">
        <f>K40/K37/0.0283*(21-7)/(21-K38)/1000</f>
        <v>0.05062628028206985</v>
      </c>
      <c r="L41" s="49">
        <f>(L40/L37/0.0283*(21-7)/(21-L38))/1000</f>
        <v>2.5257732817228065</v>
      </c>
      <c r="M41" s="53">
        <f>M40/M37/0.0283*(21-7)/(21-M38)/1000</f>
        <v>0.04890480996148097</v>
      </c>
      <c r="N41" s="17">
        <f>(P41-R41)*2/P41*100</f>
        <v>10.291643495216771</v>
      </c>
      <c r="O41" s="49"/>
      <c r="P41" s="53">
        <f>P40/P37/0.0283*(21-7)/(21-P38)/1000</f>
        <v>0.04477238901642326</v>
      </c>
      <c r="Q41" s="49">
        <f>(Q40/Q37/0.0283*(21-7)/(21-Q38))/1000</f>
        <v>2.0213871487905006</v>
      </c>
      <c r="R41" s="53">
        <f>R40/R37/0.0283*(21-7)/(21-R38)/1000</f>
        <v>0.042468481685492325</v>
      </c>
    </row>
    <row r="42" spans="1:18" ht="12.75">
      <c r="A42" s="41"/>
      <c r="B42" s="41"/>
      <c r="C42" s="41"/>
      <c r="D42" s="41"/>
      <c r="E42" s="44"/>
      <c r="F42" s="44"/>
      <c r="G42" s="44"/>
      <c r="H42" s="44"/>
      <c r="I42" s="81"/>
      <c r="J42" s="48"/>
      <c r="K42" s="48"/>
      <c r="L42" s="48"/>
      <c r="M42" s="48"/>
      <c r="N42" s="81"/>
      <c r="O42" s="48"/>
      <c r="P42" s="52"/>
      <c r="Q42" s="48"/>
      <c r="R42" s="52"/>
    </row>
    <row r="43" spans="1:18" ht="12.75">
      <c r="A43" s="49"/>
      <c r="B43" s="41" t="s">
        <v>74</v>
      </c>
      <c r="C43" s="48">
        <f>AVERAGE(H41,M41,R41)</f>
        <v>0.05282088678665098</v>
      </c>
      <c r="D43" s="49"/>
      <c r="E43" s="44"/>
      <c r="F43" s="44"/>
      <c r="G43" s="44"/>
      <c r="H43" s="44"/>
      <c r="I43" s="80"/>
      <c r="J43" s="49"/>
      <c r="K43" s="49"/>
      <c r="L43" s="49"/>
      <c r="M43" s="49"/>
      <c r="N43" s="80"/>
      <c r="O43" s="49"/>
      <c r="P43" s="52"/>
      <c r="Q43" s="49"/>
      <c r="R43" s="52"/>
    </row>
    <row r="44" spans="1:18" ht="12.75">
      <c r="A44" s="41"/>
      <c r="B44" s="41" t="s">
        <v>75</v>
      </c>
      <c r="C44" s="49">
        <f>AVERAGE(G41,L41,Q41)</f>
        <v>2.5075164150264126</v>
      </c>
      <c r="D44" s="41"/>
      <c r="E44" s="44"/>
      <c r="F44" s="44"/>
      <c r="G44" s="44"/>
      <c r="H44" s="44"/>
      <c r="I44" s="56"/>
      <c r="J44" s="52"/>
      <c r="K44" s="52"/>
      <c r="L44" s="52"/>
      <c r="M44" s="52"/>
      <c r="N44" s="56"/>
      <c r="O44" s="52"/>
      <c r="P44" s="52"/>
      <c r="Q44" s="52"/>
      <c r="R44" s="52"/>
    </row>
    <row r="85" spans="1:18" ht="12.75">
      <c r="A85" s="2"/>
      <c r="B85" s="2"/>
      <c r="C85" s="2"/>
      <c r="D85" s="2"/>
      <c r="E85" s="4"/>
      <c r="G85" s="4"/>
      <c r="J85" s="7"/>
      <c r="K85" s="6"/>
      <c r="L85" s="4"/>
      <c r="M85" s="6"/>
      <c r="N85" s="83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82"/>
      <c r="J86" s="4"/>
      <c r="K86" s="4"/>
      <c r="L86" s="4"/>
      <c r="M86" s="4"/>
      <c r="N86" s="82"/>
      <c r="O86" s="7"/>
      <c r="P86" s="3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82"/>
      <c r="J87" s="7"/>
      <c r="K87" s="3"/>
      <c r="L87" s="4"/>
      <c r="M87" s="3"/>
      <c r="N87" s="82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15">
      <selection activeCell="C8" sqref="C8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57421875" style="0" customWidth="1"/>
    <col min="4" max="4" width="4.421875" style="0" customWidth="1"/>
    <col min="5" max="5" width="9.421875" style="6" customWidth="1"/>
    <col min="6" max="6" width="9.8515625" style="6" customWidth="1"/>
    <col min="7" max="7" width="10.7109375" style="6" customWidth="1"/>
    <col min="8" max="8" width="9.8515625" style="6" customWidth="1"/>
    <col min="9" max="9" width="3.421875" style="0" customWidth="1"/>
    <col min="11" max="11" width="9.28125" style="0" customWidth="1"/>
    <col min="13" max="13" width="9.28125" style="0" customWidth="1"/>
    <col min="14" max="14" width="3.57421875" style="0" customWidth="1"/>
    <col min="16" max="16" width="9.00390625" style="0" customWidth="1"/>
    <col min="18" max="18" width="9.00390625" style="0" customWidth="1"/>
  </cols>
  <sheetData>
    <row r="1" spans="1:18" ht="12.75">
      <c r="A1" s="60" t="s">
        <v>85</v>
      </c>
      <c r="B1" s="41"/>
      <c r="C1" s="41"/>
      <c r="D1" s="41"/>
      <c r="E1" s="44"/>
      <c r="F1" s="44"/>
      <c r="G1" s="44"/>
      <c r="H1" s="44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.75">
      <c r="A2" s="41" t="s">
        <v>254</v>
      </c>
      <c r="B2" s="41"/>
      <c r="C2" s="41"/>
      <c r="D2" s="41"/>
      <c r="E2" s="44"/>
      <c r="F2" s="44"/>
      <c r="G2" s="44"/>
      <c r="H2" s="44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>
      <c r="A3" s="41" t="s">
        <v>20</v>
      </c>
      <c r="B3" s="41"/>
      <c r="C3" s="14" t="s">
        <v>154</v>
      </c>
      <c r="D3" s="14"/>
      <c r="E3" s="44"/>
      <c r="F3" s="44"/>
      <c r="G3" s="44"/>
      <c r="H3" s="44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2.75">
      <c r="A4" s="41" t="s">
        <v>21</v>
      </c>
      <c r="B4" s="41"/>
      <c r="C4" s="14" t="s">
        <v>152</v>
      </c>
      <c r="D4" s="14"/>
      <c r="E4" s="67"/>
      <c r="F4" s="17"/>
      <c r="G4" s="67"/>
      <c r="H4" s="17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2.75">
      <c r="A5" s="41" t="s">
        <v>22</v>
      </c>
      <c r="B5" s="41"/>
      <c r="C5" s="19" t="s">
        <v>153</v>
      </c>
      <c r="D5" s="19"/>
      <c r="E5" s="50"/>
      <c r="F5" s="50"/>
      <c r="G5" s="50"/>
      <c r="H5" s="50"/>
      <c r="I5" s="19"/>
      <c r="J5" s="19"/>
      <c r="K5" s="52"/>
      <c r="L5" s="19"/>
      <c r="M5" s="52"/>
      <c r="N5" s="52"/>
      <c r="O5" s="52"/>
      <c r="P5" s="52"/>
      <c r="Q5" s="52"/>
      <c r="R5" s="52"/>
    </row>
    <row r="6" spans="1:18" ht="12.75">
      <c r="A6" s="41"/>
      <c r="B6" s="41"/>
      <c r="C6" s="43"/>
      <c r="D6" s="43"/>
      <c r="E6" s="17"/>
      <c r="F6" s="44"/>
      <c r="G6" s="17"/>
      <c r="H6" s="44"/>
      <c r="I6" s="52"/>
      <c r="J6" s="56"/>
      <c r="K6" s="52"/>
      <c r="L6" s="56"/>
      <c r="M6" s="52"/>
      <c r="N6" s="52"/>
      <c r="O6" s="56"/>
      <c r="P6" s="52"/>
      <c r="Q6" s="56"/>
      <c r="R6" s="52"/>
    </row>
    <row r="7" spans="1:18" ht="12.75">
      <c r="A7" s="41"/>
      <c r="B7" s="41"/>
      <c r="C7" s="43" t="s">
        <v>23</v>
      </c>
      <c r="D7" s="43"/>
      <c r="E7" s="68" t="s">
        <v>62</v>
      </c>
      <c r="F7" s="68"/>
      <c r="G7" s="68"/>
      <c r="H7" s="68"/>
      <c r="I7" s="18"/>
      <c r="J7" s="57" t="s">
        <v>63</v>
      </c>
      <c r="K7" s="57"/>
      <c r="L7" s="57"/>
      <c r="M7" s="57"/>
      <c r="N7" s="18"/>
      <c r="O7" s="57" t="s">
        <v>64</v>
      </c>
      <c r="P7" s="57"/>
      <c r="Q7" s="57"/>
      <c r="R7" s="57"/>
    </row>
    <row r="8" spans="1:18" ht="12.75">
      <c r="A8" s="41"/>
      <c r="B8" s="41"/>
      <c r="C8" s="43" t="s">
        <v>24</v>
      </c>
      <c r="D8" s="41"/>
      <c r="E8" s="17" t="s">
        <v>25</v>
      </c>
      <c r="F8" s="17" t="s">
        <v>26</v>
      </c>
      <c r="G8" s="17" t="s">
        <v>25</v>
      </c>
      <c r="H8" s="17" t="s">
        <v>26</v>
      </c>
      <c r="I8" s="52"/>
      <c r="J8" s="56" t="s">
        <v>25</v>
      </c>
      <c r="K8" s="56" t="s">
        <v>27</v>
      </c>
      <c r="L8" s="56" t="s">
        <v>25</v>
      </c>
      <c r="M8" s="56" t="s">
        <v>27</v>
      </c>
      <c r="N8" s="52"/>
      <c r="O8" s="56" t="s">
        <v>25</v>
      </c>
      <c r="P8" s="56" t="s">
        <v>27</v>
      </c>
      <c r="Q8" s="56" t="s">
        <v>25</v>
      </c>
      <c r="R8" s="56" t="s">
        <v>27</v>
      </c>
    </row>
    <row r="9" spans="1:18" ht="12.75">
      <c r="A9" s="41"/>
      <c r="B9" s="41"/>
      <c r="C9" s="43"/>
      <c r="D9" s="41"/>
      <c r="E9" s="17" t="s">
        <v>221</v>
      </c>
      <c r="F9" s="17" t="s">
        <v>221</v>
      </c>
      <c r="G9" s="17" t="s">
        <v>84</v>
      </c>
      <c r="H9" s="17" t="s">
        <v>84</v>
      </c>
      <c r="I9" s="52"/>
      <c r="J9" s="17" t="s">
        <v>221</v>
      </c>
      <c r="K9" s="17" t="s">
        <v>221</v>
      </c>
      <c r="L9" s="56" t="s">
        <v>84</v>
      </c>
      <c r="M9" s="55" t="s">
        <v>84</v>
      </c>
      <c r="N9" s="52"/>
      <c r="O9" s="17" t="s">
        <v>221</v>
      </c>
      <c r="P9" s="17" t="s">
        <v>221</v>
      </c>
      <c r="Q9" s="56" t="s">
        <v>84</v>
      </c>
      <c r="R9" s="55" t="s">
        <v>84</v>
      </c>
    </row>
    <row r="10" spans="1:18" ht="12.75">
      <c r="A10" s="41" t="s">
        <v>60</v>
      </c>
      <c r="B10" s="41"/>
      <c r="C10" s="41"/>
      <c r="D10" s="41"/>
      <c r="E10" s="44"/>
      <c r="F10" s="44"/>
      <c r="G10" s="44"/>
      <c r="H10" s="44"/>
      <c r="I10" s="52"/>
      <c r="J10" s="52"/>
      <c r="K10" s="52"/>
      <c r="L10" s="52"/>
      <c r="M10" s="52"/>
      <c r="N10" s="52"/>
      <c r="O10" s="44"/>
      <c r="P10" s="52"/>
      <c r="Q10" s="52"/>
      <c r="R10" s="52"/>
    </row>
    <row r="11" spans="1:18" ht="12.75">
      <c r="A11" s="41"/>
      <c r="B11" s="41" t="s">
        <v>28</v>
      </c>
      <c r="C11" s="43">
        <v>1</v>
      </c>
      <c r="D11" s="43" t="s">
        <v>29</v>
      </c>
      <c r="E11" s="44">
        <v>3</v>
      </c>
      <c r="F11" s="44">
        <f>IF(E11="","",E11*$C11)</f>
        <v>3</v>
      </c>
      <c r="G11" s="44">
        <f>IF(E11=0,"",IF(D11="nd",E11/2,E11))</f>
        <v>1.5</v>
      </c>
      <c r="H11" s="44">
        <f>IF(G11="","",G11*$C11)</f>
        <v>1.5</v>
      </c>
      <c r="I11" s="53" t="s">
        <v>29</v>
      </c>
      <c r="J11" s="19">
        <v>4.5</v>
      </c>
      <c r="K11" s="44">
        <f>IF(J11="","",J11*$C11)</f>
        <v>4.5</v>
      </c>
      <c r="L11" s="44">
        <f>IF(J11=0,"",IF(I11="nd",J11/2,J11))</f>
        <v>2.25</v>
      </c>
      <c r="M11" s="44">
        <f>IF(L11="","",L11*$C11)</f>
        <v>2.25</v>
      </c>
      <c r="N11" s="53" t="s">
        <v>29</v>
      </c>
      <c r="O11" s="58">
        <v>2.6</v>
      </c>
      <c r="P11" s="44">
        <f>IF(O11="","",O11*$C11)</f>
        <v>2.6</v>
      </c>
      <c r="Q11" s="44">
        <f>IF(O11=0,"",IF(N11="nd",O11/2,O11))</f>
        <v>1.3</v>
      </c>
      <c r="R11" s="44">
        <f>IF(Q11="","",Q11*$C11)</f>
        <v>1.3</v>
      </c>
    </row>
    <row r="12" spans="1:18" ht="12.75">
      <c r="A12" s="41"/>
      <c r="B12" s="41" t="s">
        <v>125</v>
      </c>
      <c r="C12" s="43">
        <v>0</v>
      </c>
      <c r="D12" s="43"/>
      <c r="E12" s="44">
        <v>27.3</v>
      </c>
      <c r="F12" s="44">
        <f aca="true" t="shared" si="0" ref="F12:H35">IF(E12="","",E12*$C12)</f>
        <v>0</v>
      </c>
      <c r="G12" s="44">
        <f aca="true" t="shared" si="1" ref="G12:G35">IF(E12=0,"",IF(D12="nd",E12/2,E12))</f>
        <v>27.3</v>
      </c>
      <c r="H12" s="44">
        <f t="shared" si="0"/>
        <v>0</v>
      </c>
      <c r="I12" s="53"/>
      <c r="J12" s="34">
        <v>37</v>
      </c>
      <c r="K12" s="44">
        <f aca="true" t="shared" si="2" ref="K12:M35">IF(J12="","",J12*$C12)</f>
        <v>0</v>
      </c>
      <c r="L12" s="44">
        <f aca="true" t="shared" si="3" ref="L12:L35">IF(J12=0,"",IF(I12="nd",J12/2,J12))</f>
        <v>37</v>
      </c>
      <c r="M12" s="44">
        <f t="shared" si="2"/>
        <v>0</v>
      </c>
      <c r="N12" s="53"/>
      <c r="O12" s="58">
        <v>8.2</v>
      </c>
      <c r="P12" s="44">
        <f aca="true" t="shared" si="4" ref="P12:R35">IF(O12="","",O12*$C12)</f>
        <v>0</v>
      </c>
      <c r="Q12" s="44">
        <f aca="true" t="shared" si="5" ref="Q12:Q35">IF(O12=0,"",IF(N12="nd",O12/2,O12))</f>
        <v>8.2</v>
      </c>
      <c r="R12" s="44">
        <f t="shared" si="4"/>
        <v>0</v>
      </c>
    </row>
    <row r="13" spans="1:18" ht="12.75">
      <c r="A13" s="41"/>
      <c r="B13" s="41" t="s">
        <v>30</v>
      </c>
      <c r="C13" s="43">
        <v>0.5</v>
      </c>
      <c r="D13" s="43" t="s">
        <v>29</v>
      </c>
      <c r="E13" s="44">
        <v>10.8</v>
      </c>
      <c r="F13" s="44">
        <f t="shared" si="0"/>
        <v>5.4</v>
      </c>
      <c r="G13" s="44">
        <f t="shared" si="1"/>
        <v>5.4</v>
      </c>
      <c r="H13" s="44">
        <f t="shared" si="0"/>
        <v>2.7</v>
      </c>
      <c r="I13" s="53"/>
      <c r="J13" s="19">
        <v>9.5</v>
      </c>
      <c r="K13" s="44">
        <f t="shared" si="2"/>
        <v>4.75</v>
      </c>
      <c r="L13" s="44">
        <f t="shared" si="3"/>
        <v>9.5</v>
      </c>
      <c r="M13" s="44">
        <f t="shared" si="2"/>
        <v>4.75</v>
      </c>
      <c r="N13" s="53" t="s">
        <v>29</v>
      </c>
      <c r="O13" s="59">
        <v>9.8</v>
      </c>
      <c r="P13" s="44">
        <f t="shared" si="4"/>
        <v>4.9</v>
      </c>
      <c r="Q13" s="44">
        <f t="shared" si="5"/>
        <v>4.9</v>
      </c>
      <c r="R13" s="44">
        <f t="shared" si="4"/>
        <v>2.45</v>
      </c>
    </row>
    <row r="14" spans="1:18" ht="12.75">
      <c r="A14" s="41"/>
      <c r="B14" s="41" t="s">
        <v>126</v>
      </c>
      <c r="C14" s="43">
        <v>0</v>
      </c>
      <c r="D14" s="43" t="s">
        <v>29</v>
      </c>
      <c r="E14" s="44">
        <v>20.2</v>
      </c>
      <c r="F14" s="44">
        <f t="shared" si="0"/>
        <v>0</v>
      </c>
      <c r="G14" s="44">
        <f t="shared" si="1"/>
        <v>10.1</v>
      </c>
      <c r="H14" s="44">
        <f t="shared" si="0"/>
        <v>0</v>
      </c>
      <c r="I14" s="53"/>
      <c r="J14" s="19">
        <v>71.1</v>
      </c>
      <c r="K14" s="44">
        <f t="shared" si="2"/>
        <v>0</v>
      </c>
      <c r="L14" s="44">
        <f t="shared" si="3"/>
        <v>71.1</v>
      </c>
      <c r="M14" s="44">
        <f t="shared" si="2"/>
        <v>0</v>
      </c>
      <c r="N14" s="53"/>
      <c r="O14" s="59">
        <v>19.2</v>
      </c>
      <c r="P14" s="44">
        <f t="shared" si="4"/>
        <v>0</v>
      </c>
      <c r="Q14" s="44">
        <f t="shared" si="5"/>
        <v>19.2</v>
      </c>
      <c r="R14" s="44">
        <f t="shared" si="4"/>
        <v>0</v>
      </c>
    </row>
    <row r="15" spans="1:18" ht="12.75">
      <c r="A15" s="41"/>
      <c r="B15" s="41" t="s">
        <v>31</v>
      </c>
      <c r="C15" s="43">
        <v>0.1</v>
      </c>
      <c r="D15" s="43" t="s">
        <v>29</v>
      </c>
      <c r="E15" s="44">
        <v>12</v>
      </c>
      <c r="F15" s="44">
        <f t="shared" si="0"/>
        <v>1.2000000000000002</v>
      </c>
      <c r="G15" s="44">
        <f t="shared" si="1"/>
        <v>6</v>
      </c>
      <c r="H15" s="44">
        <f t="shared" si="0"/>
        <v>0.6000000000000001</v>
      </c>
      <c r="I15" s="53"/>
      <c r="J15" s="19">
        <v>8</v>
      </c>
      <c r="K15" s="44">
        <f t="shared" si="2"/>
        <v>0.8</v>
      </c>
      <c r="L15" s="44">
        <f t="shared" si="3"/>
        <v>8</v>
      </c>
      <c r="M15" s="44">
        <f t="shared" si="2"/>
        <v>0.8</v>
      </c>
      <c r="N15" s="53" t="s">
        <v>29</v>
      </c>
      <c r="O15" s="59">
        <v>10.1</v>
      </c>
      <c r="P15" s="44">
        <f t="shared" si="4"/>
        <v>1.01</v>
      </c>
      <c r="Q15" s="44">
        <f t="shared" si="5"/>
        <v>5.05</v>
      </c>
      <c r="R15" s="44">
        <f t="shared" si="4"/>
        <v>0.505</v>
      </c>
    </row>
    <row r="16" spans="1:18" ht="12.75">
      <c r="A16" s="41"/>
      <c r="B16" s="41" t="s">
        <v>32</v>
      </c>
      <c r="C16" s="43">
        <v>0.1</v>
      </c>
      <c r="D16" s="43" t="s">
        <v>29</v>
      </c>
      <c r="E16" s="44">
        <v>11.2</v>
      </c>
      <c r="F16" s="44">
        <f t="shared" si="0"/>
        <v>1.1199999999999999</v>
      </c>
      <c r="G16" s="44">
        <f t="shared" si="1"/>
        <v>5.6</v>
      </c>
      <c r="H16" s="44">
        <f t="shared" si="0"/>
        <v>0.5599999999999999</v>
      </c>
      <c r="I16" s="53"/>
      <c r="J16" s="19">
        <v>12.2</v>
      </c>
      <c r="K16" s="44">
        <f t="shared" si="2"/>
        <v>1.22</v>
      </c>
      <c r="L16" s="44">
        <f t="shared" si="3"/>
        <v>12.2</v>
      </c>
      <c r="M16" s="44">
        <f t="shared" si="2"/>
        <v>1.22</v>
      </c>
      <c r="N16" s="53" t="s">
        <v>29</v>
      </c>
      <c r="O16" s="59">
        <v>9.5</v>
      </c>
      <c r="P16" s="44">
        <f t="shared" si="4"/>
        <v>0.9500000000000001</v>
      </c>
      <c r="Q16" s="44">
        <f t="shared" si="5"/>
        <v>4.75</v>
      </c>
      <c r="R16" s="44">
        <f t="shared" si="4"/>
        <v>0.47500000000000003</v>
      </c>
    </row>
    <row r="17" spans="1:18" ht="12.75">
      <c r="A17" s="41"/>
      <c r="B17" s="41" t="s">
        <v>33</v>
      </c>
      <c r="C17" s="43">
        <v>0.1</v>
      </c>
      <c r="D17" s="43" t="s">
        <v>29</v>
      </c>
      <c r="E17" s="44">
        <v>10.5</v>
      </c>
      <c r="F17" s="44">
        <f t="shared" si="0"/>
        <v>1.05</v>
      </c>
      <c r="G17" s="44">
        <f t="shared" si="1"/>
        <v>5.25</v>
      </c>
      <c r="H17" s="44">
        <f t="shared" si="0"/>
        <v>0.525</v>
      </c>
      <c r="I17" s="53"/>
      <c r="J17" s="19">
        <v>5.7</v>
      </c>
      <c r="K17" s="44">
        <f t="shared" si="2"/>
        <v>0.5700000000000001</v>
      </c>
      <c r="L17" s="44">
        <f t="shared" si="3"/>
        <v>5.7</v>
      </c>
      <c r="M17" s="44">
        <f t="shared" si="2"/>
        <v>0.5700000000000001</v>
      </c>
      <c r="N17" s="53" t="s">
        <v>29</v>
      </c>
      <c r="O17" s="59">
        <v>8.9</v>
      </c>
      <c r="P17" s="44">
        <f t="shared" si="4"/>
        <v>0.8900000000000001</v>
      </c>
      <c r="Q17" s="44">
        <f t="shared" si="5"/>
        <v>4.45</v>
      </c>
      <c r="R17" s="44">
        <f t="shared" si="4"/>
        <v>0.44500000000000006</v>
      </c>
    </row>
    <row r="18" spans="1:18" ht="12.75">
      <c r="A18" s="41"/>
      <c r="B18" s="41" t="s">
        <v>127</v>
      </c>
      <c r="C18" s="43">
        <v>0</v>
      </c>
      <c r="D18" s="43" t="s">
        <v>29</v>
      </c>
      <c r="E18" s="44">
        <v>24.2</v>
      </c>
      <c r="F18" s="44">
        <f t="shared" si="0"/>
        <v>0</v>
      </c>
      <c r="G18" s="44">
        <f t="shared" si="1"/>
        <v>12.1</v>
      </c>
      <c r="H18" s="44">
        <f t="shared" si="0"/>
        <v>0</v>
      </c>
      <c r="I18" s="53"/>
      <c r="J18" s="19">
        <v>91.8</v>
      </c>
      <c r="K18" s="44">
        <f t="shared" si="2"/>
        <v>0</v>
      </c>
      <c r="L18" s="44">
        <f t="shared" si="3"/>
        <v>91.8</v>
      </c>
      <c r="M18" s="44">
        <f t="shared" si="2"/>
        <v>0</v>
      </c>
      <c r="N18" s="53"/>
      <c r="O18" s="59">
        <v>45.4</v>
      </c>
      <c r="P18" s="44">
        <f t="shared" si="4"/>
        <v>0</v>
      </c>
      <c r="Q18" s="44">
        <f t="shared" si="5"/>
        <v>45.4</v>
      </c>
      <c r="R18" s="44">
        <f t="shared" si="4"/>
        <v>0</v>
      </c>
    </row>
    <row r="19" spans="1:18" ht="12.75">
      <c r="A19" s="41"/>
      <c r="B19" s="41" t="s">
        <v>34</v>
      </c>
      <c r="C19" s="43">
        <v>0.01</v>
      </c>
      <c r="D19" s="43"/>
      <c r="E19" s="44">
        <v>11.5</v>
      </c>
      <c r="F19" s="44">
        <f t="shared" si="0"/>
        <v>0.115</v>
      </c>
      <c r="G19" s="44">
        <f t="shared" si="1"/>
        <v>11.5</v>
      </c>
      <c r="H19" s="44">
        <f t="shared" si="0"/>
        <v>0.115</v>
      </c>
      <c r="I19" s="53"/>
      <c r="J19" s="19">
        <v>49.5</v>
      </c>
      <c r="K19" s="44">
        <f t="shared" si="2"/>
        <v>0.495</v>
      </c>
      <c r="L19" s="44">
        <f t="shared" si="3"/>
        <v>49.5</v>
      </c>
      <c r="M19" s="44">
        <f t="shared" si="2"/>
        <v>0.495</v>
      </c>
      <c r="N19" s="53"/>
      <c r="O19" s="59">
        <v>48.5</v>
      </c>
      <c r="P19" s="44">
        <f t="shared" si="4"/>
        <v>0.485</v>
      </c>
      <c r="Q19" s="44">
        <f t="shared" si="5"/>
        <v>48.5</v>
      </c>
      <c r="R19" s="44">
        <f t="shared" si="4"/>
        <v>0.485</v>
      </c>
    </row>
    <row r="20" spans="1:18" ht="12.75">
      <c r="A20" s="41"/>
      <c r="B20" s="41" t="s">
        <v>128</v>
      </c>
      <c r="C20" s="43">
        <v>0</v>
      </c>
      <c r="D20" s="43"/>
      <c r="E20" s="44">
        <v>19.2</v>
      </c>
      <c r="F20" s="44">
        <f t="shared" si="0"/>
        <v>0</v>
      </c>
      <c r="G20" s="44">
        <f t="shared" si="1"/>
        <v>19.2</v>
      </c>
      <c r="H20" s="44">
        <f t="shared" si="0"/>
        <v>0</v>
      </c>
      <c r="I20" s="53"/>
      <c r="J20" s="19">
        <v>84.9</v>
      </c>
      <c r="K20" s="44">
        <f t="shared" si="2"/>
        <v>0</v>
      </c>
      <c r="L20" s="44">
        <f t="shared" si="3"/>
        <v>84.9</v>
      </c>
      <c r="M20" s="44">
        <f t="shared" si="2"/>
        <v>0</v>
      </c>
      <c r="N20" s="53"/>
      <c r="O20" s="59">
        <v>81.6</v>
      </c>
      <c r="P20" s="44">
        <f t="shared" si="4"/>
        <v>0</v>
      </c>
      <c r="Q20" s="44">
        <f t="shared" si="5"/>
        <v>81.6</v>
      </c>
      <c r="R20" s="44">
        <f t="shared" si="4"/>
        <v>0</v>
      </c>
    </row>
    <row r="21" spans="1:18" ht="12.75">
      <c r="A21" s="41"/>
      <c r="B21" s="41" t="s">
        <v>35</v>
      </c>
      <c r="C21" s="43">
        <v>0.001</v>
      </c>
      <c r="D21" s="43"/>
      <c r="E21" s="44">
        <v>42</v>
      </c>
      <c r="F21" s="44">
        <f t="shared" si="0"/>
        <v>0.042</v>
      </c>
      <c r="G21" s="44">
        <f t="shared" si="1"/>
        <v>42</v>
      </c>
      <c r="H21" s="44">
        <f t="shared" si="0"/>
        <v>0.042</v>
      </c>
      <c r="I21" s="53"/>
      <c r="J21" s="19">
        <v>66</v>
      </c>
      <c r="K21" s="44">
        <f t="shared" si="2"/>
        <v>0.066</v>
      </c>
      <c r="L21" s="44">
        <f t="shared" si="3"/>
        <v>66</v>
      </c>
      <c r="M21" s="44">
        <f t="shared" si="2"/>
        <v>0.066</v>
      </c>
      <c r="N21" s="53"/>
      <c r="O21" s="59">
        <v>91</v>
      </c>
      <c r="P21" s="44">
        <f t="shared" si="4"/>
        <v>0.091</v>
      </c>
      <c r="Q21" s="44">
        <f t="shared" si="5"/>
        <v>91</v>
      </c>
      <c r="R21" s="44">
        <f t="shared" si="4"/>
        <v>0.091</v>
      </c>
    </row>
    <row r="22" spans="1:18" ht="12.75">
      <c r="A22" s="41"/>
      <c r="B22" s="41" t="s">
        <v>36</v>
      </c>
      <c r="C22" s="43">
        <v>0.1</v>
      </c>
      <c r="D22" s="43"/>
      <c r="E22" s="44">
        <v>237</v>
      </c>
      <c r="F22" s="44">
        <f t="shared" si="0"/>
        <v>23.700000000000003</v>
      </c>
      <c r="G22" s="44">
        <f t="shared" si="1"/>
        <v>237</v>
      </c>
      <c r="H22" s="44">
        <f t="shared" si="0"/>
        <v>23.700000000000003</v>
      </c>
      <c r="I22" s="53"/>
      <c r="J22" s="19">
        <v>328</v>
      </c>
      <c r="K22" s="44">
        <f t="shared" si="2"/>
        <v>32.800000000000004</v>
      </c>
      <c r="L22" s="44">
        <f t="shared" si="3"/>
        <v>328</v>
      </c>
      <c r="M22" s="44">
        <f t="shared" si="2"/>
        <v>32.800000000000004</v>
      </c>
      <c r="N22" s="53"/>
      <c r="O22" s="59">
        <v>104</v>
      </c>
      <c r="P22" s="44">
        <f t="shared" si="4"/>
        <v>10.4</v>
      </c>
      <c r="Q22" s="44">
        <f t="shared" si="5"/>
        <v>104</v>
      </c>
      <c r="R22" s="44">
        <f t="shared" si="4"/>
        <v>10.4</v>
      </c>
    </row>
    <row r="23" spans="1:18" ht="12.75">
      <c r="A23" s="41"/>
      <c r="B23" s="41" t="s">
        <v>129</v>
      </c>
      <c r="C23" s="43">
        <v>0</v>
      </c>
      <c r="D23" s="43"/>
      <c r="E23" s="44">
        <v>3891</v>
      </c>
      <c r="F23" s="44">
        <f t="shared" si="0"/>
        <v>0</v>
      </c>
      <c r="G23" s="44">
        <f t="shared" si="1"/>
        <v>3891</v>
      </c>
      <c r="H23" s="44">
        <f t="shared" si="0"/>
        <v>0</v>
      </c>
      <c r="I23" s="53"/>
      <c r="J23" s="19">
        <v>5401</v>
      </c>
      <c r="K23" s="44">
        <f t="shared" si="2"/>
        <v>0</v>
      </c>
      <c r="L23" s="44">
        <f t="shared" si="3"/>
        <v>5401</v>
      </c>
      <c r="M23" s="44">
        <f t="shared" si="2"/>
        <v>0</v>
      </c>
      <c r="N23" s="53"/>
      <c r="O23" s="59">
        <v>2207</v>
      </c>
      <c r="P23" s="44">
        <f t="shared" si="4"/>
        <v>0</v>
      </c>
      <c r="Q23" s="44">
        <f t="shared" si="5"/>
        <v>2207</v>
      </c>
      <c r="R23" s="44">
        <f t="shared" si="4"/>
        <v>0</v>
      </c>
    </row>
    <row r="24" spans="1:18" ht="12.75">
      <c r="A24" s="41"/>
      <c r="B24" s="41" t="s">
        <v>37</v>
      </c>
      <c r="C24" s="43">
        <v>0.05</v>
      </c>
      <c r="D24" s="43"/>
      <c r="E24" s="44">
        <v>427</v>
      </c>
      <c r="F24" s="44">
        <f t="shared" si="0"/>
        <v>21.35</v>
      </c>
      <c r="G24" s="44">
        <f t="shared" si="1"/>
        <v>427</v>
      </c>
      <c r="H24" s="44">
        <f t="shared" si="0"/>
        <v>21.35</v>
      </c>
      <c r="I24" s="53"/>
      <c r="J24" s="19">
        <v>543</v>
      </c>
      <c r="K24" s="44">
        <f t="shared" si="2"/>
        <v>27.150000000000002</v>
      </c>
      <c r="L24" s="44">
        <f t="shared" si="3"/>
        <v>543</v>
      </c>
      <c r="M24" s="44">
        <f t="shared" si="2"/>
        <v>27.150000000000002</v>
      </c>
      <c r="N24" s="53"/>
      <c r="O24" s="59">
        <v>185</v>
      </c>
      <c r="P24" s="44">
        <f t="shared" si="4"/>
        <v>9.25</v>
      </c>
      <c r="Q24" s="44">
        <f t="shared" si="5"/>
        <v>185</v>
      </c>
      <c r="R24" s="44">
        <f t="shared" si="4"/>
        <v>9.25</v>
      </c>
    </row>
    <row r="25" spans="1:18" ht="12.75">
      <c r="A25" s="41"/>
      <c r="B25" s="41" t="s">
        <v>38</v>
      </c>
      <c r="C25" s="43">
        <v>0.5</v>
      </c>
      <c r="D25" s="43"/>
      <c r="E25" s="44">
        <v>158</v>
      </c>
      <c r="F25" s="44">
        <f t="shared" si="0"/>
        <v>79</v>
      </c>
      <c r="G25" s="44">
        <f t="shared" si="1"/>
        <v>158</v>
      </c>
      <c r="H25" s="44">
        <f t="shared" si="0"/>
        <v>79</v>
      </c>
      <c r="I25" s="53"/>
      <c r="J25" s="19">
        <v>246</v>
      </c>
      <c r="K25" s="44">
        <f t="shared" si="2"/>
        <v>123</v>
      </c>
      <c r="L25" s="44">
        <f t="shared" si="3"/>
        <v>246</v>
      </c>
      <c r="M25" s="44">
        <f t="shared" si="2"/>
        <v>123</v>
      </c>
      <c r="N25" s="53"/>
      <c r="O25" s="59">
        <v>96</v>
      </c>
      <c r="P25" s="44">
        <f t="shared" si="4"/>
        <v>48</v>
      </c>
      <c r="Q25" s="44">
        <f t="shared" si="5"/>
        <v>96</v>
      </c>
      <c r="R25" s="44">
        <f t="shared" si="4"/>
        <v>48</v>
      </c>
    </row>
    <row r="26" spans="1:18" ht="12.75">
      <c r="A26" s="41"/>
      <c r="B26" s="41" t="s">
        <v>130</v>
      </c>
      <c r="C26" s="43">
        <v>0</v>
      </c>
      <c r="D26" s="43"/>
      <c r="E26" s="44">
        <v>4084</v>
      </c>
      <c r="F26" s="44">
        <f t="shared" si="0"/>
        <v>0</v>
      </c>
      <c r="G26" s="44">
        <f t="shared" si="1"/>
        <v>4084</v>
      </c>
      <c r="H26" s="44">
        <f t="shared" si="0"/>
        <v>0</v>
      </c>
      <c r="I26" s="53"/>
      <c r="J26" s="19">
        <v>5592</v>
      </c>
      <c r="K26" s="44">
        <f t="shared" si="2"/>
        <v>0</v>
      </c>
      <c r="L26" s="44">
        <f t="shared" si="3"/>
        <v>5592</v>
      </c>
      <c r="M26" s="44">
        <f t="shared" si="2"/>
        <v>0</v>
      </c>
      <c r="N26" s="53"/>
      <c r="O26" s="59">
        <v>1895</v>
      </c>
      <c r="P26" s="44">
        <f t="shared" si="4"/>
        <v>0</v>
      </c>
      <c r="Q26" s="44">
        <f t="shared" si="5"/>
        <v>1895</v>
      </c>
      <c r="R26" s="44">
        <f t="shared" si="4"/>
        <v>0</v>
      </c>
    </row>
    <row r="27" spans="1:18" ht="12.75">
      <c r="A27" s="41"/>
      <c r="B27" s="41" t="s">
        <v>39</v>
      </c>
      <c r="C27" s="43">
        <v>0.1</v>
      </c>
      <c r="D27" s="43"/>
      <c r="E27" s="44">
        <v>845</v>
      </c>
      <c r="F27" s="44">
        <f t="shared" si="0"/>
        <v>84.5</v>
      </c>
      <c r="G27" s="44">
        <f t="shared" si="1"/>
        <v>845</v>
      </c>
      <c r="H27" s="44">
        <f t="shared" si="0"/>
        <v>84.5</v>
      </c>
      <c r="I27" s="53"/>
      <c r="J27" s="19">
        <v>1292</v>
      </c>
      <c r="K27" s="44">
        <f t="shared" si="2"/>
        <v>129.20000000000002</v>
      </c>
      <c r="L27" s="44">
        <f t="shared" si="3"/>
        <v>1292</v>
      </c>
      <c r="M27" s="44">
        <f t="shared" si="2"/>
        <v>129.20000000000002</v>
      </c>
      <c r="N27" s="53"/>
      <c r="O27" s="59">
        <v>514</v>
      </c>
      <c r="P27" s="44">
        <f t="shared" si="4"/>
        <v>51.400000000000006</v>
      </c>
      <c r="Q27" s="44">
        <f t="shared" si="5"/>
        <v>514</v>
      </c>
      <c r="R27" s="44">
        <f t="shared" si="4"/>
        <v>51.400000000000006</v>
      </c>
    </row>
    <row r="28" spans="1:18" ht="12.75">
      <c r="A28" s="41"/>
      <c r="B28" s="41" t="s">
        <v>40</v>
      </c>
      <c r="C28" s="43">
        <v>0.1</v>
      </c>
      <c r="D28" s="43"/>
      <c r="E28" s="44">
        <v>265</v>
      </c>
      <c r="F28" s="44">
        <f t="shared" si="0"/>
        <v>26.5</v>
      </c>
      <c r="G28" s="44">
        <f t="shared" si="1"/>
        <v>265</v>
      </c>
      <c r="H28" s="44">
        <f t="shared" si="0"/>
        <v>26.5</v>
      </c>
      <c r="I28" s="53"/>
      <c r="J28" s="19">
        <v>479</v>
      </c>
      <c r="K28" s="44">
        <f t="shared" si="2"/>
        <v>47.900000000000006</v>
      </c>
      <c r="L28" s="44">
        <f t="shared" si="3"/>
        <v>479</v>
      </c>
      <c r="M28" s="44">
        <f t="shared" si="2"/>
        <v>47.900000000000006</v>
      </c>
      <c r="N28" s="53"/>
      <c r="O28" s="59">
        <v>184</v>
      </c>
      <c r="P28" s="44">
        <f t="shared" si="4"/>
        <v>18.400000000000002</v>
      </c>
      <c r="Q28" s="44">
        <f t="shared" si="5"/>
        <v>184</v>
      </c>
      <c r="R28" s="44">
        <f t="shared" si="4"/>
        <v>18.400000000000002</v>
      </c>
    </row>
    <row r="29" spans="1:18" ht="12.75">
      <c r="A29" s="41"/>
      <c r="B29" s="41" t="s">
        <v>41</v>
      </c>
      <c r="C29" s="43">
        <v>0.1</v>
      </c>
      <c r="D29" s="43"/>
      <c r="E29" s="44">
        <v>83</v>
      </c>
      <c r="F29" s="44">
        <f t="shared" si="0"/>
        <v>8.3</v>
      </c>
      <c r="G29" s="44">
        <f t="shared" si="1"/>
        <v>83</v>
      </c>
      <c r="H29" s="44">
        <f t="shared" si="0"/>
        <v>8.3</v>
      </c>
      <c r="I29" s="53"/>
      <c r="J29" s="19">
        <v>155</v>
      </c>
      <c r="K29" s="44">
        <f t="shared" si="2"/>
        <v>15.5</v>
      </c>
      <c r="L29" s="44">
        <f t="shared" si="3"/>
        <v>155</v>
      </c>
      <c r="M29" s="44">
        <f t="shared" si="2"/>
        <v>15.5</v>
      </c>
      <c r="N29" s="53"/>
      <c r="O29" s="59">
        <v>89</v>
      </c>
      <c r="P29" s="44">
        <f t="shared" si="4"/>
        <v>8.9</v>
      </c>
      <c r="Q29" s="44">
        <f t="shared" si="5"/>
        <v>89</v>
      </c>
      <c r="R29" s="44">
        <f t="shared" si="4"/>
        <v>8.9</v>
      </c>
    </row>
    <row r="30" spans="1:18" ht="12.75">
      <c r="A30" s="41"/>
      <c r="B30" s="41" t="s">
        <v>42</v>
      </c>
      <c r="C30" s="43">
        <v>0.1</v>
      </c>
      <c r="D30" s="43"/>
      <c r="E30" s="44">
        <v>52</v>
      </c>
      <c r="F30" s="44">
        <f t="shared" si="0"/>
        <v>5.2</v>
      </c>
      <c r="G30" s="44">
        <f t="shared" si="1"/>
        <v>52</v>
      </c>
      <c r="H30" s="44">
        <f t="shared" si="0"/>
        <v>5.2</v>
      </c>
      <c r="I30" s="53"/>
      <c r="J30" s="19">
        <v>88</v>
      </c>
      <c r="K30" s="44">
        <f t="shared" si="2"/>
        <v>8.8</v>
      </c>
      <c r="L30" s="44">
        <f t="shared" si="3"/>
        <v>88</v>
      </c>
      <c r="M30" s="44">
        <f t="shared" si="2"/>
        <v>8.8</v>
      </c>
      <c r="N30" s="53"/>
      <c r="O30" s="59">
        <v>49</v>
      </c>
      <c r="P30" s="44">
        <f t="shared" si="4"/>
        <v>4.9</v>
      </c>
      <c r="Q30" s="44">
        <f t="shared" si="5"/>
        <v>49</v>
      </c>
      <c r="R30" s="44">
        <f t="shared" si="4"/>
        <v>4.9</v>
      </c>
    </row>
    <row r="31" spans="1:18" ht="12.75">
      <c r="A31" s="41"/>
      <c r="B31" s="41" t="s">
        <v>131</v>
      </c>
      <c r="C31" s="43">
        <v>0</v>
      </c>
      <c r="D31" s="43"/>
      <c r="E31" s="44">
        <v>2850</v>
      </c>
      <c r="F31" s="44">
        <f t="shared" si="0"/>
        <v>0</v>
      </c>
      <c r="G31" s="44">
        <f t="shared" si="1"/>
        <v>2850</v>
      </c>
      <c r="H31" s="44">
        <f t="shared" si="0"/>
        <v>0</v>
      </c>
      <c r="I31" s="53"/>
      <c r="J31" s="19">
        <v>4647</v>
      </c>
      <c r="K31" s="44">
        <f t="shared" si="2"/>
        <v>0</v>
      </c>
      <c r="L31" s="44">
        <f t="shared" si="3"/>
        <v>4647</v>
      </c>
      <c r="M31" s="44">
        <f t="shared" si="2"/>
        <v>0</v>
      </c>
      <c r="N31" s="53"/>
      <c r="O31" s="59">
        <v>1800</v>
      </c>
      <c r="P31" s="44">
        <f t="shared" si="4"/>
        <v>0</v>
      </c>
      <c r="Q31" s="44">
        <f t="shared" si="5"/>
        <v>1800</v>
      </c>
      <c r="R31" s="44">
        <f t="shared" si="4"/>
        <v>0</v>
      </c>
    </row>
    <row r="32" spans="1:18" ht="12.75">
      <c r="A32" s="41"/>
      <c r="B32" s="41" t="s">
        <v>43</v>
      </c>
      <c r="C32" s="43">
        <v>0.01</v>
      </c>
      <c r="D32" s="43"/>
      <c r="E32" s="44">
        <v>717</v>
      </c>
      <c r="F32" s="44">
        <f t="shared" si="0"/>
        <v>7.17</v>
      </c>
      <c r="G32" s="44">
        <f t="shared" si="1"/>
        <v>717</v>
      </c>
      <c r="H32" s="44">
        <f t="shared" si="0"/>
        <v>7.17</v>
      </c>
      <c r="I32" s="53"/>
      <c r="J32" s="19">
        <v>1301</v>
      </c>
      <c r="K32" s="44">
        <f t="shared" si="2"/>
        <v>13.01</v>
      </c>
      <c r="L32" s="44">
        <f t="shared" si="3"/>
        <v>1301</v>
      </c>
      <c r="M32" s="44">
        <f t="shared" si="2"/>
        <v>13.01</v>
      </c>
      <c r="N32" s="53"/>
      <c r="O32" s="59">
        <v>788</v>
      </c>
      <c r="P32" s="44">
        <f t="shared" si="4"/>
        <v>7.88</v>
      </c>
      <c r="Q32" s="44">
        <f t="shared" si="5"/>
        <v>788</v>
      </c>
      <c r="R32" s="44">
        <f t="shared" si="4"/>
        <v>7.88</v>
      </c>
    </row>
    <row r="33" spans="1:18" ht="12.75">
      <c r="A33" s="41"/>
      <c r="B33" s="41" t="s">
        <v>44</v>
      </c>
      <c r="C33" s="43">
        <v>0.01</v>
      </c>
      <c r="D33" s="43"/>
      <c r="E33" s="44">
        <v>86</v>
      </c>
      <c r="F33" s="44">
        <f t="shared" si="0"/>
        <v>0.86</v>
      </c>
      <c r="G33" s="44">
        <f t="shared" si="1"/>
        <v>86</v>
      </c>
      <c r="H33" s="44">
        <f t="shared" si="0"/>
        <v>0.86</v>
      </c>
      <c r="I33" s="53"/>
      <c r="J33" s="19">
        <v>158</v>
      </c>
      <c r="K33" s="44">
        <f t="shared" si="2"/>
        <v>1.58</v>
      </c>
      <c r="L33" s="44">
        <f t="shared" si="3"/>
        <v>158</v>
      </c>
      <c r="M33" s="44">
        <f t="shared" si="2"/>
        <v>1.58</v>
      </c>
      <c r="N33" s="53"/>
      <c r="O33" s="59">
        <v>142</v>
      </c>
      <c r="P33" s="44">
        <f t="shared" si="4"/>
        <v>1.42</v>
      </c>
      <c r="Q33" s="44">
        <f t="shared" si="5"/>
        <v>142</v>
      </c>
      <c r="R33" s="44">
        <f t="shared" si="4"/>
        <v>1.42</v>
      </c>
    </row>
    <row r="34" spans="1:18" ht="12.75">
      <c r="A34" s="41"/>
      <c r="B34" s="41" t="s">
        <v>132</v>
      </c>
      <c r="C34" s="43">
        <v>0</v>
      </c>
      <c r="D34" s="43"/>
      <c r="E34" s="44">
        <v>1098</v>
      </c>
      <c r="F34" s="44">
        <f t="shared" si="0"/>
        <v>0</v>
      </c>
      <c r="G34" s="44">
        <f t="shared" si="1"/>
        <v>1098</v>
      </c>
      <c r="H34" s="44">
        <f t="shared" si="0"/>
        <v>0</v>
      </c>
      <c r="I34" s="53"/>
      <c r="J34" s="19">
        <v>1960</v>
      </c>
      <c r="K34" s="44">
        <f t="shared" si="2"/>
        <v>0</v>
      </c>
      <c r="L34" s="44">
        <f t="shared" si="3"/>
        <v>1960</v>
      </c>
      <c r="M34" s="44">
        <f t="shared" si="2"/>
        <v>0</v>
      </c>
      <c r="N34" s="53"/>
      <c r="O34" s="59">
        <v>1249</v>
      </c>
      <c r="P34" s="44">
        <f t="shared" si="4"/>
        <v>0</v>
      </c>
      <c r="Q34" s="44">
        <f t="shared" si="5"/>
        <v>1249</v>
      </c>
      <c r="R34" s="44">
        <f t="shared" si="4"/>
        <v>0</v>
      </c>
    </row>
    <row r="35" spans="1:18" ht="12.75">
      <c r="A35" s="41"/>
      <c r="B35" s="41" t="s">
        <v>45</v>
      </c>
      <c r="C35" s="43">
        <v>0.001</v>
      </c>
      <c r="D35" s="43"/>
      <c r="E35" s="44">
        <v>512</v>
      </c>
      <c r="F35" s="44">
        <f t="shared" si="0"/>
        <v>0.512</v>
      </c>
      <c r="G35" s="44">
        <f t="shared" si="1"/>
        <v>512</v>
      </c>
      <c r="H35" s="44">
        <f t="shared" si="0"/>
        <v>0.512</v>
      </c>
      <c r="I35" s="53"/>
      <c r="J35" s="19">
        <v>987</v>
      </c>
      <c r="K35" s="44">
        <f t="shared" si="2"/>
        <v>0.987</v>
      </c>
      <c r="L35" s="44">
        <f t="shared" si="3"/>
        <v>987</v>
      </c>
      <c r="M35" s="44">
        <f t="shared" si="2"/>
        <v>0.987</v>
      </c>
      <c r="N35" s="53"/>
      <c r="O35" s="59">
        <v>1019</v>
      </c>
      <c r="P35" s="44">
        <f t="shared" si="4"/>
        <v>1.0190000000000001</v>
      </c>
      <c r="Q35" s="44">
        <f t="shared" si="5"/>
        <v>1019</v>
      </c>
      <c r="R35" s="44">
        <f t="shared" si="4"/>
        <v>1.0190000000000001</v>
      </c>
    </row>
    <row r="36" spans="1:18" ht="12.75">
      <c r="A36" s="41"/>
      <c r="B36" s="41"/>
      <c r="C36" s="41"/>
      <c r="D36" s="41"/>
      <c r="E36" s="44"/>
      <c r="F36" s="44"/>
      <c r="G36" s="44"/>
      <c r="H36" s="44"/>
      <c r="I36" s="49"/>
      <c r="J36" s="19"/>
      <c r="K36" s="44"/>
      <c r="L36" s="44"/>
      <c r="M36" s="44"/>
      <c r="N36" s="49"/>
      <c r="O36" s="19"/>
      <c r="P36" s="52"/>
      <c r="Q36" s="49"/>
      <c r="R36" s="52"/>
    </row>
    <row r="37" spans="1:18" ht="12.75">
      <c r="A37" s="41"/>
      <c r="B37" s="41" t="s">
        <v>46</v>
      </c>
      <c r="C37" s="41"/>
      <c r="D37" s="41"/>
      <c r="F37" s="49">
        <v>114.24</v>
      </c>
      <c r="G37" s="49">
        <v>114.239</v>
      </c>
      <c r="H37" s="49">
        <v>114.24</v>
      </c>
      <c r="I37" s="49"/>
      <c r="J37" s="49"/>
      <c r="K37" s="49">
        <v>116.998</v>
      </c>
      <c r="L37" s="49">
        <v>116.998</v>
      </c>
      <c r="M37" s="49">
        <v>116.998</v>
      </c>
      <c r="N37" s="49"/>
      <c r="O37" s="49"/>
      <c r="P37" s="49">
        <v>115.084</v>
      </c>
      <c r="Q37" s="49">
        <v>115.084</v>
      </c>
      <c r="R37" s="49">
        <v>115.084</v>
      </c>
    </row>
    <row r="38" spans="1:18" ht="12.75">
      <c r="A38" s="41"/>
      <c r="B38" s="41" t="s">
        <v>73</v>
      </c>
      <c r="C38" s="41"/>
      <c r="D38" s="41"/>
      <c r="F38" s="49">
        <v>6.7</v>
      </c>
      <c r="G38" s="49">
        <v>6.7</v>
      </c>
      <c r="H38" s="49">
        <v>6.7</v>
      </c>
      <c r="I38" s="49"/>
      <c r="J38" s="49"/>
      <c r="K38" s="44">
        <v>6.6</v>
      </c>
      <c r="L38" s="44">
        <v>6.6</v>
      </c>
      <c r="M38" s="44">
        <v>6.6</v>
      </c>
      <c r="N38" s="49"/>
      <c r="O38" s="49"/>
      <c r="P38" s="49">
        <v>6.9</v>
      </c>
      <c r="Q38" s="49">
        <v>6.9</v>
      </c>
      <c r="R38" s="49">
        <v>6.9</v>
      </c>
    </row>
    <row r="39" spans="1:18" ht="12.75">
      <c r="A39" s="41"/>
      <c r="B39" s="41"/>
      <c r="C39" s="41"/>
      <c r="D39" s="41"/>
      <c r="E39" s="44"/>
      <c r="F39" s="50"/>
      <c r="G39" s="44"/>
      <c r="H39" s="50"/>
      <c r="I39" s="19"/>
      <c r="J39" s="49"/>
      <c r="K39" s="50"/>
      <c r="L39" s="44"/>
      <c r="M39" s="50"/>
      <c r="N39" s="49"/>
      <c r="O39" s="49"/>
      <c r="P39" s="49"/>
      <c r="Q39" s="49"/>
      <c r="R39" s="49"/>
    </row>
    <row r="40" spans="1:18" ht="12.75">
      <c r="A40" s="41"/>
      <c r="B40" s="41" t="s">
        <v>61</v>
      </c>
      <c r="C40" s="53"/>
      <c r="D40" s="53"/>
      <c r="E40" s="44"/>
      <c r="F40" s="53">
        <f>SUM(F11:F35)</f>
        <v>269.01900000000006</v>
      </c>
      <c r="G40" s="44">
        <f>SUM(G35,G34,G31,G26,G23,G21,G20,G18,G14,G12)</f>
        <v>12545.7</v>
      </c>
      <c r="H40" s="53">
        <f>SUM(H11:H35)</f>
        <v>263.134</v>
      </c>
      <c r="I40" s="53"/>
      <c r="J40" s="44"/>
      <c r="K40" s="53">
        <f>SUM(K11:K35)</f>
        <v>412.32800000000003</v>
      </c>
      <c r="L40" s="44">
        <f>SUM(L35,L34,L31,L26,L23,L21,L20,L18,L14,L12)</f>
        <v>18937.8</v>
      </c>
      <c r="M40" s="53">
        <f>SUM(M11:M35)</f>
        <v>410.07800000000003</v>
      </c>
      <c r="N40" s="53"/>
      <c r="O40" s="49"/>
      <c r="P40" s="53">
        <f>SUM(P11:P35)</f>
        <v>172.495</v>
      </c>
      <c r="Q40" s="44">
        <f>SUM(Q35,Q34,Q31,Q26,Q23,Q21,Q20,Q18,Q14,Q12)</f>
        <v>8415.400000000001</v>
      </c>
      <c r="R40" s="53">
        <f>SUM(R11:R35)</f>
        <v>167.32</v>
      </c>
    </row>
    <row r="41" spans="1:18" ht="12.75">
      <c r="A41" s="41"/>
      <c r="B41" s="41" t="s">
        <v>47</v>
      </c>
      <c r="C41" s="53"/>
      <c r="D41" s="44">
        <f>(F41-H41)*2/F41*100</f>
        <v>4.375155658150601</v>
      </c>
      <c r="E41" s="44"/>
      <c r="F41" s="53">
        <f>F40/F37/0.0283*(21-7)/(21-F38)/1000</f>
        <v>0.08146486126635785</v>
      </c>
      <c r="G41" s="49">
        <f>(G40/G37/0.0283*(21-7)/(21-G38))/1000</f>
        <v>3.799146738487505</v>
      </c>
      <c r="H41" s="53">
        <f>H40/H37/0.0283*(21-7)/(21-H38)/1000</f>
        <v>0.07968275402280806</v>
      </c>
      <c r="I41" s="44">
        <f>(K41-M41)*2/K41*100</f>
        <v>1.0913641566907646</v>
      </c>
      <c r="J41" s="49"/>
      <c r="K41" s="53">
        <f>K40/K37/0.0283*(21-7)/(21-K38)/1000</f>
        <v>0.12107193896777205</v>
      </c>
      <c r="L41" s="49">
        <f>(L40/L37/0.0283*(21-7)/(21-L38))/1000</f>
        <v>5.560709352224134</v>
      </c>
      <c r="M41" s="53">
        <f>M40/M37/0.0283*(21-7)/(21-M38)/1000</f>
        <v>0.12041127109491966</v>
      </c>
      <c r="N41" s="44">
        <f>(P41-R41)*2/P41*100</f>
        <v>6.000173918084612</v>
      </c>
      <c r="O41" s="49"/>
      <c r="P41" s="53">
        <f>P40/P37/0.0283*(21-7)/(21-P38)/1000</f>
        <v>0.052587684670970636</v>
      </c>
      <c r="Q41" s="49">
        <f>(Q40/Q37/0.0283*(21-7)/(21-Q38))/1000</f>
        <v>2.5655607500512265</v>
      </c>
      <c r="R41" s="53">
        <f>R40/R37/0.0283*(21-7)/(21-R38)/1000</f>
        <v>0.051010008401094556</v>
      </c>
    </row>
    <row r="42" spans="1:18" ht="12.75">
      <c r="A42" s="41"/>
      <c r="B42" s="41"/>
      <c r="C42" s="41"/>
      <c r="D42" s="41"/>
      <c r="E42" s="44"/>
      <c r="F42" s="44"/>
      <c r="G42" s="44"/>
      <c r="H42" s="44"/>
      <c r="I42" s="48"/>
      <c r="J42" s="48"/>
      <c r="K42" s="48"/>
      <c r="L42" s="48"/>
      <c r="M42" s="48"/>
      <c r="N42" s="48"/>
      <c r="O42" s="48"/>
      <c r="P42" s="52"/>
      <c r="Q42" s="48"/>
      <c r="R42" s="52"/>
    </row>
    <row r="43" spans="1:18" ht="12.75">
      <c r="A43" s="49"/>
      <c r="B43" s="41" t="s">
        <v>74</v>
      </c>
      <c r="C43" s="48">
        <f>AVERAGE(H41,M41,R41)</f>
        <v>0.08370134450627409</v>
      </c>
      <c r="D43" s="49"/>
      <c r="E43" s="44"/>
      <c r="F43" s="44"/>
      <c r="G43" s="44"/>
      <c r="H43" s="44"/>
      <c r="I43" s="49"/>
      <c r="J43" s="49"/>
      <c r="K43" s="49"/>
      <c r="L43" s="49"/>
      <c r="M43" s="49"/>
      <c r="N43" s="49"/>
      <c r="O43" s="49"/>
      <c r="P43" s="52"/>
      <c r="Q43" s="49"/>
      <c r="R43" s="52"/>
    </row>
    <row r="44" spans="1:18" ht="12.75">
      <c r="A44" s="41"/>
      <c r="B44" s="41" t="s">
        <v>75</v>
      </c>
      <c r="C44" s="49">
        <f>AVERAGE(G41,L41,Q41)</f>
        <v>3.9751389469209553</v>
      </c>
      <c r="D44" s="41"/>
      <c r="E44" s="44"/>
      <c r="F44" s="44"/>
      <c r="G44" s="44"/>
      <c r="H44" s="44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85" spans="1:18" ht="12.75">
      <c r="A85" s="2"/>
      <c r="B85" s="2"/>
      <c r="C85" s="2"/>
      <c r="D85" s="2"/>
      <c r="E85" s="4"/>
      <c r="G85" s="4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C22">
      <selection activeCell="C8" sqref="C8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7109375" style="0" customWidth="1"/>
    <col min="4" max="4" width="3.7109375" style="0" customWidth="1"/>
    <col min="5" max="5" width="9.421875" style="6" customWidth="1"/>
    <col min="6" max="6" width="9.8515625" style="6" customWidth="1"/>
    <col min="7" max="7" width="10.7109375" style="6" customWidth="1"/>
    <col min="8" max="8" width="9.8515625" style="6" customWidth="1"/>
    <col min="9" max="9" width="3.421875" style="0" customWidth="1"/>
    <col min="11" max="11" width="9.28125" style="0" customWidth="1"/>
    <col min="12" max="12" width="9.57421875" style="0" bestFit="1" customWidth="1"/>
    <col min="13" max="13" width="9.28125" style="0" customWidth="1"/>
    <col min="14" max="14" width="3.57421875" style="0" customWidth="1"/>
    <col min="16" max="16" width="10.140625" style="0" customWidth="1"/>
    <col min="18" max="18" width="10.140625" style="0" customWidth="1"/>
  </cols>
  <sheetData>
    <row r="1" spans="1:18" ht="12.75">
      <c r="A1" s="60" t="s">
        <v>85</v>
      </c>
      <c r="B1" s="41"/>
      <c r="C1" s="41"/>
      <c r="D1" s="41"/>
      <c r="E1" s="44"/>
      <c r="F1" s="44"/>
      <c r="G1" s="44"/>
      <c r="H1" s="44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.75">
      <c r="A2" s="41" t="s">
        <v>254</v>
      </c>
      <c r="B2" s="41"/>
      <c r="C2" s="41"/>
      <c r="D2" s="41"/>
      <c r="E2" s="44"/>
      <c r="F2" s="44"/>
      <c r="G2" s="44"/>
      <c r="H2" s="44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>
      <c r="A3" s="41" t="s">
        <v>20</v>
      </c>
      <c r="B3" s="41"/>
      <c r="C3" s="14" t="s">
        <v>154</v>
      </c>
      <c r="D3" s="14"/>
      <c r="E3" s="44"/>
      <c r="F3" s="44"/>
      <c r="G3" s="44"/>
      <c r="H3" s="44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2.75">
      <c r="A4" s="41" t="s">
        <v>21</v>
      </c>
      <c r="B4" s="41"/>
      <c r="C4" s="14" t="s">
        <v>158</v>
      </c>
      <c r="D4" s="14"/>
      <c r="E4" s="67"/>
      <c r="F4" s="17"/>
      <c r="G4" s="67"/>
      <c r="H4" s="17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2.75">
      <c r="A5" s="41" t="s">
        <v>22</v>
      </c>
      <c r="B5" s="41"/>
      <c r="C5" s="19" t="s">
        <v>156</v>
      </c>
      <c r="D5" s="19"/>
      <c r="E5" s="50"/>
      <c r="F5" s="50"/>
      <c r="G5" s="50"/>
      <c r="H5" s="50"/>
      <c r="I5" s="19"/>
      <c r="J5" s="19"/>
      <c r="K5" s="52"/>
      <c r="L5" s="19"/>
      <c r="M5" s="52"/>
      <c r="N5" s="52"/>
      <c r="O5" s="52"/>
      <c r="P5" s="52"/>
      <c r="Q5" s="52"/>
      <c r="R5" s="52"/>
    </row>
    <row r="6" spans="1:18" ht="12.75">
      <c r="A6" s="41"/>
      <c r="B6" s="41"/>
      <c r="C6" s="43"/>
      <c r="D6" s="43"/>
      <c r="E6" s="17"/>
      <c r="F6" s="44"/>
      <c r="G6" s="17"/>
      <c r="H6" s="44"/>
      <c r="I6" s="52"/>
      <c r="J6" s="56"/>
      <c r="K6" s="52"/>
      <c r="L6" s="56"/>
      <c r="M6" s="52"/>
      <c r="N6" s="52"/>
      <c r="O6" s="56"/>
      <c r="P6" s="52"/>
      <c r="Q6" s="56"/>
      <c r="R6" s="52"/>
    </row>
    <row r="7" spans="1:18" ht="12.75">
      <c r="A7" s="41"/>
      <c r="B7" s="41"/>
      <c r="C7" s="43" t="s">
        <v>23</v>
      </c>
      <c r="D7" s="43"/>
      <c r="E7" s="68" t="s">
        <v>62</v>
      </c>
      <c r="F7" s="68"/>
      <c r="G7" s="68"/>
      <c r="H7" s="68"/>
      <c r="I7" s="18"/>
      <c r="J7" s="57" t="s">
        <v>63</v>
      </c>
      <c r="K7" s="57"/>
      <c r="L7" s="57"/>
      <c r="M7" s="57"/>
      <c r="N7" s="18"/>
      <c r="O7" s="57" t="s">
        <v>64</v>
      </c>
      <c r="P7" s="57"/>
      <c r="Q7" s="57"/>
      <c r="R7" s="57"/>
    </row>
    <row r="8" spans="1:18" ht="12.75">
      <c r="A8" s="41"/>
      <c r="B8" s="41"/>
      <c r="C8" s="43" t="s">
        <v>24</v>
      </c>
      <c r="D8" s="41"/>
      <c r="E8" s="17" t="s">
        <v>25</v>
      </c>
      <c r="F8" s="17" t="s">
        <v>26</v>
      </c>
      <c r="G8" s="17" t="s">
        <v>25</v>
      </c>
      <c r="H8" s="17" t="s">
        <v>26</v>
      </c>
      <c r="I8" s="52"/>
      <c r="J8" s="56" t="s">
        <v>25</v>
      </c>
      <c r="K8" s="56" t="s">
        <v>27</v>
      </c>
      <c r="L8" s="56" t="s">
        <v>25</v>
      </c>
      <c r="M8" s="56" t="s">
        <v>27</v>
      </c>
      <c r="N8" s="52"/>
      <c r="O8" s="56" t="s">
        <v>25</v>
      </c>
      <c r="P8" s="56" t="s">
        <v>27</v>
      </c>
      <c r="Q8" s="56" t="s">
        <v>25</v>
      </c>
      <c r="R8" s="56" t="s">
        <v>27</v>
      </c>
    </row>
    <row r="9" spans="1:18" ht="12.75">
      <c r="A9" s="41"/>
      <c r="B9" s="41"/>
      <c r="C9" s="43"/>
      <c r="D9" s="41"/>
      <c r="E9" s="17" t="s">
        <v>221</v>
      </c>
      <c r="F9" s="17" t="s">
        <v>221</v>
      </c>
      <c r="G9" s="17" t="s">
        <v>84</v>
      </c>
      <c r="H9" s="17" t="s">
        <v>84</v>
      </c>
      <c r="I9" s="52"/>
      <c r="J9" s="17" t="s">
        <v>221</v>
      </c>
      <c r="K9" s="17" t="s">
        <v>221</v>
      </c>
      <c r="L9" s="56" t="s">
        <v>84</v>
      </c>
      <c r="M9" s="55" t="s">
        <v>84</v>
      </c>
      <c r="N9" s="52"/>
      <c r="O9" s="17" t="s">
        <v>221</v>
      </c>
      <c r="P9" s="17" t="s">
        <v>221</v>
      </c>
      <c r="Q9" s="56" t="s">
        <v>84</v>
      </c>
      <c r="R9" s="55" t="s">
        <v>84</v>
      </c>
    </row>
    <row r="10" spans="1:18" ht="12.75">
      <c r="A10" s="41" t="s">
        <v>60</v>
      </c>
      <c r="B10" s="41"/>
      <c r="C10" s="41"/>
      <c r="D10" s="41"/>
      <c r="E10" s="44"/>
      <c r="F10" s="44"/>
      <c r="G10" s="44"/>
      <c r="H10" s="44"/>
      <c r="I10" s="52"/>
      <c r="J10" s="52"/>
      <c r="K10" s="52"/>
      <c r="L10" s="52"/>
      <c r="M10" s="52"/>
      <c r="N10" s="52"/>
      <c r="O10" s="44"/>
      <c r="P10" s="52"/>
      <c r="Q10" s="52"/>
      <c r="R10" s="52"/>
    </row>
    <row r="11" spans="1:18" ht="12.75">
      <c r="A11" s="41"/>
      <c r="B11" s="41" t="s">
        <v>28</v>
      </c>
      <c r="C11" s="43">
        <v>1</v>
      </c>
      <c r="D11" s="43"/>
      <c r="E11" s="44">
        <v>19.6</v>
      </c>
      <c r="F11" s="44">
        <f>IF(E11="","",E11*$C11)</f>
        <v>19.6</v>
      </c>
      <c r="G11" s="44">
        <f>IF(E11=0,"",IF(D11="nd",E11/2,E11))</f>
        <v>19.6</v>
      </c>
      <c r="H11" s="44">
        <f>IF(G11="","",G11*$C11)</f>
        <v>19.6</v>
      </c>
      <c r="I11" s="53"/>
      <c r="J11" s="19">
        <v>22.1</v>
      </c>
      <c r="K11" s="44">
        <f>IF(J11="","",J11*$C11)</f>
        <v>22.1</v>
      </c>
      <c r="L11" s="44">
        <f>IF(J11=0,"",IF(I11="nd",J11/2,J11))</f>
        <v>22.1</v>
      </c>
      <c r="M11" s="44">
        <f>IF(L11="","",L11*$C11)</f>
        <v>22.1</v>
      </c>
      <c r="N11" s="53"/>
      <c r="O11" s="58">
        <v>19.7</v>
      </c>
      <c r="P11" s="44">
        <f>IF(O11="","",O11*$C11)</f>
        <v>19.7</v>
      </c>
      <c r="Q11" s="44">
        <f>IF(O11=0,"",IF(N11="nd",O11/2,O11))</f>
        <v>19.7</v>
      </c>
      <c r="R11" s="44">
        <f>IF(Q11="","",Q11*$C11)</f>
        <v>19.7</v>
      </c>
    </row>
    <row r="12" spans="1:18" ht="12.75">
      <c r="A12" s="41"/>
      <c r="B12" s="41" t="s">
        <v>125</v>
      </c>
      <c r="C12" s="43">
        <v>0</v>
      </c>
      <c r="D12" s="43"/>
      <c r="E12" s="44">
        <v>325</v>
      </c>
      <c r="F12" s="44">
        <f aca="true" t="shared" si="0" ref="F12:H35">IF(E12="","",E12*$C12)</f>
        <v>0</v>
      </c>
      <c r="G12" s="44">
        <f aca="true" t="shared" si="1" ref="G12:G35">IF(E12=0,"",IF(D12="nd",E12/2,E12))</f>
        <v>325</v>
      </c>
      <c r="H12" s="44">
        <f t="shared" si="0"/>
        <v>0</v>
      </c>
      <c r="I12" s="53"/>
      <c r="J12" s="34">
        <v>319</v>
      </c>
      <c r="K12" s="44">
        <f aca="true" t="shared" si="2" ref="K12:M35">IF(J12="","",J12*$C12)</f>
        <v>0</v>
      </c>
      <c r="L12" s="44">
        <f aca="true" t="shared" si="3" ref="L12:L35">IF(J12=0,"",IF(I12="nd",J12/2,J12))</f>
        <v>319</v>
      </c>
      <c r="M12" s="44">
        <f t="shared" si="2"/>
        <v>0</v>
      </c>
      <c r="N12" s="53"/>
      <c r="O12" s="58">
        <v>272</v>
      </c>
      <c r="P12" s="44">
        <f aca="true" t="shared" si="4" ref="P12:R35">IF(O12="","",O12*$C12)</f>
        <v>0</v>
      </c>
      <c r="Q12" s="44">
        <f aca="true" t="shared" si="5" ref="Q12:Q35">IF(O12=0,"",IF(N12="nd",O12/2,O12))</f>
        <v>272</v>
      </c>
      <c r="R12" s="44">
        <f t="shared" si="4"/>
        <v>0</v>
      </c>
    </row>
    <row r="13" spans="1:18" ht="12.75">
      <c r="A13" s="41"/>
      <c r="B13" s="41" t="s">
        <v>30</v>
      </c>
      <c r="C13" s="43">
        <v>0.5</v>
      </c>
      <c r="D13" s="43"/>
      <c r="E13" s="44">
        <v>59.1</v>
      </c>
      <c r="F13" s="44">
        <f t="shared" si="0"/>
        <v>29.55</v>
      </c>
      <c r="G13" s="44">
        <f t="shared" si="1"/>
        <v>59.1</v>
      </c>
      <c r="H13" s="44">
        <f t="shared" si="0"/>
        <v>29.55</v>
      </c>
      <c r="I13" s="53"/>
      <c r="J13" s="19">
        <v>44.6</v>
      </c>
      <c r="K13" s="44">
        <f t="shared" si="2"/>
        <v>22.3</v>
      </c>
      <c r="L13" s="44">
        <f t="shared" si="3"/>
        <v>44.6</v>
      </c>
      <c r="M13" s="44">
        <f t="shared" si="2"/>
        <v>22.3</v>
      </c>
      <c r="N13" s="53"/>
      <c r="O13" s="59">
        <v>57.2</v>
      </c>
      <c r="P13" s="44">
        <f t="shared" si="4"/>
        <v>28.6</v>
      </c>
      <c r="Q13" s="44">
        <f t="shared" si="5"/>
        <v>57.2</v>
      </c>
      <c r="R13" s="44">
        <f t="shared" si="4"/>
        <v>28.6</v>
      </c>
    </row>
    <row r="14" spans="1:18" ht="12.75">
      <c r="A14" s="41"/>
      <c r="B14" s="41" t="s">
        <v>126</v>
      </c>
      <c r="C14" s="43">
        <v>0</v>
      </c>
      <c r="D14" s="43"/>
      <c r="E14" s="44">
        <v>512.5</v>
      </c>
      <c r="F14" s="44">
        <f t="shared" si="0"/>
        <v>0</v>
      </c>
      <c r="G14" s="44">
        <f t="shared" si="1"/>
        <v>512.5</v>
      </c>
      <c r="H14" s="44">
        <f t="shared" si="0"/>
        <v>0</v>
      </c>
      <c r="I14" s="53"/>
      <c r="J14" s="19">
        <v>508.6</v>
      </c>
      <c r="K14" s="44">
        <f t="shared" si="2"/>
        <v>0</v>
      </c>
      <c r="L14" s="44">
        <f t="shared" si="3"/>
        <v>508.6</v>
      </c>
      <c r="M14" s="44">
        <f t="shared" si="2"/>
        <v>0</v>
      </c>
      <c r="N14" s="53"/>
      <c r="O14" s="59">
        <v>442.3</v>
      </c>
      <c r="P14" s="44">
        <f t="shared" si="4"/>
        <v>0</v>
      </c>
      <c r="Q14" s="44">
        <f t="shared" si="5"/>
        <v>442.3</v>
      </c>
      <c r="R14" s="44">
        <f t="shared" si="4"/>
        <v>0</v>
      </c>
    </row>
    <row r="15" spans="1:18" ht="12.75">
      <c r="A15" s="41"/>
      <c r="B15" s="41" t="s">
        <v>31</v>
      </c>
      <c r="C15" s="43">
        <v>0.1</v>
      </c>
      <c r="D15" s="43"/>
      <c r="E15" s="44">
        <v>31.6</v>
      </c>
      <c r="F15" s="44">
        <f t="shared" si="0"/>
        <v>3.16</v>
      </c>
      <c r="G15" s="44">
        <f t="shared" si="1"/>
        <v>31.6</v>
      </c>
      <c r="H15" s="44">
        <f t="shared" si="0"/>
        <v>3.16</v>
      </c>
      <c r="I15" s="53"/>
      <c r="J15" s="19">
        <v>33.2</v>
      </c>
      <c r="K15" s="44">
        <f t="shared" si="2"/>
        <v>3.3200000000000003</v>
      </c>
      <c r="L15" s="44">
        <f t="shared" si="3"/>
        <v>33.2</v>
      </c>
      <c r="M15" s="44">
        <f t="shared" si="2"/>
        <v>3.3200000000000003</v>
      </c>
      <c r="N15" s="53"/>
      <c r="O15" s="59">
        <v>43.3</v>
      </c>
      <c r="P15" s="44">
        <f t="shared" si="4"/>
        <v>4.33</v>
      </c>
      <c r="Q15" s="44">
        <f t="shared" si="5"/>
        <v>43.3</v>
      </c>
      <c r="R15" s="44">
        <f t="shared" si="4"/>
        <v>4.33</v>
      </c>
    </row>
    <row r="16" spans="1:18" ht="12.75">
      <c r="A16" s="41"/>
      <c r="B16" s="41" t="s">
        <v>32</v>
      </c>
      <c r="C16" s="43">
        <v>0.1</v>
      </c>
      <c r="D16" s="43"/>
      <c r="E16" s="44">
        <v>70.8</v>
      </c>
      <c r="F16" s="44">
        <f t="shared" si="0"/>
        <v>7.08</v>
      </c>
      <c r="G16" s="44">
        <f t="shared" si="1"/>
        <v>70.8</v>
      </c>
      <c r="H16" s="44">
        <f t="shared" si="0"/>
        <v>7.08</v>
      </c>
      <c r="I16" s="53"/>
      <c r="J16" s="19">
        <v>71.2</v>
      </c>
      <c r="K16" s="44">
        <f t="shared" si="2"/>
        <v>7.120000000000001</v>
      </c>
      <c r="L16" s="44">
        <f t="shared" si="3"/>
        <v>71.2</v>
      </c>
      <c r="M16" s="44">
        <f t="shared" si="2"/>
        <v>7.120000000000001</v>
      </c>
      <c r="N16" s="53"/>
      <c r="O16" s="59">
        <v>59.3</v>
      </c>
      <c r="P16" s="44">
        <f t="shared" si="4"/>
        <v>5.93</v>
      </c>
      <c r="Q16" s="44">
        <f t="shared" si="5"/>
        <v>59.3</v>
      </c>
      <c r="R16" s="44">
        <f t="shared" si="4"/>
        <v>5.93</v>
      </c>
    </row>
    <row r="17" spans="1:18" ht="12.75">
      <c r="A17" s="41"/>
      <c r="B17" s="41" t="s">
        <v>33</v>
      </c>
      <c r="C17" s="43">
        <v>0.1</v>
      </c>
      <c r="D17" s="43"/>
      <c r="E17" s="44">
        <v>29.5</v>
      </c>
      <c r="F17" s="44">
        <f t="shared" si="0"/>
        <v>2.95</v>
      </c>
      <c r="G17" s="44">
        <f t="shared" si="1"/>
        <v>29.5</v>
      </c>
      <c r="H17" s="44">
        <f t="shared" si="0"/>
        <v>2.95</v>
      </c>
      <c r="I17" s="53"/>
      <c r="J17" s="19">
        <v>24.4</v>
      </c>
      <c r="K17" s="44">
        <f t="shared" si="2"/>
        <v>2.44</v>
      </c>
      <c r="L17" s="44">
        <f t="shared" si="3"/>
        <v>24.4</v>
      </c>
      <c r="M17" s="44">
        <f t="shared" si="2"/>
        <v>2.44</v>
      </c>
      <c r="N17" s="53"/>
      <c r="O17" s="59">
        <v>30.7</v>
      </c>
      <c r="P17" s="44">
        <f t="shared" si="4"/>
        <v>3.0700000000000003</v>
      </c>
      <c r="Q17" s="44">
        <f t="shared" si="5"/>
        <v>30.7</v>
      </c>
      <c r="R17" s="44">
        <f t="shared" si="4"/>
        <v>3.0700000000000003</v>
      </c>
    </row>
    <row r="18" spans="1:18" ht="12.75">
      <c r="A18" s="41"/>
      <c r="B18" s="41" t="s">
        <v>127</v>
      </c>
      <c r="C18" s="43">
        <v>0</v>
      </c>
      <c r="D18" s="43"/>
      <c r="E18" s="44">
        <v>523</v>
      </c>
      <c r="F18" s="44">
        <f t="shared" si="0"/>
        <v>0</v>
      </c>
      <c r="G18" s="44">
        <f t="shared" si="1"/>
        <v>523</v>
      </c>
      <c r="H18" s="44">
        <f t="shared" si="0"/>
        <v>0</v>
      </c>
      <c r="I18" s="53"/>
      <c r="J18" s="19">
        <v>497.7</v>
      </c>
      <c r="K18" s="44">
        <f t="shared" si="2"/>
        <v>0</v>
      </c>
      <c r="L18" s="44">
        <f t="shared" si="3"/>
        <v>497.7</v>
      </c>
      <c r="M18" s="44">
        <f t="shared" si="2"/>
        <v>0</v>
      </c>
      <c r="N18" s="53"/>
      <c r="O18" s="59">
        <v>461</v>
      </c>
      <c r="P18" s="44">
        <f t="shared" si="4"/>
        <v>0</v>
      </c>
      <c r="Q18" s="44">
        <f t="shared" si="5"/>
        <v>461</v>
      </c>
      <c r="R18" s="44">
        <f t="shared" si="4"/>
        <v>0</v>
      </c>
    </row>
    <row r="19" spans="1:18" ht="12.75">
      <c r="A19" s="41"/>
      <c r="B19" s="41" t="s">
        <v>34</v>
      </c>
      <c r="C19" s="43">
        <v>0.01</v>
      </c>
      <c r="D19" s="43"/>
      <c r="E19" s="44">
        <v>149</v>
      </c>
      <c r="F19" s="44">
        <f t="shared" si="0"/>
        <v>1.49</v>
      </c>
      <c r="G19" s="44">
        <f t="shared" si="1"/>
        <v>149</v>
      </c>
      <c r="H19" s="44">
        <f t="shared" si="0"/>
        <v>1.49</v>
      </c>
      <c r="I19" s="53"/>
      <c r="J19" s="19">
        <v>165.4</v>
      </c>
      <c r="K19" s="44">
        <f t="shared" si="2"/>
        <v>1.6540000000000001</v>
      </c>
      <c r="L19" s="44">
        <f t="shared" si="3"/>
        <v>165.4</v>
      </c>
      <c r="M19" s="44">
        <f t="shared" si="2"/>
        <v>1.6540000000000001</v>
      </c>
      <c r="N19" s="53"/>
      <c r="O19" s="59">
        <v>157.3</v>
      </c>
      <c r="P19" s="44">
        <f t="shared" si="4"/>
        <v>1.5730000000000002</v>
      </c>
      <c r="Q19" s="44">
        <f t="shared" si="5"/>
        <v>157.3</v>
      </c>
      <c r="R19" s="44">
        <f t="shared" si="4"/>
        <v>1.5730000000000002</v>
      </c>
    </row>
    <row r="20" spans="1:18" ht="12.75">
      <c r="A20" s="41"/>
      <c r="B20" s="41" t="s">
        <v>128</v>
      </c>
      <c r="C20" s="43">
        <v>0</v>
      </c>
      <c r="D20" s="43"/>
      <c r="E20" s="44">
        <v>255</v>
      </c>
      <c r="F20" s="44">
        <f t="shared" si="0"/>
        <v>0</v>
      </c>
      <c r="G20" s="44">
        <f t="shared" si="1"/>
        <v>255</v>
      </c>
      <c r="H20" s="44">
        <f t="shared" si="0"/>
        <v>0</v>
      </c>
      <c r="I20" s="53"/>
      <c r="J20" s="19">
        <v>286</v>
      </c>
      <c r="K20" s="44">
        <f t="shared" si="2"/>
        <v>0</v>
      </c>
      <c r="L20" s="44">
        <f t="shared" si="3"/>
        <v>286</v>
      </c>
      <c r="M20" s="44">
        <f t="shared" si="2"/>
        <v>0</v>
      </c>
      <c r="N20" s="53"/>
      <c r="O20" s="59">
        <v>270</v>
      </c>
      <c r="P20" s="44">
        <f t="shared" si="4"/>
        <v>0</v>
      </c>
      <c r="Q20" s="44">
        <f t="shared" si="5"/>
        <v>270</v>
      </c>
      <c r="R20" s="44">
        <f t="shared" si="4"/>
        <v>0</v>
      </c>
    </row>
    <row r="21" spans="1:18" ht="12.75">
      <c r="A21" s="41"/>
      <c r="B21" s="41" t="s">
        <v>35</v>
      </c>
      <c r="C21" s="43">
        <v>0.001</v>
      </c>
      <c r="D21" s="43"/>
      <c r="E21" s="44">
        <v>181</v>
      </c>
      <c r="F21" s="44">
        <f t="shared" si="0"/>
        <v>0.181</v>
      </c>
      <c r="G21" s="44">
        <f t="shared" si="1"/>
        <v>181</v>
      </c>
      <c r="H21" s="44">
        <f t="shared" si="0"/>
        <v>0.181</v>
      </c>
      <c r="I21" s="53"/>
      <c r="J21" s="19">
        <v>174</v>
      </c>
      <c r="K21" s="44">
        <f t="shared" si="2"/>
        <v>0.17400000000000002</v>
      </c>
      <c r="L21" s="44">
        <f t="shared" si="3"/>
        <v>174</v>
      </c>
      <c r="M21" s="44">
        <f t="shared" si="2"/>
        <v>0.17400000000000002</v>
      </c>
      <c r="N21" s="53"/>
      <c r="O21" s="59">
        <v>186</v>
      </c>
      <c r="P21" s="44">
        <f t="shared" si="4"/>
        <v>0.186</v>
      </c>
      <c r="Q21" s="44">
        <f t="shared" si="5"/>
        <v>186</v>
      </c>
      <c r="R21" s="44">
        <f t="shared" si="4"/>
        <v>0.186</v>
      </c>
    </row>
    <row r="22" spans="1:18" ht="12.75">
      <c r="A22" s="41"/>
      <c r="B22" s="41" t="s">
        <v>36</v>
      </c>
      <c r="C22" s="43">
        <v>0.1</v>
      </c>
      <c r="D22" s="43"/>
      <c r="E22" s="44">
        <v>523</v>
      </c>
      <c r="F22" s="44">
        <f t="shared" si="0"/>
        <v>52.300000000000004</v>
      </c>
      <c r="G22" s="44">
        <f t="shared" si="1"/>
        <v>523</v>
      </c>
      <c r="H22" s="44">
        <f t="shared" si="0"/>
        <v>52.300000000000004</v>
      </c>
      <c r="I22" s="53"/>
      <c r="J22" s="19">
        <v>565</v>
      </c>
      <c r="K22" s="44">
        <f t="shared" si="2"/>
        <v>56.5</v>
      </c>
      <c r="L22" s="44">
        <f t="shared" si="3"/>
        <v>565</v>
      </c>
      <c r="M22" s="44">
        <f t="shared" si="2"/>
        <v>56.5</v>
      </c>
      <c r="N22" s="53"/>
      <c r="O22" s="59">
        <v>467</v>
      </c>
      <c r="P22" s="44">
        <f t="shared" si="4"/>
        <v>46.7</v>
      </c>
      <c r="Q22" s="44">
        <f t="shared" si="5"/>
        <v>467</v>
      </c>
      <c r="R22" s="44">
        <f t="shared" si="4"/>
        <v>46.7</v>
      </c>
    </row>
    <row r="23" spans="1:18" ht="12.75">
      <c r="A23" s="41"/>
      <c r="B23" s="41" t="s">
        <v>129</v>
      </c>
      <c r="C23" s="43">
        <v>0</v>
      </c>
      <c r="D23" s="43"/>
      <c r="E23" s="44">
        <v>13120</v>
      </c>
      <c r="F23" s="44">
        <f t="shared" si="0"/>
        <v>0</v>
      </c>
      <c r="G23" s="44">
        <f t="shared" si="1"/>
        <v>13120</v>
      </c>
      <c r="H23" s="44">
        <f t="shared" si="0"/>
        <v>0</v>
      </c>
      <c r="I23" s="53"/>
      <c r="J23" s="19">
        <v>13684</v>
      </c>
      <c r="K23" s="44">
        <f t="shared" si="2"/>
        <v>0</v>
      </c>
      <c r="L23" s="44">
        <f t="shared" si="3"/>
        <v>13684</v>
      </c>
      <c r="M23" s="44">
        <f t="shared" si="2"/>
        <v>0</v>
      </c>
      <c r="N23" s="53"/>
      <c r="O23" s="59">
        <v>11719</v>
      </c>
      <c r="P23" s="44">
        <f t="shared" si="4"/>
        <v>0</v>
      </c>
      <c r="Q23" s="44">
        <f t="shared" si="5"/>
        <v>11719</v>
      </c>
      <c r="R23" s="44">
        <f t="shared" si="4"/>
        <v>0</v>
      </c>
    </row>
    <row r="24" spans="1:18" ht="12.75">
      <c r="A24" s="41"/>
      <c r="B24" s="41" t="s">
        <v>37</v>
      </c>
      <c r="C24" s="43">
        <v>0.05</v>
      </c>
      <c r="D24" s="43"/>
      <c r="E24" s="44">
        <v>1742</v>
      </c>
      <c r="F24" s="44">
        <f t="shared" si="0"/>
        <v>87.10000000000001</v>
      </c>
      <c r="G24" s="44">
        <f t="shared" si="1"/>
        <v>1742</v>
      </c>
      <c r="H24" s="44">
        <f t="shared" si="0"/>
        <v>87.10000000000001</v>
      </c>
      <c r="I24" s="53"/>
      <c r="J24" s="19">
        <v>1769</v>
      </c>
      <c r="K24" s="44">
        <f t="shared" si="2"/>
        <v>88.45</v>
      </c>
      <c r="L24" s="44">
        <f t="shared" si="3"/>
        <v>1769</v>
      </c>
      <c r="M24" s="44">
        <f t="shared" si="2"/>
        <v>88.45</v>
      </c>
      <c r="N24" s="53"/>
      <c r="O24" s="59">
        <v>1324</v>
      </c>
      <c r="P24" s="44">
        <f t="shared" si="4"/>
        <v>66.2</v>
      </c>
      <c r="Q24" s="44">
        <f t="shared" si="5"/>
        <v>1324</v>
      </c>
      <c r="R24" s="44">
        <f t="shared" si="4"/>
        <v>66.2</v>
      </c>
    </row>
    <row r="25" spans="1:18" ht="12.75">
      <c r="A25" s="41"/>
      <c r="B25" s="41" t="s">
        <v>38</v>
      </c>
      <c r="C25" s="43">
        <v>0.5</v>
      </c>
      <c r="D25" s="43"/>
      <c r="E25" s="44">
        <v>860</v>
      </c>
      <c r="F25" s="44">
        <f t="shared" si="0"/>
        <v>430</v>
      </c>
      <c r="G25" s="44">
        <f t="shared" si="1"/>
        <v>860</v>
      </c>
      <c r="H25" s="44">
        <f t="shared" si="0"/>
        <v>430</v>
      </c>
      <c r="I25" s="53"/>
      <c r="J25" s="19">
        <v>881</v>
      </c>
      <c r="K25" s="44">
        <f t="shared" si="2"/>
        <v>440.5</v>
      </c>
      <c r="L25" s="44">
        <f t="shared" si="3"/>
        <v>881</v>
      </c>
      <c r="M25" s="44">
        <f t="shared" si="2"/>
        <v>440.5</v>
      </c>
      <c r="N25" s="53"/>
      <c r="O25" s="59">
        <v>691</v>
      </c>
      <c r="P25" s="44">
        <f t="shared" si="4"/>
        <v>345.5</v>
      </c>
      <c r="Q25" s="44">
        <f t="shared" si="5"/>
        <v>691</v>
      </c>
      <c r="R25" s="44">
        <f t="shared" si="4"/>
        <v>345.5</v>
      </c>
    </row>
    <row r="26" spans="1:18" ht="12.75">
      <c r="A26" s="41"/>
      <c r="B26" s="41" t="s">
        <v>130</v>
      </c>
      <c r="C26" s="43">
        <v>0</v>
      </c>
      <c r="D26" s="43"/>
      <c r="E26" s="44">
        <v>15093</v>
      </c>
      <c r="F26" s="44">
        <f t="shared" si="0"/>
        <v>0</v>
      </c>
      <c r="G26" s="44">
        <f t="shared" si="1"/>
        <v>15093</v>
      </c>
      <c r="H26" s="44">
        <f t="shared" si="0"/>
        <v>0</v>
      </c>
      <c r="I26" s="53"/>
      <c r="J26" s="19">
        <v>15385</v>
      </c>
      <c r="K26" s="44">
        <f t="shared" si="2"/>
        <v>0</v>
      </c>
      <c r="L26" s="44">
        <f t="shared" si="3"/>
        <v>15385</v>
      </c>
      <c r="M26" s="44">
        <f t="shared" si="2"/>
        <v>0</v>
      </c>
      <c r="N26" s="53"/>
      <c r="O26" s="59">
        <v>11466</v>
      </c>
      <c r="P26" s="44">
        <f t="shared" si="4"/>
        <v>0</v>
      </c>
      <c r="Q26" s="44">
        <f t="shared" si="5"/>
        <v>11466</v>
      </c>
      <c r="R26" s="44">
        <f t="shared" si="4"/>
        <v>0</v>
      </c>
    </row>
    <row r="27" spans="1:18" ht="12.75">
      <c r="A27" s="41"/>
      <c r="B27" s="41" t="s">
        <v>39</v>
      </c>
      <c r="C27" s="43">
        <v>0.1</v>
      </c>
      <c r="D27" s="43"/>
      <c r="E27" s="44">
        <v>4612</v>
      </c>
      <c r="F27" s="44">
        <f t="shared" si="0"/>
        <v>461.20000000000005</v>
      </c>
      <c r="G27" s="44">
        <f t="shared" si="1"/>
        <v>4612</v>
      </c>
      <c r="H27" s="44">
        <f t="shared" si="0"/>
        <v>461.20000000000005</v>
      </c>
      <c r="I27" s="53"/>
      <c r="J27" s="19">
        <v>4563</v>
      </c>
      <c r="K27" s="44">
        <f t="shared" si="2"/>
        <v>456.3</v>
      </c>
      <c r="L27" s="44">
        <f t="shared" si="3"/>
        <v>4563</v>
      </c>
      <c r="M27" s="44">
        <f t="shared" si="2"/>
        <v>456.3</v>
      </c>
      <c r="N27" s="53"/>
      <c r="O27" s="59">
        <v>3243</v>
      </c>
      <c r="P27" s="44">
        <f t="shared" si="4"/>
        <v>324.3</v>
      </c>
      <c r="Q27" s="44">
        <f t="shared" si="5"/>
        <v>3243</v>
      </c>
      <c r="R27" s="44">
        <f t="shared" si="4"/>
        <v>324.3</v>
      </c>
    </row>
    <row r="28" spans="1:18" ht="12.75">
      <c r="A28" s="41"/>
      <c r="B28" s="41" t="s">
        <v>40</v>
      </c>
      <c r="C28" s="43">
        <v>0.1</v>
      </c>
      <c r="D28" s="43"/>
      <c r="E28" s="44">
        <v>1668</v>
      </c>
      <c r="F28" s="44">
        <f t="shared" si="0"/>
        <v>166.8</v>
      </c>
      <c r="G28" s="44">
        <f t="shared" si="1"/>
        <v>1668</v>
      </c>
      <c r="H28" s="44">
        <f t="shared" si="0"/>
        <v>166.8</v>
      </c>
      <c r="I28" s="53"/>
      <c r="J28" s="19">
        <v>1779</v>
      </c>
      <c r="K28" s="44">
        <f t="shared" si="2"/>
        <v>177.9</v>
      </c>
      <c r="L28" s="44">
        <f t="shared" si="3"/>
        <v>1779</v>
      </c>
      <c r="M28" s="44">
        <f t="shared" si="2"/>
        <v>177.9</v>
      </c>
      <c r="N28" s="53"/>
      <c r="O28" s="59">
        <v>1189</v>
      </c>
      <c r="P28" s="44">
        <f t="shared" si="4"/>
        <v>118.9</v>
      </c>
      <c r="Q28" s="44">
        <f t="shared" si="5"/>
        <v>1189</v>
      </c>
      <c r="R28" s="44">
        <f t="shared" si="4"/>
        <v>118.9</v>
      </c>
    </row>
    <row r="29" spans="1:18" ht="12.75">
      <c r="A29" s="41"/>
      <c r="B29" s="41" t="s">
        <v>41</v>
      </c>
      <c r="C29" s="43">
        <v>0.1</v>
      </c>
      <c r="D29" s="43"/>
      <c r="E29" s="44">
        <v>550</v>
      </c>
      <c r="F29" s="44">
        <f t="shared" si="0"/>
        <v>55</v>
      </c>
      <c r="G29" s="44">
        <f t="shared" si="1"/>
        <v>550</v>
      </c>
      <c r="H29" s="44">
        <f t="shared" si="0"/>
        <v>55</v>
      </c>
      <c r="I29" s="53"/>
      <c r="J29" s="19">
        <v>561</v>
      </c>
      <c r="K29" s="44">
        <f t="shared" si="2"/>
        <v>56.1</v>
      </c>
      <c r="L29" s="44">
        <f t="shared" si="3"/>
        <v>561</v>
      </c>
      <c r="M29" s="44">
        <f t="shared" si="2"/>
        <v>56.1</v>
      </c>
      <c r="N29" s="53"/>
      <c r="O29" s="59">
        <v>439</v>
      </c>
      <c r="P29" s="44">
        <f t="shared" si="4"/>
        <v>43.900000000000006</v>
      </c>
      <c r="Q29" s="44">
        <f t="shared" si="5"/>
        <v>439</v>
      </c>
      <c r="R29" s="44">
        <f t="shared" si="4"/>
        <v>43.900000000000006</v>
      </c>
    </row>
    <row r="30" spans="1:18" ht="12.75">
      <c r="A30" s="41"/>
      <c r="B30" s="41" t="s">
        <v>42</v>
      </c>
      <c r="C30" s="43">
        <v>0.1</v>
      </c>
      <c r="D30" s="43"/>
      <c r="E30" s="44">
        <v>326</v>
      </c>
      <c r="F30" s="44">
        <f t="shared" si="0"/>
        <v>32.6</v>
      </c>
      <c r="G30" s="44">
        <f t="shared" si="1"/>
        <v>326</v>
      </c>
      <c r="H30" s="44">
        <f t="shared" si="0"/>
        <v>32.6</v>
      </c>
      <c r="I30" s="53"/>
      <c r="J30" s="19">
        <v>321</v>
      </c>
      <c r="K30" s="44">
        <f t="shared" si="2"/>
        <v>32.1</v>
      </c>
      <c r="L30" s="44">
        <f t="shared" si="3"/>
        <v>321</v>
      </c>
      <c r="M30" s="44">
        <f t="shared" si="2"/>
        <v>32.1</v>
      </c>
      <c r="N30" s="53"/>
      <c r="O30" s="59">
        <v>250</v>
      </c>
      <c r="P30" s="44">
        <f t="shared" si="4"/>
        <v>25</v>
      </c>
      <c r="Q30" s="44">
        <f t="shared" si="5"/>
        <v>250</v>
      </c>
      <c r="R30" s="44">
        <f t="shared" si="4"/>
        <v>25</v>
      </c>
    </row>
    <row r="31" spans="1:18" ht="12.75">
      <c r="A31" s="41"/>
      <c r="B31" s="41" t="s">
        <v>131</v>
      </c>
      <c r="C31" s="43">
        <v>0</v>
      </c>
      <c r="D31" s="43"/>
      <c r="E31" s="44">
        <v>14880</v>
      </c>
      <c r="F31" s="44">
        <f t="shared" si="0"/>
        <v>0</v>
      </c>
      <c r="G31" s="44">
        <f t="shared" si="1"/>
        <v>14880</v>
      </c>
      <c r="H31" s="44">
        <f t="shared" si="0"/>
        <v>0</v>
      </c>
      <c r="I31" s="53"/>
      <c r="J31" s="19">
        <v>14850</v>
      </c>
      <c r="K31" s="44">
        <f t="shared" si="2"/>
        <v>0</v>
      </c>
      <c r="L31" s="44">
        <f t="shared" si="3"/>
        <v>14850</v>
      </c>
      <c r="M31" s="44">
        <f t="shared" si="2"/>
        <v>0</v>
      </c>
      <c r="N31" s="53"/>
      <c r="O31" s="59">
        <v>10640</v>
      </c>
      <c r="P31" s="44">
        <f t="shared" si="4"/>
        <v>0</v>
      </c>
      <c r="Q31" s="44">
        <f t="shared" si="5"/>
        <v>10640</v>
      </c>
      <c r="R31" s="44">
        <f t="shared" si="4"/>
        <v>0</v>
      </c>
    </row>
    <row r="32" spans="1:18" ht="12.75">
      <c r="A32" s="41"/>
      <c r="B32" s="41" t="s">
        <v>43</v>
      </c>
      <c r="C32" s="43">
        <v>0.01</v>
      </c>
      <c r="D32" s="43"/>
      <c r="E32" s="44">
        <v>4710</v>
      </c>
      <c r="F32" s="44">
        <f t="shared" si="0"/>
        <v>47.1</v>
      </c>
      <c r="G32" s="44">
        <f t="shared" si="1"/>
        <v>4710</v>
      </c>
      <c r="H32" s="44">
        <f t="shared" si="0"/>
        <v>47.1</v>
      </c>
      <c r="I32" s="53"/>
      <c r="J32" s="19">
        <v>4880</v>
      </c>
      <c r="K32" s="44">
        <f t="shared" si="2"/>
        <v>48.800000000000004</v>
      </c>
      <c r="L32" s="44">
        <f t="shared" si="3"/>
        <v>4880</v>
      </c>
      <c r="M32" s="44">
        <f t="shared" si="2"/>
        <v>48.800000000000004</v>
      </c>
      <c r="N32" s="53"/>
      <c r="O32" s="59">
        <v>3570</v>
      </c>
      <c r="P32" s="44">
        <f t="shared" si="4"/>
        <v>35.7</v>
      </c>
      <c r="Q32" s="44">
        <f t="shared" si="5"/>
        <v>3570</v>
      </c>
      <c r="R32" s="44">
        <f t="shared" si="4"/>
        <v>35.7</v>
      </c>
    </row>
    <row r="33" spans="1:18" ht="12.75">
      <c r="A33" s="41"/>
      <c r="B33" s="41" t="s">
        <v>44</v>
      </c>
      <c r="C33" s="43">
        <v>0.01</v>
      </c>
      <c r="D33" s="43"/>
      <c r="E33" s="44">
        <v>611</v>
      </c>
      <c r="F33" s="44">
        <f t="shared" si="0"/>
        <v>6.11</v>
      </c>
      <c r="G33" s="44">
        <f t="shared" si="1"/>
        <v>611</v>
      </c>
      <c r="H33" s="44">
        <f t="shared" si="0"/>
        <v>6.11</v>
      </c>
      <c r="I33" s="53"/>
      <c r="J33" s="19">
        <v>570</v>
      </c>
      <c r="K33" s="44">
        <f t="shared" si="2"/>
        <v>5.7</v>
      </c>
      <c r="L33" s="44">
        <f t="shared" si="3"/>
        <v>570</v>
      </c>
      <c r="M33" s="44">
        <f t="shared" si="2"/>
        <v>5.7</v>
      </c>
      <c r="N33" s="53"/>
      <c r="O33" s="59">
        <v>465</v>
      </c>
      <c r="P33" s="44">
        <f t="shared" si="4"/>
        <v>4.65</v>
      </c>
      <c r="Q33" s="44">
        <f t="shared" si="5"/>
        <v>465</v>
      </c>
      <c r="R33" s="44">
        <f t="shared" si="4"/>
        <v>4.65</v>
      </c>
    </row>
    <row r="34" spans="1:18" ht="12.75">
      <c r="A34" s="41"/>
      <c r="B34" s="41" t="s">
        <v>132</v>
      </c>
      <c r="C34" s="43">
        <v>0</v>
      </c>
      <c r="D34" s="43"/>
      <c r="E34" s="44">
        <v>7030</v>
      </c>
      <c r="F34" s="44">
        <f t="shared" si="0"/>
        <v>0</v>
      </c>
      <c r="G34" s="44">
        <f t="shared" si="1"/>
        <v>7030</v>
      </c>
      <c r="H34" s="44">
        <f t="shared" si="0"/>
        <v>0</v>
      </c>
      <c r="I34" s="53"/>
      <c r="J34" s="19">
        <v>7110</v>
      </c>
      <c r="K34" s="44">
        <f t="shared" si="2"/>
        <v>0</v>
      </c>
      <c r="L34" s="44">
        <f t="shared" si="3"/>
        <v>7110</v>
      </c>
      <c r="M34" s="44">
        <f t="shared" si="2"/>
        <v>0</v>
      </c>
      <c r="N34" s="53"/>
      <c r="O34" s="59">
        <v>5230</v>
      </c>
      <c r="P34" s="44">
        <f t="shared" si="4"/>
        <v>0</v>
      </c>
      <c r="Q34" s="44">
        <f t="shared" si="5"/>
        <v>5230</v>
      </c>
      <c r="R34" s="44">
        <f t="shared" si="4"/>
        <v>0</v>
      </c>
    </row>
    <row r="35" spans="1:18" ht="12.75">
      <c r="A35" s="41"/>
      <c r="B35" s="41" t="s">
        <v>45</v>
      </c>
      <c r="C35" s="43">
        <v>0.001</v>
      </c>
      <c r="D35" s="43"/>
      <c r="E35" s="44">
        <v>3540</v>
      </c>
      <c r="F35" s="44">
        <f t="shared" si="0"/>
        <v>3.54</v>
      </c>
      <c r="G35" s="44">
        <f t="shared" si="1"/>
        <v>3540</v>
      </c>
      <c r="H35" s="44">
        <f t="shared" si="0"/>
        <v>3.54</v>
      </c>
      <c r="I35" s="53"/>
      <c r="J35" s="19">
        <v>3650</v>
      </c>
      <c r="K35" s="44">
        <f t="shared" si="2"/>
        <v>3.65</v>
      </c>
      <c r="L35" s="44">
        <f t="shared" si="3"/>
        <v>3650</v>
      </c>
      <c r="M35" s="44">
        <f t="shared" si="2"/>
        <v>3.65</v>
      </c>
      <c r="N35" s="53"/>
      <c r="O35" s="59">
        <v>2746</v>
      </c>
      <c r="P35" s="44">
        <f t="shared" si="4"/>
        <v>2.746</v>
      </c>
      <c r="Q35" s="44">
        <f t="shared" si="5"/>
        <v>2746</v>
      </c>
      <c r="R35" s="44">
        <f t="shared" si="4"/>
        <v>2.746</v>
      </c>
    </row>
    <row r="36" spans="1:18" ht="12.75">
      <c r="A36" s="41"/>
      <c r="B36" s="41"/>
      <c r="C36" s="41"/>
      <c r="D36" s="41"/>
      <c r="E36" s="44"/>
      <c r="F36" s="44"/>
      <c r="G36" s="44"/>
      <c r="H36" s="44"/>
      <c r="I36" s="49"/>
      <c r="J36" s="19"/>
      <c r="K36" s="44"/>
      <c r="L36" s="44"/>
      <c r="M36" s="44"/>
      <c r="N36" s="49"/>
      <c r="O36" s="19"/>
      <c r="P36" s="52"/>
      <c r="Q36" s="49"/>
      <c r="R36" s="52"/>
    </row>
    <row r="37" spans="1:18" ht="12.75">
      <c r="A37" s="41"/>
      <c r="B37" s="41" t="s">
        <v>46</v>
      </c>
      <c r="C37" s="41"/>
      <c r="D37" s="41"/>
      <c r="F37" s="49">
        <v>113.4</v>
      </c>
      <c r="G37" s="49">
        <v>113.4</v>
      </c>
      <c r="H37" s="49">
        <v>113.4</v>
      </c>
      <c r="I37" s="49"/>
      <c r="J37" s="49"/>
      <c r="K37" s="49">
        <v>109.7</v>
      </c>
      <c r="L37" s="49">
        <v>109.7</v>
      </c>
      <c r="M37" s="49">
        <v>109.7</v>
      </c>
      <c r="N37" s="49"/>
      <c r="O37" s="49"/>
      <c r="P37" s="49">
        <v>112</v>
      </c>
      <c r="Q37" s="49">
        <v>112</v>
      </c>
      <c r="R37" s="49">
        <v>112</v>
      </c>
    </row>
    <row r="38" spans="1:18" ht="12.75">
      <c r="A38" s="41"/>
      <c r="B38" s="41" t="s">
        <v>73</v>
      </c>
      <c r="C38" s="41"/>
      <c r="D38" s="41"/>
      <c r="F38" s="49">
        <v>7.1</v>
      </c>
      <c r="G38" s="49">
        <v>7.1</v>
      </c>
      <c r="H38" s="49">
        <v>7.1</v>
      </c>
      <c r="I38" s="49"/>
      <c r="J38" s="49"/>
      <c r="K38" s="44">
        <v>7.1</v>
      </c>
      <c r="L38" s="44">
        <v>7.1</v>
      </c>
      <c r="M38" s="44">
        <v>7.1</v>
      </c>
      <c r="N38" s="49"/>
      <c r="O38" s="49"/>
      <c r="P38" s="49">
        <v>8</v>
      </c>
      <c r="Q38" s="49">
        <v>8</v>
      </c>
      <c r="R38" s="49">
        <v>8</v>
      </c>
    </row>
    <row r="39" spans="1:18" ht="12.75">
      <c r="A39" s="41"/>
      <c r="B39" s="41"/>
      <c r="C39" s="41"/>
      <c r="D39" s="41"/>
      <c r="E39" s="44"/>
      <c r="F39" s="50"/>
      <c r="G39" s="44"/>
      <c r="H39" s="50"/>
      <c r="I39" s="19"/>
      <c r="J39" s="49"/>
      <c r="K39" s="50"/>
      <c r="L39" s="44"/>
      <c r="M39" s="50"/>
      <c r="N39" s="49"/>
      <c r="O39" s="49"/>
      <c r="P39" s="49"/>
      <c r="Q39" s="49"/>
      <c r="R39" s="49"/>
    </row>
    <row r="40" spans="1:18" ht="12.75">
      <c r="A40" s="41"/>
      <c r="B40" s="41" t="s">
        <v>61</v>
      </c>
      <c r="C40" s="53"/>
      <c r="D40" s="53"/>
      <c r="E40" s="44"/>
      <c r="F40" s="49">
        <f>SUM(F11:F35)</f>
        <v>1405.7609999999997</v>
      </c>
      <c r="G40" s="49">
        <f>SUM(G35,G34,G31,G26,G23,G21,G20,G18,G14,G12)</f>
        <v>55459.5</v>
      </c>
      <c r="H40" s="49">
        <f>SUM(H11:H35)</f>
        <v>1405.7609999999997</v>
      </c>
      <c r="I40" s="49"/>
      <c r="J40" s="49"/>
      <c r="K40" s="49">
        <f>SUM(K11:K35)</f>
        <v>1425.108</v>
      </c>
      <c r="L40" s="49">
        <f>SUM(L35,L34,L31,L26,L23,L21,L20,L18,L14,L12)</f>
        <v>56464.299999999996</v>
      </c>
      <c r="M40" s="49">
        <f>SUM(M11:M35)</f>
        <v>1425.108</v>
      </c>
      <c r="N40" s="53"/>
      <c r="O40" s="49"/>
      <c r="P40" s="44">
        <f>SUM(P11:P35)</f>
        <v>1076.9850000000001</v>
      </c>
      <c r="Q40" s="44">
        <f>SUM(Q35,Q34,Q31,Q26,Q23,Q21,Q20,Q18,Q14,Q12)</f>
        <v>43432.3</v>
      </c>
      <c r="R40" s="44">
        <f>SUM(R11:R35)</f>
        <v>1076.9850000000001</v>
      </c>
    </row>
    <row r="41" spans="1:18" ht="12.75">
      <c r="A41" s="41"/>
      <c r="B41" s="41" t="s">
        <v>47</v>
      </c>
      <c r="C41" s="53"/>
      <c r="D41" s="44">
        <f>(F41-H41)*2/F41*100</f>
        <v>0</v>
      </c>
      <c r="E41" s="44"/>
      <c r="F41" s="48">
        <f>F40/F37/0.0283*(21-7)/(21-F38)/1000</f>
        <v>0.4411895689573193</v>
      </c>
      <c r="G41" s="49">
        <f>(G40/G37/0.0283*(21-7)/(21-G38))/1000</f>
        <v>17.405627912275598</v>
      </c>
      <c r="H41" s="48">
        <f>H40/H37/0.0283*(21-7)/(21-H38)/1000</f>
        <v>0.4411895689573193</v>
      </c>
      <c r="I41" s="44">
        <f>(K41-M41)*2/K41*100</f>
        <v>0</v>
      </c>
      <c r="J41" s="49"/>
      <c r="K41" s="48">
        <f>K40/K37/0.0283*(21-7)/(21-K38)/1000</f>
        <v>0.4623469003287373</v>
      </c>
      <c r="L41" s="49">
        <f>(L40/L37/0.0283*(21-7)/(21-L38))/1000</f>
        <v>18.318677661083875</v>
      </c>
      <c r="M41" s="48">
        <f>M40/M37/0.0283*(21-7)/(21-M38)/1000</f>
        <v>0.4623469003287373</v>
      </c>
      <c r="N41" s="44">
        <f>(P41-R41)*2/P41*100</f>
        <v>0</v>
      </c>
      <c r="O41" s="49"/>
      <c r="P41" s="48">
        <f>P40/P37/0.0283*(21-7)/(21-P38)/1000</f>
        <v>0.3659231448763251</v>
      </c>
      <c r="Q41" s="49">
        <f>(Q40/Q37/0.0283*(21-7)/(21-Q38))/1000</f>
        <v>14.75682930144061</v>
      </c>
      <c r="R41" s="48">
        <f>R40/R37/0.0283*(21-7)/(21-R38)/1000</f>
        <v>0.3659231448763251</v>
      </c>
    </row>
    <row r="42" spans="1:18" ht="12.75">
      <c r="A42" s="41"/>
      <c r="B42" s="41"/>
      <c r="C42" s="41"/>
      <c r="D42" s="41"/>
      <c r="E42" s="44"/>
      <c r="F42" s="44"/>
      <c r="G42" s="44"/>
      <c r="H42" s="44"/>
      <c r="I42" s="48"/>
      <c r="J42" s="48"/>
      <c r="K42" s="48"/>
      <c r="L42" s="48"/>
      <c r="M42" s="48"/>
      <c r="N42" s="48"/>
      <c r="O42" s="48"/>
      <c r="P42" s="52"/>
      <c r="Q42" s="48"/>
      <c r="R42" s="52"/>
    </row>
    <row r="43" spans="1:18" ht="12.75">
      <c r="A43" s="49"/>
      <c r="B43" s="41" t="s">
        <v>74</v>
      </c>
      <c r="C43" s="49">
        <f>AVERAGE(H41,M41,R41)</f>
        <v>0.42315320472079393</v>
      </c>
      <c r="D43" s="49"/>
      <c r="E43" s="44"/>
      <c r="F43" s="44"/>
      <c r="G43" s="44"/>
      <c r="H43" s="44"/>
      <c r="I43" s="49"/>
      <c r="J43" s="49"/>
      <c r="K43" s="49"/>
      <c r="L43" s="49"/>
      <c r="M43" s="49"/>
      <c r="N43" s="49"/>
      <c r="O43" s="49"/>
      <c r="P43" s="52"/>
      <c r="Q43" s="49"/>
      <c r="R43" s="52"/>
    </row>
    <row r="44" spans="1:18" ht="12.75">
      <c r="A44" s="41"/>
      <c r="B44" s="41" t="s">
        <v>75</v>
      </c>
      <c r="C44" s="49">
        <f>AVERAGE(G41,L41,Q41)</f>
        <v>16.827044958266693</v>
      </c>
      <c r="D44" s="41"/>
      <c r="E44" s="44"/>
      <c r="F44" s="44"/>
      <c r="G44" s="44"/>
      <c r="H44" s="44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85" spans="1:18" ht="12.75">
      <c r="A85" s="2"/>
      <c r="B85" s="2"/>
      <c r="C85" s="2"/>
      <c r="D85" s="2"/>
      <c r="E85" s="4"/>
      <c r="G85" s="4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2004-02-24T22:28:29Z</cp:lastPrinted>
  <dcterms:created xsi:type="dcterms:W3CDTF">2000-01-10T00:44:42Z</dcterms:created>
  <dcterms:modified xsi:type="dcterms:W3CDTF">2004-02-24T22:28:34Z</dcterms:modified>
  <cp:category/>
  <cp:version/>
  <cp:contentType/>
  <cp:contentStatus/>
</cp:coreProperties>
</file>