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<sst xmlns="http://schemas.openxmlformats.org/spreadsheetml/2006/main" count="270" uniqueCount="122">
  <si>
    <t>212C1</t>
  </si>
  <si>
    <t>R1</t>
  </si>
  <si>
    <t>Chlorine</t>
  </si>
  <si>
    <t>Ash</t>
  </si>
  <si>
    <t>R2</t>
  </si>
  <si>
    <t>R3</t>
  </si>
  <si>
    <t>Aqueous</t>
  </si>
  <si>
    <t>Bulk Solids</t>
  </si>
  <si>
    <t>Organic</t>
  </si>
  <si>
    <t>Packaged</t>
  </si>
  <si>
    <t>Waste</t>
  </si>
  <si>
    <t>PM</t>
  </si>
  <si>
    <t>y</t>
  </si>
  <si>
    <t/>
  </si>
  <si>
    <t>CO</t>
  </si>
  <si>
    <t>nd</t>
  </si>
  <si>
    <t>HC</t>
  </si>
  <si>
    <t>HCl</t>
  </si>
  <si>
    <t>Cl2</t>
  </si>
  <si>
    <t>ppmv</t>
  </si>
  <si>
    <t>Halogens</t>
  </si>
  <si>
    <t>Oxygen</t>
  </si>
  <si>
    <t>SVOC</t>
  </si>
  <si>
    <t>lb/hr</t>
  </si>
  <si>
    <t>Btu/lb</t>
  </si>
  <si>
    <t>ppmw</t>
  </si>
  <si>
    <t>wt %</t>
  </si>
  <si>
    <t>Cond Avg</t>
  </si>
  <si>
    <t>Sampling Train</t>
  </si>
  <si>
    <t>dscfm</t>
  </si>
  <si>
    <t>%</t>
  </si>
  <si>
    <t>°F</t>
  </si>
  <si>
    <t>Stack Gas Flowrate</t>
  </si>
  <si>
    <t>mg/dscm</t>
  </si>
  <si>
    <t>ug/dscm</t>
  </si>
  <si>
    <t>Total</t>
  </si>
  <si>
    <t>Cond Descr</t>
  </si>
  <si>
    <t>Trial burn</t>
  </si>
  <si>
    <t>1,2-dichlorobenzene</t>
  </si>
  <si>
    <t>Hexachloroethane</t>
  </si>
  <si>
    <t>Condition Description</t>
  </si>
  <si>
    <t>212</t>
  </si>
  <si>
    <t>KYD088438817</t>
  </si>
  <si>
    <t>LWD, INC.</t>
  </si>
  <si>
    <t>CALVERT CITY</t>
  </si>
  <si>
    <t>KY</t>
  </si>
  <si>
    <t>UNIT NO. 2</t>
  </si>
  <si>
    <t>SD/FF/PT</t>
  </si>
  <si>
    <t>HW SLD/LIQ/SLUDGE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</si>
  <si>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</si>
  <si>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</si>
  <si>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</si>
  <si>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</si>
  <si>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</si>
  <si>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</si>
  <si>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</si>
  <si>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</si>
  <si>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</si>
  <si>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</si>
  <si>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</si>
  <si>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</si>
  <si>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</si>
  <si>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</si>
  <si>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</si>
  <si>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</si>
  <si>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</si>
  <si>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</si>
  <si>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</si>
  <si>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</si>
  <si>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</si>
  <si>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</si>
  <si>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Source Description</t>
  </si>
  <si>
    <t>None</t>
  </si>
  <si>
    <t>Combustor Class</t>
  </si>
  <si>
    <t>Combustor Type</t>
  </si>
  <si>
    <t>Rotary kiln</t>
  </si>
  <si>
    <t>Report Name/Date</t>
  </si>
  <si>
    <t>Report Prepare</t>
  </si>
  <si>
    <t>Testing Firm</t>
  </si>
  <si>
    <t>Entropy</t>
  </si>
  <si>
    <t>Stationary Source Sampling Report, Reference # 11606, LWD, Inc., Hazardous Waste Incineration Testing, Unit No. 2, Calvert City, Kentucky, Prepared by Entropy, March 1993</t>
  </si>
  <si>
    <t>Stack Gas Emissions 2</t>
  </si>
  <si>
    <t>Feedstream 2</t>
  </si>
  <si>
    <t>Spray dryer, fabric filter, packed bed scrubber;  Fabric filter: Teflon bags, A/C 4.5, 15,000 ft2 bag area.  PBS: 600 pgm liquid, 1" Raschig ring packing, 4 ft depth.</t>
  </si>
  <si>
    <t>Solid, liquid, sludge</t>
  </si>
  <si>
    <t>E1</t>
  </si>
  <si>
    <t>E2</t>
  </si>
  <si>
    <t>Total Chlorine</t>
  </si>
  <si>
    <t>Cond Dates</t>
  </si>
  <si>
    <t>Testing Dates</t>
  </si>
  <si>
    <t>Number of Sister Facilities</t>
  </si>
  <si>
    <t>APCS Detailed Acronym</t>
  </si>
  <si>
    <t>APCS General Class</t>
  </si>
  <si>
    <t>FF, LEWS</t>
  </si>
  <si>
    <t>Commercial incinerator</t>
  </si>
  <si>
    <t>Liq, sluge, solid</t>
  </si>
  <si>
    <t>source</t>
  </si>
  <si>
    <t>cond</t>
  </si>
  <si>
    <t>emiss 2</t>
  </si>
  <si>
    <t>feed 2</t>
  </si>
  <si>
    <t xml:space="preserve">   Stack Gas Flowrate</t>
  </si>
  <si>
    <t xml:space="preserve">   O2</t>
  </si>
  <si>
    <t xml:space="preserve">   Moisture</t>
  </si>
  <si>
    <t xml:space="preserve">   Temperature</t>
  </si>
  <si>
    <t>Feedstream Number</t>
  </si>
  <si>
    <t>Feed Class</t>
  </si>
  <si>
    <t>Feedstream Description</t>
  </si>
  <si>
    <t>Feed Rate</t>
  </si>
  <si>
    <t>Heating Value</t>
  </si>
  <si>
    <t>Sludge</t>
  </si>
  <si>
    <t>Solid HW</t>
  </si>
  <si>
    <t>Liq HW</t>
  </si>
  <si>
    <t>Feedrate MTEC Calculations</t>
  </si>
  <si>
    <t>F1</t>
  </si>
  <si>
    <t>F2</t>
  </si>
  <si>
    <t>F3</t>
  </si>
  <si>
    <t>F4</t>
  </si>
  <si>
    <t>F5</t>
  </si>
  <si>
    <t>F6</t>
  </si>
  <si>
    <t>Feed Class 2</t>
  </si>
  <si>
    <t>HW</t>
  </si>
  <si>
    <t>DRE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</si>
</sst>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mm/dd/yy"/>
    <numFmt numFmtId="168" formatCode="0.0000000"/>
    <numFmt numFmtId="169" formatCode="0.000000"/>
    <numFmt numFmtId="170" formatCode="0.00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/>
    </xf>
    <xf numFmtId="165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 topLeftCell="A1">
      <selection activeCell="A3" sqref="A3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  <row r="4" ht="12.75">
      <c r="A4" t="s">
        <v>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1"/>
  <sheetViews>
    <sheetView workbookViewId="0" topLeftCell="B1">
      <selection activeCell="C1" sqref="C1"/>
    </sheetView>
  </sheetViews>
  <sheetFormatPr defaultColWidth="9.140625" defaultRowHeight="12.75"/>
  <cols>
    <col min="1" max="1" width="3.00390625" style="0" hidden="1" customWidth="1"/>
    <col min="2" max="2" width="27.8515625" style="0" customWidth="1"/>
    <col min="3" max="3" width="59.7109375" style="0" customWidth="1"/>
  </cols>
  <sheetData>
    <row r="1" ht="12.75">
      <c r="B1" s="8" t="s">
        <v>71</v>
      </c>
    </row>
    <row r="3" spans="2:3" ht="12.75">
      <c r="B3" t="s">
        <v>49</v>
      </c>
      <c r="C3" t="s">
        <v>41</v>
      </c>
    </row>
    <row r="4" spans="2:3" ht="12.75">
      <c r="B4" t="s">
        <v>50</v>
      </c>
      <c r="C4" t="s">
        <v>42</v>
      </c>
    </row>
    <row r="5" spans="2:3" ht="12.75">
      <c r="B5" t="s">
        <v>51</v>
      </c>
      <c r="C5" t="s">
        <v>43</v>
      </c>
    </row>
    <row r="6" ht="12.75">
      <c r="B6" t="s">
        <v>52</v>
      </c>
    </row>
    <row r="7" spans="2:3" ht="12.75">
      <c r="B7" t="s">
        <v>53</v>
      </c>
      <c r="C7" t="s">
        <v>44</v>
      </c>
    </row>
    <row r="8" spans="2:3" ht="12.75">
      <c r="B8" t="s">
        <v>54</v>
      </c>
      <c r="C8" t="s">
        <v>45</v>
      </c>
    </row>
    <row r="9" spans="2:3" ht="12.75">
      <c r="B9" t="s">
        <v>55</v>
      </c>
      <c r="C9" t="s">
        <v>46</v>
      </c>
    </row>
    <row r="10" spans="2:3" ht="12.75">
      <c r="B10" t="s">
        <v>56</v>
      </c>
      <c r="C10" t="s">
        <v>72</v>
      </c>
    </row>
    <row r="11" spans="2:3" ht="12.75">
      <c r="B11" s="10" t="s">
        <v>90</v>
      </c>
      <c r="C11" s="21">
        <v>0</v>
      </c>
    </row>
    <row r="12" spans="2:3" ht="12.75">
      <c r="B12" t="s">
        <v>73</v>
      </c>
      <c r="C12" t="s">
        <v>94</v>
      </c>
    </row>
    <row r="13" spans="2:3" ht="12.75">
      <c r="B13" t="s">
        <v>74</v>
      </c>
      <c r="C13" t="s">
        <v>75</v>
      </c>
    </row>
    <row r="14" ht="12.75">
      <c r="B14" t="s">
        <v>57</v>
      </c>
    </row>
    <row r="15" ht="12.75">
      <c r="B15" t="s">
        <v>58</v>
      </c>
    </row>
    <row r="16" ht="12.75">
      <c r="B16" t="s">
        <v>59</v>
      </c>
    </row>
    <row r="17" spans="2:3" ht="12.75">
      <c r="B17" s="10" t="s">
        <v>91</v>
      </c>
      <c r="C17" t="s">
        <v>47</v>
      </c>
    </row>
    <row r="18" spans="2:3" ht="12.75">
      <c r="B18" s="10" t="s">
        <v>92</v>
      </c>
      <c r="C18" t="s">
        <v>93</v>
      </c>
    </row>
    <row r="19" spans="2:3" ht="38.25">
      <c r="B19" s="16" t="s">
        <v>60</v>
      </c>
      <c r="C19" s="16" t="s">
        <v>83</v>
      </c>
    </row>
    <row r="20" spans="2:4" ht="12.75">
      <c r="B20" t="s">
        <v>61</v>
      </c>
      <c r="C20" t="s">
        <v>95</v>
      </c>
      <c r="D20" t="s">
        <v>48</v>
      </c>
    </row>
    <row r="21" spans="2:3" ht="12.75">
      <c r="B21" t="s">
        <v>62</v>
      </c>
      <c r="C21" t="s">
        <v>84</v>
      </c>
    </row>
    <row r="22" ht="12.75">
      <c r="B22" t="s">
        <v>63</v>
      </c>
    </row>
    <row r="24" ht="12.75">
      <c r="B24" t="s">
        <v>64</v>
      </c>
    </row>
    <row r="25" spans="2:3" ht="12.75">
      <c r="B25" t="s">
        <v>65</v>
      </c>
      <c r="C25" s="13">
        <v>4.999756011909448</v>
      </c>
    </row>
    <row r="26" spans="2:3" ht="12.75">
      <c r="B26" t="s">
        <v>66</v>
      </c>
      <c r="C26" s="13">
        <v>149.99268035728343</v>
      </c>
    </row>
    <row r="27" spans="2:3" ht="12.75">
      <c r="B27" t="s">
        <v>67</v>
      </c>
      <c r="C27" s="13">
        <v>11.215671732091495</v>
      </c>
    </row>
    <row r="28" spans="2:3" ht="12.75">
      <c r="B28" t="s">
        <v>68</v>
      </c>
      <c r="C28" s="13">
        <v>158.33333333333334</v>
      </c>
    </row>
    <row r="30" ht="12.75">
      <c r="B30" t="s">
        <v>69</v>
      </c>
    </row>
    <row r="31" ht="12.75">
      <c r="B31" t="s">
        <v>70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10"/>
  <sheetViews>
    <sheetView workbookViewId="0" topLeftCell="B1">
      <selection activeCell="C1" sqref="C1"/>
    </sheetView>
  </sheetViews>
  <sheetFormatPr defaultColWidth="9.140625" defaultRowHeight="12.75"/>
  <cols>
    <col min="1" max="1" width="2.57421875" style="0" hidden="1" customWidth="1"/>
    <col min="2" max="2" width="18.7109375" style="0" customWidth="1"/>
    <col min="3" max="3" width="64.8515625" style="0" customWidth="1"/>
  </cols>
  <sheetData>
    <row r="1" ht="12.75">
      <c r="B1" s="8" t="s">
        <v>40</v>
      </c>
    </row>
    <row r="3" ht="12.75">
      <c r="B3" s="8" t="s">
        <v>0</v>
      </c>
    </row>
    <row r="5" spans="2:3" ht="38.25">
      <c r="B5" s="12" t="s">
        <v>76</v>
      </c>
      <c r="C5" s="11" t="s">
        <v>80</v>
      </c>
    </row>
    <row r="6" spans="2:3" ht="12.75">
      <c r="B6" s="10" t="s">
        <v>77</v>
      </c>
      <c r="C6" s="10" t="s">
        <v>79</v>
      </c>
    </row>
    <row r="7" spans="2:3" ht="12.75">
      <c r="B7" s="10" t="s">
        <v>78</v>
      </c>
      <c r="C7" s="10" t="s">
        <v>79</v>
      </c>
    </row>
    <row r="8" spans="2:3" ht="12.75">
      <c r="B8" t="s">
        <v>36</v>
      </c>
      <c r="C8" t="s">
        <v>37</v>
      </c>
    </row>
    <row r="9" ht="12.75">
      <c r="B9" t="s">
        <v>89</v>
      </c>
    </row>
    <row r="10" spans="2:3" ht="12.75">
      <c r="B10" t="s">
        <v>88</v>
      </c>
      <c r="C10" s="20">
        <v>34029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26"/>
  <sheetViews>
    <sheetView zoomScale="80" zoomScaleNormal="80" workbookViewId="0" topLeftCell="B1">
      <selection activeCell="C1" sqref="C1"/>
    </sheetView>
  </sheetViews>
  <sheetFormatPr defaultColWidth="9.140625" defaultRowHeight="12.75"/>
  <cols>
    <col min="1" max="1" width="3.421875" style="17" hidden="1" customWidth="1"/>
    <col min="2" max="2" width="19.8515625" style="0" customWidth="1"/>
    <col min="3" max="3" width="12.421875" style="0" customWidth="1"/>
    <col min="5" max="6" width="3.57421875" style="0" customWidth="1"/>
    <col min="7" max="7" width="11.421875" style="0" customWidth="1"/>
    <col min="8" max="8" width="3.140625" style="15" customWidth="1"/>
    <col min="9" max="9" width="11.8515625" style="0" customWidth="1"/>
    <col min="10" max="10" width="3.140625" style="15" customWidth="1"/>
    <col min="11" max="11" width="12.57421875" style="0" customWidth="1"/>
    <col min="12" max="12" width="2.57421875" style="0" customWidth="1"/>
    <col min="13" max="13" width="11.140625" style="0" customWidth="1"/>
    <col min="14" max="14" width="1.8515625" style="0" hidden="1" customWidth="1"/>
    <col min="15" max="15" width="0" style="0" hidden="1" customWidth="1"/>
    <col min="16" max="16" width="2.421875" style="0" hidden="1" customWidth="1"/>
    <col min="17" max="20" width="0" style="0" hidden="1" customWidth="1"/>
    <col min="21" max="22" width="9.140625" style="0" hidden="1" customWidth="1"/>
    <col min="23" max="25" width="0" style="0" hidden="1" customWidth="1"/>
  </cols>
  <sheetData>
    <row r="1" ht="12.75">
      <c r="B1" s="8" t="s">
        <v>81</v>
      </c>
    </row>
    <row r="2" ht="12.75">
      <c r="B2" s="8"/>
    </row>
    <row r="4" spans="2:13" ht="12.75">
      <c r="B4" s="8" t="s">
        <v>0</v>
      </c>
      <c r="G4" s="15" t="s">
        <v>1</v>
      </c>
      <c r="I4" s="15" t="s">
        <v>4</v>
      </c>
      <c r="K4" s="15" t="s">
        <v>5</v>
      </c>
      <c r="L4" s="15"/>
      <c r="M4" s="15" t="s">
        <v>27</v>
      </c>
    </row>
    <row r="6" spans="1:24" s="1" customFormat="1" ht="12.75">
      <c r="A6" s="18"/>
      <c r="B6" s="1" t="s">
        <v>11</v>
      </c>
      <c r="C6" s="1" t="s">
        <v>85</v>
      </c>
      <c r="D6" s="1" t="str">
        <f>IF(B6="PM","gr/dscf",(IF(OR(B6="CO",B6="HC",B6="Cl2",B6="HCl"),"ppmv","ug/dscm")))</f>
        <v>gr/dscf</v>
      </c>
      <c r="E6" s="1" t="s">
        <v>12</v>
      </c>
      <c r="F6" s="2" t="s">
        <v>13</v>
      </c>
      <c r="G6" s="3">
        <v>0.020042304080842108</v>
      </c>
      <c r="H6" s="24" t="s">
        <v>13</v>
      </c>
      <c r="I6" s="3">
        <v>0.023639578764590167</v>
      </c>
      <c r="J6" s="24" t="s">
        <v>13</v>
      </c>
      <c r="K6" s="3">
        <v>0.023483251819471695</v>
      </c>
      <c r="L6" s="3" t="s">
        <v>13</v>
      </c>
      <c r="M6" s="3">
        <f aca="true" t="shared" si="0" ref="M6:M11">AVERAGE(K6,I6,G6)</f>
        <v>0.022388378221634656</v>
      </c>
      <c r="N6" s="3" t="s">
        <v>13</v>
      </c>
      <c r="O6" s="3"/>
      <c r="P6" s="3" t="s">
        <v>13</v>
      </c>
      <c r="Q6" s="3"/>
      <c r="R6" s="3" t="s">
        <v>13</v>
      </c>
      <c r="S6" s="3"/>
      <c r="T6" s="3" t="s">
        <v>13</v>
      </c>
      <c r="U6" s="3"/>
      <c r="V6" s="2" t="s">
        <v>13</v>
      </c>
      <c r="W6" s="2"/>
      <c r="X6"/>
    </row>
    <row r="7" spans="1:24" s="1" customFormat="1" ht="12.75">
      <c r="A7" s="18"/>
      <c r="B7" s="1" t="s">
        <v>14</v>
      </c>
      <c r="C7" s="1" t="s">
        <v>85</v>
      </c>
      <c r="D7" s="1" t="str">
        <f>IF(B7="PM","gr/dscf",(IF(OR(B7="CO",B7="HC",B7="Cl2",B7="HCl"),"ppmv","ug/dscm")))</f>
        <v>ppmv</v>
      </c>
      <c r="E7" s="1" t="s">
        <v>12</v>
      </c>
      <c r="F7" s="2" t="s">
        <v>13</v>
      </c>
      <c r="G7" s="4">
        <v>4.912280701754386</v>
      </c>
      <c r="H7" s="25" t="s">
        <v>15</v>
      </c>
      <c r="I7" s="4">
        <v>2.295081967213115</v>
      </c>
      <c r="J7" s="25" t="s">
        <v>13</v>
      </c>
      <c r="K7" s="4">
        <v>5.283018867924528</v>
      </c>
      <c r="L7" s="2" t="s">
        <v>13</v>
      </c>
      <c r="M7" s="5">
        <f t="shared" si="0"/>
        <v>4.163460512297344</v>
      </c>
      <c r="N7" s="2" t="s">
        <v>13</v>
      </c>
      <c r="O7" s="2"/>
      <c r="P7" s="2" t="s">
        <v>13</v>
      </c>
      <c r="Q7" s="2"/>
      <c r="R7" s="2" t="s">
        <v>13</v>
      </c>
      <c r="S7" s="2"/>
      <c r="T7" s="2" t="s">
        <v>13</v>
      </c>
      <c r="U7" s="2"/>
      <c r="V7" s="2" t="s">
        <v>13</v>
      </c>
      <c r="W7" s="2"/>
      <c r="X7"/>
    </row>
    <row r="8" spans="1:24" s="1" customFormat="1" ht="12.75">
      <c r="A8" s="18"/>
      <c r="B8" s="1" t="s">
        <v>16</v>
      </c>
      <c r="C8" s="1" t="s">
        <v>85</v>
      </c>
      <c r="D8" s="1" t="str">
        <f>IF(B8="PM","gr/dscf",(IF(OR(B8="CO",B8="HC",B8="Cl2",B8="HCl"),"ppmv","ug/dscm")))</f>
        <v>ppmv</v>
      </c>
      <c r="E8" s="1" t="s">
        <v>12</v>
      </c>
      <c r="F8" s="2" t="s">
        <v>13</v>
      </c>
      <c r="G8" s="4">
        <v>5.821052631578946</v>
      </c>
      <c r="H8" s="25" t="s">
        <v>13</v>
      </c>
      <c r="I8" s="4">
        <v>3.213114754098361</v>
      </c>
      <c r="J8" s="25" t="s">
        <v>13</v>
      </c>
      <c r="K8" s="4">
        <v>3.4603773584905664</v>
      </c>
      <c r="L8" s="2" t="s">
        <v>13</v>
      </c>
      <c r="M8" s="5">
        <f t="shared" si="0"/>
        <v>4.164848248055958</v>
      </c>
      <c r="N8" s="2" t="s">
        <v>13</v>
      </c>
      <c r="O8" s="2"/>
      <c r="P8" s="2" t="s">
        <v>13</v>
      </c>
      <c r="Q8" s="2"/>
      <c r="R8" s="2" t="s">
        <v>13</v>
      </c>
      <c r="S8" s="2"/>
      <c r="T8" s="2" t="s">
        <v>13</v>
      </c>
      <c r="U8" s="2"/>
      <c r="V8" s="2" t="s">
        <v>13</v>
      </c>
      <c r="W8" s="2"/>
      <c r="X8"/>
    </row>
    <row r="9" spans="1:24" s="1" customFormat="1" ht="12.75">
      <c r="A9" s="18"/>
      <c r="B9" s="1" t="s">
        <v>17</v>
      </c>
      <c r="C9" s="1" t="s">
        <v>85</v>
      </c>
      <c r="D9" s="1" t="str">
        <f>IF(B9="PM","gr/dscf",(IF(OR(B9="CO",B9="HC",B9="Cl2",B9="HCl"),"ppmv","ug/dscm")))</f>
        <v>ppmv</v>
      </c>
      <c r="E9" s="1" t="s">
        <v>12</v>
      </c>
      <c r="F9" s="2" t="s">
        <v>13</v>
      </c>
      <c r="G9" s="4">
        <v>63.859649122807</v>
      </c>
      <c r="H9" s="25" t="s">
        <v>13</v>
      </c>
      <c r="I9" s="4">
        <v>86.983606557377</v>
      </c>
      <c r="J9" s="25" t="s">
        <v>13</v>
      </c>
      <c r="K9" s="4">
        <v>249.35849056603774</v>
      </c>
      <c r="L9" s="2" t="s">
        <v>13</v>
      </c>
      <c r="M9" s="5">
        <f t="shared" si="0"/>
        <v>133.40058208207392</v>
      </c>
      <c r="N9" s="2" t="s">
        <v>13</v>
      </c>
      <c r="O9" s="2"/>
      <c r="P9" s="2" t="s">
        <v>13</v>
      </c>
      <c r="Q9" s="2"/>
      <c r="R9" s="2" t="s">
        <v>13</v>
      </c>
      <c r="S9" s="2"/>
      <c r="T9" s="2" t="s">
        <v>13</v>
      </c>
      <c r="U9" s="2"/>
      <c r="V9" s="2" t="s">
        <v>13</v>
      </c>
      <c r="W9" s="2"/>
      <c r="X9"/>
    </row>
    <row r="10" spans="1:24" s="1" customFormat="1" ht="12.75">
      <c r="A10" s="18"/>
      <c r="B10" s="1" t="s">
        <v>18</v>
      </c>
      <c r="C10" s="1" t="s">
        <v>85</v>
      </c>
      <c r="D10" s="1" t="str">
        <f>IF(B10="PM","gr/dscf",(IF(OR(B10="CO",B10="HC",B10="Cl2",B10="HCl"),"ppmv","ug/dscm")))</f>
        <v>ppmv</v>
      </c>
      <c r="E10" s="1" t="s">
        <v>12</v>
      </c>
      <c r="F10" s="2" t="s">
        <v>13</v>
      </c>
      <c r="G10" s="4">
        <v>0.16898245614035</v>
      </c>
      <c r="H10" s="25" t="s">
        <v>13</v>
      </c>
      <c r="I10" s="4">
        <v>0.4544262295081967</v>
      </c>
      <c r="J10" s="25" t="s">
        <v>15</v>
      </c>
      <c r="K10" s="4">
        <v>0.09879245283018868</v>
      </c>
      <c r="L10" s="2" t="s">
        <v>13</v>
      </c>
      <c r="M10" s="5">
        <f t="shared" si="0"/>
        <v>0.24073371282624514</v>
      </c>
      <c r="N10" s="2" t="s">
        <v>13</v>
      </c>
      <c r="O10" s="2"/>
      <c r="P10" s="2" t="s">
        <v>13</v>
      </c>
      <c r="Q10" s="2"/>
      <c r="R10" s="2" t="s">
        <v>13</v>
      </c>
      <c r="S10" s="2"/>
      <c r="T10" s="2" t="s">
        <v>13</v>
      </c>
      <c r="U10" s="2"/>
      <c r="V10" s="2" t="s">
        <v>13</v>
      </c>
      <c r="W10" s="2"/>
      <c r="X10"/>
    </row>
    <row r="11" spans="2:13" ht="12.75">
      <c r="B11" t="s">
        <v>87</v>
      </c>
      <c r="C11" s="1" t="s">
        <v>85</v>
      </c>
      <c r="D11" t="s">
        <v>19</v>
      </c>
      <c r="E11" t="s">
        <v>12</v>
      </c>
      <c r="G11" s="5">
        <f>G9+2*G10</f>
        <v>64.1976140350877</v>
      </c>
      <c r="I11" s="5">
        <f>I9+2*I10</f>
        <v>87.89245901639339</v>
      </c>
      <c r="J11" s="15">
        <f>2*K10/K11*100</f>
        <v>0.0791745523674038</v>
      </c>
      <c r="K11" s="5">
        <f>K9+2*K10</f>
        <v>249.5560754716981</v>
      </c>
      <c r="L11">
        <f>J11*K11/(3*M11)</f>
        <v>0.04919377576179463</v>
      </c>
      <c r="M11" s="5">
        <f t="shared" si="0"/>
        <v>133.88204950772638</v>
      </c>
    </row>
    <row r="13" spans="1:57" s="6" customFormat="1" ht="12.75">
      <c r="A13" s="19"/>
      <c r="B13" s="6" t="s">
        <v>38</v>
      </c>
      <c r="C13" s="6" t="s">
        <v>121</v>
      </c>
      <c r="D13" s="6" t="s">
        <v>30</v>
      </c>
      <c r="G13" s="7">
        <v>99.9998</v>
      </c>
      <c r="H13" s="26"/>
      <c r="I13" s="7">
        <v>99.9998</v>
      </c>
      <c r="J13" s="26"/>
      <c r="K13" s="7">
        <v>99.9998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1:57" s="6" customFormat="1" ht="12.75">
      <c r="A14" s="19"/>
      <c r="B14" s="6" t="s">
        <v>39</v>
      </c>
      <c r="C14" s="6" t="s">
        <v>121</v>
      </c>
      <c r="D14" s="6" t="s">
        <v>30</v>
      </c>
      <c r="G14" s="7">
        <v>99.9992</v>
      </c>
      <c r="H14" s="26"/>
      <c r="I14" s="7">
        <v>99.9993</v>
      </c>
      <c r="J14" s="26"/>
      <c r="K14" s="7">
        <v>99.9992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s="6" customFormat="1" ht="12.75">
      <c r="A15" s="19"/>
      <c r="G15" s="7"/>
      <c r="H15" s="26"/>
      <c r="I15" s="7"/>
      <c r="J15" s="2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2:4" ht="12.75">
      <c r="B16" t="s">
        <v>28</v>
      </c>
      <c r="C16" s="1" t="s">
        <v>20</v>
      </c>
      <c r="D16" s="6" t="s">
        <v>85</v>
      </c>
    </row>
    <row r="17" spans="1:63" s="1" customFormat="1" ht="12.75">
      <c r="A17" s="18"/>
      <c r="B17" s="10" t="s">
        <v>100</v>
      </c>
      <c r="C17" s="10"/>
      <c r="D17" s="10" t="s">
        <v>29</v>
      </c>
      <c r="G17" s="4">
        <v>25844</v>
      </c>
      <c r="H17" s="25"/>
      <c r="I17" s="4">
        <v>23344</v>
      </c>
      <c r="J17" s="25"/>
      <c r="K17" s="4">
        <v>26150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s="1" customFormat="1" ht="12.75">
      <c r="A18" s="18"/>
      <c r="B18" s="10" t="s">
        <v>101</v>
      </c>
      <c r="C18" s="10"/>
      <c r="D18" s="10" t="s">
        <v>30</v>
      </c>
      <c r="G18" s="4">
        <v>15.3</v>
      </c>
      <c r="H18" s="25"/>
      <c r="I18" s="4">
        <v>14.9</v>
      </c>
      <c r="J18" s="25"/>
      <c r="K18" s="4">
        <v>15.7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s="1" customFormat="1" ht="12.75">
      <c r="A19" s="18"/>
      <c r="B19" s="10" t="s">
        <v>102</v>
      </c>
      <c r="C19" s="10"/>
      <c r="D19" s="10" t="s">
        <v>30</v>
      </c>
      <c r="G19" s="4">
        <v>32.1</v>
      </c>
      <c r="H19" s="25"/>
      <c r="I19" s="4">
        <v>34.8</v>
      </c>
      <c r="J19" s="25"/>
      <c r="K19" s="4">
        <v>30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 s="1" customFormat="1" ht="12.75">
      <c r="A20" s="18"/>
      <c r="B20" s="10" t="s">
        <v>103</v>
      </c>
      <c r="C20" s="10"/>
      <c r="D20" s="10" t="s">
        <v>31</v>
      </c>
      <c r="G20" s="4">
        <v>159</v>
      </c>
      <c r="H20" s="25"/>
      <c r="I20" s="4">
        <v>163</v>
      </c>
      <c r="J20" s="25"/>
      <c r="K20" s="4">
        <v>157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s="1" customFormat="1" ht="12.75">
      <c r="A21" s="18"/>
      <c r="G21" s="4"/>
      <c r="H21" s="25"/>
      <c r="I21" s="4"/>
      <c r="J21" s="2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s="1" customFormat="1" ht="12.75">
      <c r="A22" s="18"/>
      <c r="B22" s="1" t="s">
        <v>28</v>
      </c>
      <c r="C22" s="1" t="s">
        <v>22</v>
      </c>
      <c r="D22" s="6" t="s">
        <v>86</v>
      </c>
      <c r="G22" s="4"/>
      <c r="H22" s="25"/>
      <c r="I22" s="4"/>
      <c r="J22" s="2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63" s="1" customFormat="1" ht="12.75">
      <c r="A23" s="18"/>
      <c r="B23" s="10" t="s">
        <v>100</v>
      </c>
      <c r="C23" s="10"/>
      <c r="D23" s="10" t="s">
        <v>29</v>
      </c>
      <c r="G23" s="4">
        <v>25039</v>
      </c>
      <c r="H23" s="25"/>
      <c r="I23" s="4">
        <v>24955</v>
      </c>
      <c r="J23" s="25"/>
      <c r="K23" s="4">
        <v>26810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s="1" customFormat="1" ht="12.75">
      <c r="A24" s="18"/>
      <c r="B24" s="10" t="s">
        <v>101</v>
      </c>
      <c r="C24" s="10"/>
      <c r="D24" s="10" t="s">
        <v>30</v>
      </c>
      <c r="G24" s="4">
        <v>15.3</v>
      </c>
      <c r="H24" s="25"/>
      <c r="I24" s="4">
        <v>14.9</v>
      </c>
      <c r="J24" s="25"/>
      <c r="K24" s="4">
        <v>15.7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s="1" customFormat="1" ht="12.75">
      <c r="A25" s="18"/>
      <c r="B25" s="10" t="s">
        <v>102</v>
      </c>
      <c r="C25" s="10"/>
      <c r="D25" s="10" t="s">
        <v>30</v>
      </c>
      <c r="G25" s="4">
        <v>31.1</v>
      </c>
      <c r="H25" s="25"/>
      <c r="I25" s="4">
        <v>31.1</v>
      </c>
      <c r="J25" s="25"/>
      <c r="K25" s="4">
        <v>28.7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s="1" customFormat="1" ht="12.75">
      <c r="A26" s="18"/>
      <c r="B26" s="10" t="s">
        <v>103</v>
      </c>
      <c r="C26" s="10"/>
      <c r="D26" s="10" t="s">
        <v>31</v>
      </c>
      <c r="G26" s="4">
        <v>158</v>
      </c>
      <c r="H26" s="25"/>
      <c r="I26" s="4">
        <v>158</v>
      </c>
      <c r="J26" s="25"/>
      <c r="K26" s="4">
        <v>155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20"/>
  <sheetViews>
    <sheetView workbookViewId="0" topLeftCell="B1">
      <selection activeCell="C1" sqref="C1"/>
    </sheetView>
  </sheetViews>
  <sheetFormatPr defaultColWidth="9.140625" defaultRowHeight="12.75"/>
  <cols>
    <col min="1" max="1" width="9.140625" style="6" hidden="1" customWidth="1"/>
    <col min="2" max="2" width="24.8515625" style="6" customWidth="1"/>
    <col min="3" max="3" width="2.8515625" style="6" customWidth="1"/>
    <col min="4" max="4" width="9.00390625" style="6" customWidth="1"/>
    <col min="5" max="5" width="2.140625" style="6" customWidth="1"/>
    <col min="6" max="6" width="11.140625" style="6" customWidth="1"/>
    <col min="7" max="7" width="2.57421875" style="6" customWidth="1"/>
    <col min="8" max="8" width="11.28125" style="6" customWidth="1"/>
    <col min="9" max="9" width="2.421875" style="6" customWidth="1"/>
    <col min="10" max="10" width="11.00390625" style="6" customWidth="1"/>
    <col min="11" max="11" width="1.8515625" style="6" customWidth="1"/>
    <col min="12" max="12" width="11.7109375" style="6" customWidth="1"/>
    <col min="13" max="13" width="1.57421875" style="6" customWidth="1"/>
    <col min="14" max="14" width="11.57421875" style="6" customWidth="1"/>
    <col min="15" max="15" width="2.140625" style="6" customWidth="1"/>
    <col min="16" max="16" width="13.140625" style="6" customWidth="1"/>
    <col min="17" max="17" width="1.57421875" style="6" customWidth="1"/>
    <col min="18" max="18" width="11.00390625" style="6" customWidth="1"/>
    <col min="19" max="19" width="1.7109375" style="6" customWidth="1"/>
    <col min="20" max="20" width="13.7109375" style="6" customWidth="1"/>
    <col min="21" max="21" width="1.7109375" style="6" customWidth="1"/>
    <col min="22" max="22" width="12.8515625" style="6" customWidth="1"/>
    <col min="23" max="23" width="1.7109375" style="6" customWidth="1"/>
    <col min="24" max="24" width="12.28125" style="6" customWidth="1"/>
    <col min="25" max="25" width="1.7109375" style="6" customWidth="1"/>
    <col min="26" max="26" width="12.140625" style="6" customWidth="1"/>
    <col min="27" max="27" width="1.7109375" style="6" customWidth="1"/>
    <col min="28" max="28" width="12.00390625" style="6" customWidth="1"/>
    <col min="29" max="29" width="1.57421875" style="6" customWidth="1"/>
    <col min="30" max="30" width="9.57421875" style="6" customWidth="1"/>
    <col min="31" max="31" width="1.57421875" style="6" customWidth="1"/>
    <col min="32" max="32" width="9.57421875" style="6" customWidth="1"/>
    <col min="33" max="33" width="2.00390625" style="6" customWidth="1"/>
    <col min="34" max="34" width="9.57421875" style="6" customWidth="1"/>
    <col min="35" max="35" width="2.421875" style="6" customWidth="1"/>
    <col min="36" max="36" width="11.8515625" style="6" customWidth="1"/>
    <col min="37" max="37" width="2.28125" style="6" customWidth="1"/>
    <col min="38" max="38" width="13.28125" style="6" customWidth="1"/>
    <col min="39" max="39" width="1.421875" style="6" customWidth="1"/>
    <col min="40" max="40" width="12.140625" style="6" customWidth="1"/>
    <col min="41" max="41" width="1.57421875" style="6" customWidth="1"/>
    <col min="42" max="42" width="10.421875" style="6" customWidth="1"/>
    <col min="43" max="43" width="1.421875" style="6" customWidth="1"/>
    <col min="44" max="44" width="10.421875" style="6" customWidth="1"/>
    <col min="45" max="45" width="1.7109375" style="6" customWidth="1"/>
    <col min="46" max="46" width="10.421875" style="6" customWidth="1"/>
    <col min="47" max="47" width="2.00390625" style="6" customWidth="1"/>
    <col min="48" max="48" width="10.421875" style="6" customWidth="1"/>
    <col min="49" max="16384" width="9.140625" style="6" customWidth="1"/>
  </cols>
  <sheetData>
    <row r="1" ht="12.75">
      <c r="B1" s="9" t="s">
        <v>82</v>
      </c>
    </row>
    <row r="2" ht="12.75"/>
    <row r="4" spans="2:48" ht="12.75">
      <c r="B4" s="9" t="s">
        <v>0</v>
      </c>
      <c r="C4" s="9"/>
      <c r="F4" s="14" t="s">
        <v>1</v>
      </c>
      <c r="G4" s="14"/>
      <c r="H4" s="14" t="s">
        <v>4</v>
      </c>
      <c r="I4" s="14"/>
      <c r="J4" s="14" t="s">
        <v>5</v>
      </c>
      <c r="K4" s="14"/>
      <c r="L4" s="14" t="s">
        <v>1</v>
      </c>
      <c r="M4" s="14"/>
      <c r="N4" s="14" t="s">
        <v>4</v>
      </c>
      <c r="O4" s="14"/>
      <c r="P4" s="14" t="s">
        <v>5</v>
      </c>
      <c r="Q4" s="14"/>
      <c r="R4" s="14" t="s">
        <v>1</v>
      </c>
      <c r="S4" s="14"/>
      <c r="T4" s="14" t="s">
        <v>4</v>
      </c>
      <c r="U4" s="14"/>
      <c r="V4" s="14" t="s">
        <v>5</v>
      </c>
      <c r="W4" s="14"/>
      <c r="X4" s="14" t="s">
        <v>1</v>
      </c>
      <c r="Y4" s="14"/>
      <c r="Z4" s="14" t="s">
        <v>4</v>
      </c>
      <c r="AA4" s="14"/>
      <c r="AB4" s="14" t="s">
        <v>5</v>
      </c>
      <c r="AC4" s="14"/>
      <c r="AD4" s="14" t="s">
        <v>1</v>
      </c>
      <c r="AE4" s="14"/>
      <c r="AF4" s="14" t="s">
        <v>4</v>
      </c>
      <c r="AG4" s="14"/>
      <c r="AH4" s="14" t="s">
        <v>5</v>
      </c>
      <c r="AI4" s="14"/>
      <c r="AJ4" s="14" t="s">
        <v>1</v>
      </c>
      <c r="AK4" s="14"/>
      <c r="AL4" s="14" t="s">
        <v>4</v>
      </c>
      <c r="AM4" s="14"/>
      <c r="AN4" s="14" t="s">
        <v>5</v>
      </c>
      <c r="AO4" s="14"/>
      <c r="AP4" s="14" t="s">
        <v>1</v>
      </c>
      <c r="AQ4" s="14"/>
      <c r="AR4" s="14" t="s">
        <v>4</v>
      </c>
      <c r="AS4" s="14"/>
      <c r="AT4" s="14" t="s">
        <v>5</v>
      </c>
      <c r="AU4" s="14"/>
      <c r="AV4" s="14" t="s">
        <v>27</v>
      </c>
    </row>
    <row r="5" spans="2:48" ht="12.75">
      <c r="B5" s="9"/>
      <c r="C5" s="9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2:48" ht="12.75">
      <c r="B6" s="22" t="s">
        <v>104</v>
      </c>
      <c r="C6" s="9"/>
      <c r="F6" s="14" t="s">
        <v>113</v>
      </c>
      <c r="G6" s="14"/>
      <c r="H6" s="14" t="s">
        <v>113</v>
      </c>
      <c r="I6" s="14"/>
      <c r="J6" s="14" t="s">
        <v>113</v>
      </c>
      <c r="K6" s="14"/>
      <c r="L6" s="14" t="s">
        <v>114</v>
      </c>
      <c r="M6" s="14"/>
      <c r="N6" s="14" t="s">
        <v>114</v>
      </c>
      <c r="O6" s="14"/>
      <c r="P6" s="14" t="s">
        <v>114</v>
      </c>
      <c r="Q6" s="14"/>
      <c r="R6" s="14" t="s">
        <v>115</v>
      </c>
      <c r="S6" s="14"/>
      <c r="T6" s="14" t="s">
        <v>115</v>
      </c>
      <c r="U6" s="14"/>
      <c r="V6" s="14" t="s">
        <v>115</v>
      </c>
      <c r="W6" s="14"/>
      <c r="X6" s="14" t="s">
        <v>116</v>
      </c>
      <c r="Y6" s="14"/>
      <c r="Z6" s="14" t="s">
        <v>116</v>
      </c>
      <c r="AA6" s="14"/>
      <c r="AB6" s="14" t="s">
        <v>116</v>
      </c>
      <c r="AC6" s="14"/>
      <c r="AD6" s="14" t="s">
        <v>117</v>
      </c>
      <c r="AE6" s="14"/>
      <c r="AF6" s="14" t="s">
        <v>117</v>
      </c>
      <c r="AG6" s="14"/>
      <c r="AH6" s="14" t="s">
        <v>117</v>
      </c>
      <c r="AI6" s="14"/>
      <c r="AJ6" s="14"/>
      <c r="AK6" s="14"/>
      <c r="AL6" s="14"/>
      <c r="AM6" s="14"/>
      <c r="AN6" s="14"/>
      <c r="AO6" s="14"/>
      <c r="AP6" s="14" t="s">
        <v>118</v>
      </c>
      <c r="AQ6" s="14"/>
      <c r="AR6" s="14" t="s">
        <v>118</v>
      </c>
      <c r="AS6" s="14"/>
      <c r="AT6" s="14" t="s">
        <v>118</v>
      </c>
      <c r="AU6" s="14"/>
      <c r="AV6" s="14" t="s">
        <v>118</v>
      </c>
    </row>
    <row r="7" spans="2:48" ht="12.75">
      <c r="B7" s="22" t="s">
        <v>105</v>
      </c>
      <c r="C7" s="9"/>
      <c r="F7" s="14" t="s">
        <v>109</v>
      </c>
      <c r="G7" s="14"/>
      <c r="H7" s="14" t="s">
        <v>109</v>
      </c>
      <c r="I7" s="14"/>
      <c r="J7" s="14" t="s">
        <v>109</v>
      </c>
      <c r="K7" s="14"/>
      <c r="L7" s="14" t="s">
        <v>110</v>
      </c>
      <c r="M7" s="14"/>
      <c r="N7" s="14" t="s">
        <v>110</v>
      </c>
      <c r="O7" s="14"/>
      <c r="P7" s="14" t="s">
        <v>110</v>
      </c>
      <c r="Q7" s="14"/>
      <c r="R7" s="14" t="s">
        <v>110</v>
      </c>
      <c r="S7" s="14"/>
      <c r="T7" s="14" t="s">
        <v>110</v>
      </c>
      <c r="U7" s="14"/>
      <c r="V7" s="14" t="s">
        <v>110</v>
      </c>
      <c r="W7" s="14"/>
      <c r="X7" s="14" t="s">
        <v>111</v>
      </c>
      <c r="Y7" s="14"/>
      <c r="Z7" s="14" t="s">
        <v>111</v>
      </c>
      <c r="AA7" s="14"/>
      <c r="AB7" s="14" t="s">
        <v>111</v>
      </c>
      <c r="AC7" s="14"/>
      <c r="AD7" s="14" t="s">
        <v>111</v>
      </c>
      <c r="AE7" s="14"/>
      <c r="AF7" s="14" t="s">
        <v>111</v>
      </c>
      <c r="AG7" s="14"/>
      <c r="AH7" s="14" t="s">
        <v>111</v>
      </c>
      <c r="AI7" s="14"/>
      <c r="AJ7" s="14"/>
      <c r="AK7" s="14"/>
      <c r="AL7" s="14"/>
      <c r="AM7" s="14"/>
      <c r="AN7" s="14"/>
      <c r="AO7" s="14"/>
      <c r="AP7" s="14" t="s">
        <v>35</v>
      </c>
      <c r="AQ7" s="14"/>
      <c r="AR7" s="14" t="s">
        <v>35</v>
      </c>
      <c r="AS7" s="14"/>
      <c r="AT7" s="14" t="s">
        <v>35</v>
      </c>
      <c r="AU7" s="14"/>
      <c r="AV7" s="14" t="s">
        <v>35</v>
      </c>
    </row>
    <row r="8" spans="2:48" ht="12.75">
      <c r="B8" s="22" t="s">
        <v>119</v>
      </c>
      <c r="C8" s="9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 t="s">
        <v>120</v>
      </c>
      <c r="AK8" s="14"/>
      <c r="AL8" s="14" t="s">
        <v>120</v>
      </c>
      <c r="AM8" s="14"/>
      <c r="AN8" s="14" t="s">
        <v>120</v>
      </c>
      <c r="AO8" s="14"/>
      <c r="AP8" s="14" t="s">
        <v>35</v>
      </c>
      <c r="AQ8" s="14"/>
      <c r="AR8" s="14" t="s">
        <v>35</v>
      </c>
      <c r="AS8" s="14"/>
      <c r="AT8" s="14" t="s">
        <v>35</v>
      </c>
      <c r="AU8" s="14"/>
      <c r="AV8" s="14" t="s">
        <v>35</v>
      </c>
    </row>
    <row r="9" spans="2:48" ht="12.75">
      <c r="B9" s="10" t="s">
        <v>106</v>
      </c>
      <c r="F9" s="14" t="s">
        <v>6</v>
      </c>
      <c r="G9" s="14"/>
      <c r="H9" s="14" t="s">
        <v>6</v>
      </c>
      <c r="I9" s="14"/>
      <c r="J9" s="14" t="s">
        <v>6</v>
      </c>
      <c r="K9" s="14"/>
      <c r="L9" s="14" t="s">
        <v>7</v>
      </c>
      <c r="M9" s="14"/>
      <c r="N9" s="14" t="s">
        <v>7</v>
      </c>
      <c r="O9" s="14"/>
      <c r="P9" s="14" t="s">
        <v>7</v>
      </c>
      <c r="Q9" s="14"/>
      <c r="R9" s="14" t="s">
        <v>9</v>
      </c>
      <c r="S9" s="14"/>
      <c r="T9" s="14" t="s">
        <v>9</v>
      </c>
      <c r="U9" s="14"/>
      <c r="V9" s="14" t="s">
        <v>9</v>
      </c>
      <c r="W9" s="14"/>
      <c r="X9" s="14" t="s">
        <v>8</v>
      </c>
      <c r="Y9" s="14"/>
      <c r="Z9" s="14" t="s">
        <v>8</v>
      </c>
      <c r="AA9" s="14"/>
      <c r="AB9" s="14" t="s">
        <v>8</v>
      </c>
      <c r="AC9" s="14"/>
      <c r="AD9" s="14" t="s">
        <v>10</v>
      </c>
      <c r="AE9" s="14"/>
      <c r="AF9" s="14" t="s">
        <v>10</v>
      </c>
      <c r="AG9" s="14"/>
      <c r="AH9" s="14" t="s">
        <v>10</v>
      </c>
      <c r="AI9" s="14"/>
      <c r="AJ9" s="14"/>
      <c r="AK9" s="14"/>
      <c r="AL9" s="14"/>
      <c r="AM9" s="14"/>
      <c r="AN9" s="14"/>
      <c r="AO9" s="14"/>
      <c r="AP9" s="14" t="s">
        <v>35</v>
      </c>
      <c r="AQ9" s="14"/>
      <c r="AR9" s="14" t="s">
        <v>35</v>
      </c>
      <c r="AS9" s="14"/>
      <c r="AT9" s="14" t="s">
        <v>35</v>
      </c>
      <c r="AU9" s="14"/>
      <c r="AV9" s="14" t="s">
        <v>35</v>
      </c>
    </row>
    <row r="10" spans="1:41" ht="12.75">
      <c r="A10" s="6" t="s">
        <v>0</v>
      </c>
      <c r="B10" s="6" t="s">
        <v>107</v>
      </c>
      <c r="D10" s="6" t="s">
        <v>23</v>
      </c>
      <c r="F10" s="27">
        <v>1567</v>
      </c>
      <c r="G10" s="27"/>
      <c r="H10" s="27">
        <v>1654</v>
      </c>
      <c r="I10" s="27"/>
      <c r="J10" s="27">
        <v>1645</v>
      </c>
      <c r="K10" s="27"/>
      <c r="L10" s="27">
        <v>9862</v>
      </c>
      <c r="M10" s="27"/>
      <c r="N10" s="27">
        <v>9669</v>
      </c>
      <c r="O10" s="27"/>
      <c r="P10" s="27">
        <v>9749</v>
      </c>
      <c r="Q10" s="27"/>
      <c r="R10" s="27">
        <v>844</v>
      </c>
      <c r="S10" s="27"/>
      <c r="T10" s="27">
        <v>866</v>
      </c>
      <c r="U10" s="27"/>
      <c r="V10" s="27">
        <v>782</v>
      </c>
      <c r="W10" s="27"/>
      <c r="X10" s="27">
        <v>1077</v>
      </c>
      <c r="Y10" s="27"/>
      <c r="Z10" s="27">
        <v>1449</v>
      </c>
      <c r="AA10" s="27"/>
      <c r="AB10" s="27">
        <v>1082</v>
      </c>
      <c r="AC10" s="27"/>
      <c r="AD10" s="27">
        <v>1157</v>
      </c>
      <c r="AE10" s="27"/>
      <c r="AF10" s="27">
        <v>1182</v>
      </c>
      <c r="AG10" s="27"/>
      <c r="AH10" s="27">
        <v>1293</v>
      </c>
      <c r="AI10" s="7"/>
      <c r="AJ10" s="7"/>
      <c r="AK10" s="7"/>
      <c r="AL10" s="7"/>
      <c r="AM10" s="7"/>
      <c r="AN10" s="7"/>
      <c r="AO10" s="7"/>
    </row>
    <row r="11" spans="1:41" ht="12.75">
      <c r="A11" s="6" t="s">
        <v>0</v>
      </c>
      <c r="B11" s="6" t="s">
        <v>108</v>
      </c>
      <c r="D11" s="6" t="s">
        <v>24</v>
      </c>
      <c r="F11" s="27">
        <v>0</v>
      </c>
      <c r="G11" s="27"/>
      <c r="H11" s="27">
        <v>0</v>
      </c>
      <c r="I11" s="27"/>
      <c r="J11" s="27">
        <v>0</v>
      </c>
      <c r="K11" s="27"/>
      <c r="L11" s="27">
        <v>875</v>
      </c>
      <c r="M11" s="27"/>
      <c r="N11" s="27">
        <v>830</v>
      </c>
      <c r="O11" s="27"/>
      <c r="P11" s="27">
        <v>1016</v>
      </c>
      <c r="Q11" s="27"/>
      <c r="R11" s="27">
        <v>3794</v>
      </c>
      <c r="S11" s="27"/>
      <c r="T11" s="27">
        <v>5102</v>
      </c>
      <c r="U11" s="27"/>
      <c r="V11" s="27">
        <v>5321</v>
      </c>
      <c r="W11" s="27"/>
      <c r="X11" s="27">
        <v>12890</v>
      </c>
      <c r="Y11" s="27"/>
      <c r="Z11" s="27">
        <v>13618</v>
      </c>
      <c r="AA11" s="27"/>
      <c r="AB11" s="27">
        <v>12164</v>
      </c>
      <c r="AC11" s="27"/>
      <c r="AD11" s="27">
        <v>9197</v>
      </c>
      <c r="AE11" s="27"/>
      <c r="AF11" s="27">
        <v>9554</v>
      </c>
      <c r="AG11" s="27"/>
      <c r="AH11" s="27">
        <v>9576</v>
      </c>
      <c r="AI11" s="7"/>
      <c r="AJ11" s="7"/>
      <c r="AK11" s="7"/>
      <c r="AL11" s="7"/>
      <c r="AM11" s="7"/>
      <c r="AN11" s="7"/>
      <c r="AO11" s="7"/>
    </row>
    <row r="12" spans="1:41" ht="12.75">
      <c r="A12" s="6" t="s">
        <v>0</v>
      </c>
      <c r="B12" s="6" t="s">
        <v>3</v>
      </c>
      <c r="D12" s="6" t="s">
        <v>26</v>
      </c>
      <c r="F12" s="27">
        <v>0</v>
      </c>
      <c r="G12" s="27"/>
      <c r="H12" s="27">
        <v>0</v>
      </c>
      <c r="I12" s="27"/>
      <c r="J12" s="27">
        <v>0</v>
      </c>
      <c r="K12" s="27"/>
      <c r="L12" s="27">
        <v>85.4</v>
      </c>
      <c r="M12" s="27"/>
      <c r="N12" s="27">
        <v>85.9</v>
      </c>
      <c r="O12" s="27"/>
      <c r="P12" s="27">
        <v>85.8</v>
      </c>
      <c r="Q12" s="27"/>
      <c r="R12" s="27">
        <v>87.7</v>
      </c>
      <c r="S12" s="27"/>
      <c r="T12" s="27">
        <v>87.2</v>
      </c>
      <c r="U12" s="27"/>
      <c r="V12" s="27">
        <v>88.7</v>
      </c>
      <c r="W12" s="27"/>
      <c r="X12" s="27">
        <v>45</v>
      </c>
      <c r="Y12" s="27"/>
      <c r="Z12" s="27">
        <v>51.7</v>
      </c>
      <c r="AA12" s="27"/>
      <c r="AB12" s="27">
        <v>36.7</v>
      </c>
      <c r="AC12" s="27"/>
      <c r="AD12" s="27">
        <v>63.3</v>
      </c>
      <c r="AE12" s="27"/>
      <c r="AF12" s="27">
        <v>56.4</v>
      </c>
      <c r="AG12" s="27"/>
      <c r="AH12" s="27">
        <v>59.4</v>
      </c>
      <c r="AI12" s="7"/>
      <c r="AJ12" s="7"/>
      <c r="AK12" s="7"/>
      <c r="AL12" s="7"/>
      <c r="AM12" s="7"/>
      <c r="AN12" s="7"/>
      <c r="AO12" s="7"/>
    </row>
    <row r="13" spans="1:41" ht="12.75">
      <c r="A13" s="6" t="s">
        <v>0</v>
      </c>
      <c r="B13" s="6" t="s">
        <v>2</v>
      </c>
      <c r="D13" s="6" t="s">
        <v>25</v>
      </c>
      <c r="F13" s="27">
        <v>364390.5552010211</v>
      </c>
      <c r="G13" s="27"/>
      <c r="H13" s="27">
        <v>298669.8911729141</v>
      </c>
      <c r="I13" s="27"/>
      <c r="J13" s="27">
        <v>396352.58358662616</v>
      </c>
      <c r="K13" s="27"/>
      <c r="L13" s="27">
        <v>27783.411072804705</v>
      </c>
      <c r="M13" s="27"/>
      <c r="N13" s="27">
        <v>29475.6438101148</v>
      </c>
      <c r="O13" s="27"/>
      <c r="P13" s="27">
        <v>31592.983895784182</v>
      </c>
      <c r="Q13" s="27"/>
      <c r="R13" s="27">
        <v>35545.02369668247</v>
      </c>
      <c r="S13" s="27"/>
      <c r="T13" s="27">
        <v>36374.13394919169</v>
      </c>
      <c r="U13" s="27"/>
      <c r="V13" s="27">
        <v>34782.608695652176</v>
      </c>
      <c r="W13" s="27"/>
      <c r="X13" s="27">
        <v>180129.99071494894</v>
      </c>
      <c r="Y13" s="27"/>
      <c r="Z13" s="27">
        <v>149068.32298136645</v>
      </c>
      <c r="AA13" s="27"/>
      <c r="AB13" s="27">
        <v>258780.03696857672</v>
      </c>
      <c r="AC13" s="27"/>
      <c r="AD13" s="27">
        <v>120138.28867761452</v>
      </c>
      <c r="AE13" s="27"/>
      <c r="AF13" s="27">
        <v>126903.55329949239</v>
      </c>
      <c r="AG13" s="27"/>
      <c r="AH13" s="27">
        <v>125290.02320185615</v>
      </c>
      <c r="AI13" s="7"/>
      <c r="AJ13" s="7"/>
      <c r="AK13" s="7"/>
      <c r="AL13" s="7"/>
      <c r="AM13" s="7"/>
      <c r="AN13" s="7"/>
      <c r="AO13" s="7"/>
    </row>
    <row r="14" spans="6:34" ht="12.75"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</row>
    <row r="15" spans="2:34" ht="12.75">
      <c r="B15" s="6" t="s">
        <v>32</v>
      </c>
      <c r="D15" s="6" t="s">
        <v>29</v>
      </c>
      <c r="F15" s="27">
        <f>'emiss 2'!$G$17</f>
        <v>25844</v>
      </c>
      <c r="G15" s="27"/>
      <c r="H15" s="27">
        <f>'emiss 2'!$I$17</f>
        <v>23344</v>
      </c>
      <c r="I15" s="27"/>
      <c r="J15" s="27">
        <f>'emiss 2'!$K$17</f>
        <v>26150</v>
      </c>
      <c r="K15" s="27"/>
      <c r="L15" s="27">
        <f>'emiss 2'!$G$17</f>
        <v>25844</v>
      </c>
      <c r="M15" s="27"/>
      <c r="N15" s="27">
        <f>'emiss 2'!$I$17</f>
        <v>23344</v>
      </c>
      <c r="O15" s="27"/>
      <c r="P15" s="27">
        <f>'emiss 2'!$K$17</f>
        <v>26150</v>
      </c>
      <c r="Q15" s="27"/>
      <c r="R15" s="27">
        <f>'emiss 2'!$G$17</f>
        <v>25844</v>
      </c>
      <c r="S15" s="27"/>
      <c r="T15" s="27">
        <f>'emiss 2'!$I$17</f>
        <v>23344</v>
      </c>
      <c r="U15" s="27"/>
      <c r="V15" s="27">
        <f>'emiss 2'!$K$17</f>
        <v>26150</v>
      </c>
      <c r="W15" s="27"/>
      <c r="X15" s="27">
        <f>'emiss 2'!$G$17</f>
        <v>25844</v>
      </c>
      <c r="Y15" s="27"/>
      <c r="Z15" s="27">
        <f>'emiss 2'!$I$17</f>
        <v>23344</v>
      </c>
      <c r="AA15" s="27"/>
      <c r="AB15" s="27">
        <f>'emiss 2'!$K$17</f>
        <v>26150</v>
      </c>
      <c r="AC15" s="27"/>
      <c r="AD15" s="27">
        <f>'emiss 2'!$G$17</f>
        <v>25844</v>
      </c>
      <c r="AE15" s="27"/>
      <c r="AF15" s="27">
        <f>'emiss 2'!$I$17</f>
        <v>23344</v>
      </c>
      <c r="AG15" s="27"/>
      <c r="AH15" s="27">
        <f>'emiss 2'!$K$17</f>
        <v>26150</v>
      </c>
    </row>
    <row r="16" spans="2:34" ht="12.75">
      <c r="B16" s="6" t="s">
        <v>21</v>
      </c>
      <c r="D16" s="6" t="s">
        <v>30</v>
      </c>
      <c r="F16" s="6">
        <f>'emiss 2'!$G$18</f>
        <v>15.3</v>
      </c>
      <c r="H16" s="6">
        <f>'emiss 2'!$I$18</f>
        <v>14.9</v>
      </c>
      <c r="J16" s="6">
        <f>'emiss 2'!$K$18</f>
        <v>15.7</v>
      </c>
      <c r="L16" s="6">
        <f>'emiss 2'!$G$18</f>
        <v>15.3</v>
      </c>
      <c r="N16" s="6">
        <f>'emiss 2'!$I$18</f>
        <v>14.9</v>
      </c>
      <c r="P16" s="6">
        <f>'emiss 2'!$K$18</f>
        <v>15.7</v>
      </c>
      <c r="R16" s="6">
        <f>'emiss 2'!$G$18</f>
        <v>15.3</v>
      </c>
      <c r="T16" s="6">
        <f>'emiss 2'!$I$18</f>
        <v>14.9</v>
      </c>
      <c r="V16" s="6">
        <f>'emiss 2'!$K$18</f>
        <v>15.7</v>
      </c>
      <c r="X16" s="6">
        <f>'emiss 2'!$G$18</f>
        <v>15.3</v>
      </c>
      <c r="Z16" s="6">
        <f>'emiss 2'!$I$18</f>
        <v>14.9</v>
      </c>
      <c r="AB16" s="6">
        <f>'emiss 2'!$K$18</f>
        <v>15.7</v>
      </c>
      <c r="AD16" s="6">
        <f>'emiss 2'!$G$18</f>
        <v>15.3</v>
      </c>
      <c r="AF16" s="6">
        <f>'emiss 2'!$I$18</f>
        <v>14.9</v>
      </c>
      <c r="AH16" s="6">
        <f>'emiss 2'!$K$18</f>
        <v>15.7</v>
      </c>
    </row>
    <row r="18" ht="12.75">
      <c r="B18" s="23" t="s">
        <v>112</v>
      </c>
    </row>
    <row r="19" spans="2:48" ht="12.75">
      <c r="B19" s="6" t="s">
        <v>3</v>
      </c>
      <c r="D19" s="6" t="s">
        <v>33</v>
      </c>
      <c r="F19" s="28"/>
      <c r="G19" s="28"/>
      <c r="H19" s="28"/>
      <c r="I19" s="28"/>
      <c r="J19" s="28"/>
      <c r="K19" s="28"/>
      <c r="L19" s="28">
        <f aca="true" t="shared" si="0" ref="L19:AH19">L12/100*L$10*454/60/0.0283/L15*(21-7)/(21-L16)*1000</f>
        <v>214010.20522227965</v>
      </c>
      <c r="M19" s="28"/>
      <c r="N19" s="28">
        <f t="shared" si="0"/>
        <v>218331.20772548486</v>
      </c>
      <c r="O19" s="28"/>
      <c r="P19" s="28">
        <f t="shared" si="0"/>
        <v>225915.48402780702</v>
      </c>
      <c r="Q19" s="28"/>
      <c r="R19" s="28">
        <f t="shared" si="0"/>
        <v>18808.478048957193</v>
      </c>
      <c r="S19" s="28"/>
      <c r="T19" s="28">
        <f t="shared" si="0"/>
        <v>19850.683728781856</v>
      </c>
      <c r="U19" s="28"/>
      <c r="V19" s="28">
        <f t="shared" si="0"/>
        <v>18733.935158031145</v>
      </c>
      <c r="W19" s="28"/>
      <c r="X19" s="28">
        <f t="shared" si="0"/>
        <v>12315.153564266246</v>
      </c>
      <c r="Y19" s="28"/>
      <c r="Z19" s="28">
        <f t="shared" si="0"/>
        <v>19692.462251034944</v>
      </c>
      <c r="AA19" s="28"/>
      <c r="AB19" s="28">
        <f t="shared" si="0"/>
        <v>10724.868226821665</v>
      </c>
      <c r="AC19" s="28"/>
      <c r="AD19" s="28">
        <f t="shared" si="0"/>
        <v>18610.09900454117</v>
      </c>
      <c r="AE19" s="28"/>
      <c r="AF19" s="28">
        <f t="shared" si="0"/>
        <v>17524.178716900657</v>
      </c>
      <c r="AG19" s="28"/>
      <c r="AH19" s="28">
        <f t="shared" si="0"/>
        <v>20743.575180346626</v>
      </c>
      <c r="AI19" s="28"/>
      <c r="AJ19" s="28">
        <f>AP19</f>
        <v>263743.9358400443</v>
      </c>
      <c r="AK19" s="28"/>
      <c r="AL19" s="28">
        <f>AR19</f>
        <v>275398.5324222023</v>
      </c>
      <c r="AM19" s="28"/>
      <c r="AN19" s="28">
        <f>AT19</f>
        <v>276117.86259300646</v>
      </c>
      <c r="AO19" s="28"/>
      <c r="AP19" s="28">
        <f>SUM(AD19,X19,R19,L19,F19)</f>
        <v>263743.9358400443</v>
      </c>
      <c r="AQ19" s="28"/>
      <c r="AR19" s="28">
        <f>SUM(AF19,Z19,T19,N19,H19)</f>
        <v>275398.5324222023</v>
      </c>
      <c r="AS19" s="28"/>
      <c r="AT19" s="28">
        <f>SUM(AH19,AB19,V19,P19,J19)</f>
        <v>276117.86259300646</v>
      </c>
      <c r="AU19" s="28"/>
      <c r="AV19" s="28">
        <f>AVERAGE(AT19,AR19,AP19)</f>
        <v>271753.44361841766</v>
      </c>
    </row>
    <row r="20" spans="2:48" ht="12.75">
      <c r="B20" s="6" t="s">
        <v>2</v>
      </c>
      <c r="D20" s="6" t="s">
        <v>34</v>
      </c>
      <c r="F20" s="28">
        <f aca="true" t="shared" si="1" ref="F20:AH20">F13/1000000*F$10*454/60/0.0283/F15*(21-7)/(21-F16)*1000000</f>
        <v>14509342.175169764</v>
      </c>
      <c r="G20" s="28"/>
      <c r="H20" s="28">
        <f t="shared" si="1"/>
        <v>12985780.03106426</v>
      </c>
      <c r="I20" s="28"/>
      <c r="J20" s="28">
        <f t="shared" si="1"/>
        <v>17609467.994700816</v>
      </c>
      <c r="K20" s="28"/>
      <c r="L20" s="28">
        <f t="shared" si="1"/>
        <v>6962451.411552566</v>
      </c>
      <c r="M20" s="28"/>
      <c r="N20" s="28">
        <f t="shared" si="1"/>
        <v>7491796.171767842</v>
      </c>
      <c r="O20" s="28"/>
      <c r="P20" s="28">
        <f t="shared" si="1"/>
        <v>8318583.040441487</v>
      </c>
      <c r="Q20" s="28"/>
      <c r="R20" s="28">
        <f t="shared" si="1"/>
        <v>762312.1983451715</v>
      </c>
      <c r="S20" s="28"/>
      <c r="T20" s="28">
        <f t="shared" si="1"/>
        <v>828040.6295111827</v>
      </c>
      <c r="U20" s="28"/>
      <c r="V20" s="28">
        <f t="shared" si="1"/>
        <v>734628.1126623653</v>
      </c>
      <c r="W20" s="28"/>
      <c r="X20" s="28">
        <f t="shared" si="1"/>
        <v>4929618.882632109</v>
      </c>
      <c r="Y20" s="28"/>
      <c r="Z20" s="28">
        <f t="shared" si="1"/>
        <v>5677992.88807668</v>
      </c>
      <c r="AA20" s="28"/>
      <c r="AB20" s="28">
        <f t="shared" si="1"/>
        <v>7562348.218583172</v>
      </c>
      <c r="AC20" s="28"/>
      <c r="AD20" s="28">
        <f t="shared" si="1"/>
        <v>3532046.5189992944</v>
      </c>
      <c r="AE20" s="28"/>
      <c r="AF20" s="28">
        <f t="shared" si="1"/>
        <v>3943050.6167199174</v>
      </c>
      <c r="AG20" s="28"/>
      <c r="AH20" s="28">
        <f t="shared" si="1"/>
        <v>4375358.612180263</v>
      </c>
      <c r="AI20" s="28"/>
      <c r="AJ20" s="28">
        <f>AP20</f>
        <v>30695771.186698906</v>
      </c>
      <c r="AK20" s="28"/>
      <c r="AL20" s="28">
        <f>AR20</f>
        <v>30926660.337139886</v>
      </c>
      <c r="AM20" s="28"/>
      <c r="AN20" s="28">
        <f>AT20</f>
        <v>38600385.97856811</v>
      </c>
      <c r="AO20" s="28"/>
      <c r="AP20" s="28">
        <f>SUM(AD20,X20,R20,L20,F20)</f>
        <v>30695771.186698906</v>
      </c>
      <c r="AQ20" s="28"/>
      <c r="AR20" s="28">
        <f>SUM(AF20,Z20,T20,N20,H20)</f>
        <v>30926660.337139886</v>
      </c>
      <c r="AS20" s="28"/>
      <c r="AT20" s="28">
        <f>SUM(AH20,AB20,V20,P20,J20)</f>
        <v>38600385.97856811</v>
      </c>
      <c r="AU20" s="28"/>
      <c r="AV20" s="28">
        <f>AVERAGE(AT20,AR20,AP20)</f>
        <v>33407605.834135633</v>
      </c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2004-02-24T22:28:32Z</cp:lastPrinted>
  <dcterms:created xsi:type="dcterms:W3CDTF">2002-05-22T22:02:55Z</dcterms:created>
  <dcterms:modified xsi:type="dcterms:W3CDTF">2004-02-24T22:32:02Z</dcterms:modified>
  <cp:category/>
  <cp:version/>
  <cp:contentType/>
  <cp:contentStatus/>
</cp:coreProperties>
</file>