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4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<sst xmlns="http://schemas.openxmlformats.org/spreadsheetml/2006/main" count="241" uniqueCount="112">
  <si>
    <t>211C1</t>
  </si>
  <si>
    <t>R1</t>
  </si>
  <si>
    <t>Chlorine</t>
  </si>
  <si>
    <t>Ash</t>
  </si>
  <si>
    <t>R2</t>
  </si>
  <si>
    <t>R3</t>
  </si>
  <si>
    <t>nd</t>
  </si>
  <si>
    <t>Aqueous 14</t>
  </si>
  <si>
    <t>Aqueous 15</t>
  </si>
  <si>
    <t>Organic</t>
  </si>
  <si>
    <t>PM</t>
  </si>
  <si>
    <t>y</t>
  </si>
  <si>
    <t/>
  </si>
  <si>
    <t>HC</t>
  </si>
  <si>
    <t>HCl</t>
  </si>
  <si>
    <t>Cl2</t>
  </si>
  <si>
    <t>ppmv</t>
  </si>
  <si>
    <t>Halogens</t>
  </si>
  <si>
    <t>Oxygen</t>
  </si>
  <si>
    <t>SVOC</t>
  </si>
  <si>
    <t>ppmw</t>
  </si>
  <si>
    <t>wt %</t>
  </si>
  <si>
    <t>Btu/lb</t>
  </si>
  <si>
    <t>lb/hr</t>
  </si>
  <si>
    <t>Sampling Train</t>
  </si>
  <si>
    <t>Cond Avg</t>
  </si>
  <si>
    <t>dscfm</t>
  </si>
  <si>
    <t>%</t>
  </si>
  <si>
    <t>°F</t>
  </si>
  <si>
    <t>Stack Gas Flowrate</t>
  </si>
  <si>
    <t>mg/dscm</t>
  </si>
  <si>
    <t>ug/dscm</t>
  </si>
  <si>
    <t>Total</t>
  </si>
  <si>
    <t>Cond Descr</t>
  </si>
  <si>
    <t>1,2-dichlorobenzene</t>
  </si>
  <si>
    <t>Source Description</t>
  </si>
  <si>
    <t>211</t>
  </si>
  <si>
    <t>KYD088438817</t>
  </si>
  <si>
    <t>LWD, INC.</t>
  </si>
  <si>
    <t>CALVERT CITY</t>
  </si>
  <si>
    <t>KY</t>
  </si>
  <si>
    <t>UNIT NO. 1</t>
  </si>
  <si>
    <t>SD/FF/PT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</si>
  <si>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</si>
  <si>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</si>
  <si>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</si>
  <si>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</si>
  <si>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</si>
  <si>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</si>
  <si>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</si>
  <si>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</si>
  <si>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</si>
  <si>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</si>
  <si>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</si>
  <si>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</si>
  <si>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</si>
  <si>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</si>
  <si>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</si>
  <si>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</si>
  <si>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</si>
  <si>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</si>
  <si>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</si>
  <si>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</si>
  <si>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</si>
  <si>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</si>
  <si>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Combustor Class</t>
  </si>
  <si>
    <t>Combustor Type</t>
  </si>
  <si>
    <t>Rotary kiln</t>
  </si>
  <si>
    <t>None</t>
  </si>
  <si>
    <t>Report Name/Date</t>
  </si>
  <si>
    <t>Report Prepare</t>
  </si>
  <si>
    <t>Entropy</t>
  </si>
  <si>
    <t>Testing Firm</t>
  </si>
  <si>
    <t>Stationary Source Sampling Report, Reference # 11658, LWD, Inc., Hazardous Waste Incineration Testing, Unit No. 1, Calvert City, Kentucky, Prepared by Entropy, March 1993</t>
  </si>
  <si>
    <t>Stack Gas Emissions 2</t>
  </si>
  <si>
    <t>Trial burn</t>
  </si>
  <si>
    <t>Feedstream 2</t>
  </si>
  <si>
    <t>Spray dryer, fabric filter (Teflon fabric, A/C = 4.5, 15,000 ft2 cloth area), packed tower (Rachig ring packing, 4 ft packing depth, 600 gpm caustic liquor)</t>
  </si>
  <si>
    <t>HW LIQ, solids</t>
  </si>
  <si>
    <t>E1</t>
  </si>
  <si>
    <t>CO (RA)</t>
  </si>
  <si>
    <t>E2</t>
  </si>
  <si>
    <t>Total Chlorine</t>
  </si>
  <si>
    <t>Testing Dates</t>
  </si>
  <si>
    <t>Cond Dates</t>
  </si>
  <si>
    <t>Number of Sister Facilities</t>
  </si>
  <si>
    <t>APCS Detailed Acronym</t>
  </si>
  <si>
    <t>APCS General Class</t>
  </si>
  <si>
    <t>FF, LEWS</t>
  </si>
  <si>
    <t>Liq, solid</t>
  </si>
  <si>
    <t>Commercial incinerator</t>
  </si>
  <si>
    <t>source</t>
  </si>
  <si>
    <t>cond</t>
  </si>
  <si>
    <t>emiss 2</t>
  </si>
  <si>
    <t>feed 2</t>
  </si>
  <si>
    <t xml:space="preserve">   Stack Gas Flowrate</t>
  </si>
  <si>
    <t xml:space="preserve">   O2</t>
  </si>
  <si>
    <t xml:space="preserve">   Moisture</t>
  </si>
  <si>
    <t xml:space="preserve">   Temperature</t>
  </si>
  <si>
    <t>Feedstream Number</t>
  </si>
  <si>
    <t>Feed Class</t>
  </si>
  <si>
    <t>Feedstream Description</t>
  </si>
  <si>
    <t>Feed Rate</t>
  </si>
  <si>
    <t>Heating Value</t>
  </si>
  <si>
    <t>Liq HW</t>
  </si>
  <si>
    <t>F1</t>
  </si>
  <si>
    <t>F2</t>
  </si>
  <si>
    <t>F3</t>
  </si>
  <si>
    <t>F4</t>
  </si>
  <si>
    <t>Feedrate MTEC Calculations</t>
  </si>
  <si>
    <t>Feed Class 2</t>
  </si>
  <si>
    <t>HW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</si>
</sst>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000000"/>
    <numFmt numFmtId="169" formatCode="0.000000"/>
    <numFmt numFmtId="170" formatCode="0.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91</v>
      </c>
    </row>
    <row r="2" ht="12.75">
      <c r="A2" t="s">
        <v>92</v>
      </c>
    </row>
    <row r="3" ht="12.75">
      <c r="A3" t="s">
        <v>93</v>
      </c>
    </row>
    <row r="4" ht="12.75">
      <c r="A4" t="s">
        <v>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workbookViewId="0" topLeftCell="B1">
      <selection activeCell="C1" sqref="C1"/>
    </sheetView>
  </sheetViews>
  <sheetFormatPr defaultColWidth="9.140625" defaultRowHeight="12.75"/>
  <cols>
    <col min="1" max="1" width="3.57421875" style="0" hidden="1" customWidth="1"/>
    <col min="2" max="2" width="25.140625" style="0" customWidth="1"/>
    <col min="3" max="3" width="54.7109375" style="0" customWidth="1"/>
  </cols>
  <sheetData>
    <row r="1" ht="12.75">
      <c r="B1" s="8" t="s">
        <v>35</v>
      </c>
    </row>
    <row r="3" spans="2:3" ht="12.75">
      <c r="B3" t="s">
        <v>43</v>
      </c>
      <c r="C3" t="s">
        <v>36</v>
      </c>
    </row>
    <row r="4" spans="2:3" ht="12.75">
      <c r="B4" t="s">
        <v>44</v>
      </c>
      <c r="C4" t="s">
        <v>37</v>
      </c>
    </row>
    <row r="5" spans="2:3" ht="12.75">
      <c r="B5" t="s">
        <v>45</v>
      </c>
      <c r="C5" t="s">
        <v>38</v>
      </c>
    </row>
    <row r="6" ht="12.75">
      <c r="B6" t="s">
        <v>46</v>
      </c>
    </row>
    <row r="7" spans="2:3" ht="12.75">
      <c r="B7" t="s">
        <v>47</v>
      </c>
      <c r="C7" t="s">
        <v>39</v>
      </c>
    </row>
    <row r="8" spans="2:3" ht="12.75">
      <c r="B8" t="s">
        <v>48</v>
      </c>
      <c r="C8" t="s">
        <v>40</v>
      </c>
    </row>
    <row r="9" spans="2:3" ht="12.75">
      <c r="B9" t="s">
        <v>49</v>
      </c>
      <c r="C9" t="s">
        <v>41</v>
      </c>
    </row>
    <row r="10" spans="2:3" ht="12.75">
      <c r="B10" t="s">
        <v>50</v>
      </c>
      <c r="C10" t="s">
        <v>68</v>
      </c>
    </row>
    <row r="11" spans="2:3" ht="12.75">
      <c r="B11" s="11" t="s">
        <v>85</v>
      </c>
      <c r="C11" s="22">
        <v>0</v>
      </c>
    </row>
    <row r="12" spans="2:3" ht="12.75">
      <c r="B12" t="s">
        <v>65</v>
      </c>
      <c r="C12" t="s">
        <v>90</v>
      </c>
    </row>
    <row r="13" spans="2:3" ht="12.75">
      <c r="B13" t="s">
        <v>66</v>
      </c>
      <c r="C13" t="s">
        <v>67</v>
      </c>
    </row>
    <row r="14" ht="12.75">
      <c r="B14" t="s">
        <v>51</v>
      </c>
    </row>
    <row r="15" ht="12.75">
      <c r="B15" t="s">
        <v>52</v>
      </c>
    </row>
    <row r="16" ht="12.75">
      <c r="B16" t="s">
        <v>53</v>
      </c>
    </row>
    <row r="17" spans="2:3" ht="12.75">
      <c r="B17" s="11" t="s">
        <v>86</v>
      </c>
      <c r="C17" t="s">
        <v>42</v>
      </c>
    </row>
    <row r="18" spans="2:3" ht="12.75">
      <c r="B18" s="11" t="s">
        <v>87</v>
      </c>
      <c r="C18" t="s">
        <v>88</v>
      </c>
    </row>
    <row r="19" spans="2:3" ht="38.25">
      <c r="B19" s="25" t="s">
        <v>54</v>
      </c>
      <c r="C19" s="18" t="s">
        <v>77</v>
      </c>
    </row>
    <row r="20" spans="2:4" ht="12.75">
      <c r="B20" t="s">
        <v>55</v>
      </c>
      <c r="C20" t="s">
        <v>89</v>
      </c>
      <c r="D20" t="s">
        <v>78</v>
      </c>
    </row>
    <row r="21" ht="12.75">
      <c r="B21" t="s">
        <v>56</v>
      </c>
    </row>
    <row r="22" ht="12.75">
      <c r="B22" t="s">
        <v>57</v>
      </c>
    </row>
    <row r="24" ht="12.75">
      <c r="B24" t="s">
        <v>58</v>
      </c>
    </row>
    <row r="25" spans="2:3" ht="12.75">
      <c r="B25" t="s">
        <v>59</v>
      </c>
      <c r="C25" s="14">
        <v>4.999756011909448</v>
      </c>
    </row>
    <row r="26" spans="2:3" ht="12.75">
      <c r="B26" t="s">
        <v>60</v>
      </c>
      <c r="C26" s="14">
        <v>149.99268035728343</v>
      </c>
    </row>
    <row r="27" spans="2:3" ht="12.75">
      <c r="B27" t="s">
        <v>61</v>
      </c>
      <c r="C27" s="14">
        <v>11.33822373682936</v>
      </c>
    </row>
    <row r="28" spans="2:3" ht="12.75">
      <c r="B28" t="s">
        <v>62</v>
      </c>
      <c r="C28" s="14">
        <v>155.66666666666666</v>
      </c>
    </row>
    <row r="30" ht="12.75">
      <c r="B30" t="s">
        <v>63</v>
      </c>
    </row>
    <row r="31" ht="12.75">
      <c r="B31" t="s">
        <v>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workbookViewId="0" topLeftCell="B1">
      <selection activeCell="C20" sqref="C20"/>
    </sheetView>
  </sheetViews>
  <sheetFormatPr defaultColWidth="9.140625" defaultRowHeight="12.75"/>
  <cols>
    <col min="1" max="1" width="2.421875" style="0" hidden="1" customWidth="1"/>
    <col min="2" max="2" width="16.8515625" style="0" customWidth="1"/>
    <col min="3" max="3" width="58.8515625" style="0" customWidth="1"/>
  </cols>
  <sheetData>
    <row r="1" ht="12.75">
      <c r="B1" s="8" t="s">
        <v>35</v>
      </c>
    </row>
    <row r="3" ht="12.75">
      <c r="B3" s="8" t="s">
        <v>0</v>
      </c>
    </row>
    <row r="5" spans="2:3" ht="38.25">
      <c r="B5" s="13" t="s">
        <v>69</v>
      </c>
      <c r="C5" s="12" t="s">
        <v>73</v>
      </c>
    </row>
    <row r="6" spans="2:3" ht="12.75">
      <c r="B6" s="11" t="s">
        <v>70</v>
      </c>
      <c r="C6" s="11" t="s">
        <v>71</v>
      </c>
    </row>
    <row r="7" spans="2:3" ht="12.75">
      <c r="B7" s="11" t="s">
        <v>72</v>
      </c>
      <c r="C7" s="11" t="s">
        <v>71</v>
      </c>
    </row>
    <row r="8" spans="2:3" ht="12.75">
      <c r="B8" t="s">
        <v>33</v>
      </c>
      <c r="C8" t="s">
        <v>75</v>
      </c>
    </row>
    <row r="9" ht="12.75">
      <c r="B9" t="s">
        <v>83</v>
      </c>
    </row>
    <row r="10" spans="2:3" ht="12.75">
      <c r="B10" t="s">
        <v>84</v>
      </c>
      <c r="C10" s="21">
        <v>34029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B1">
      <selection activeCell="E3" sqref="E3"/>
    </sheetView>
  </sheetViews>
  <sheetFormatPr defaultColWidth="9.140625" defaultRowHeight="12.75"/>
  <cols>
    <col min="1" max="1" width="3.7109375" style="19" hidden="1" customWidth="1"/>
    <col min="2" max="2" width="19.57421875" style="0" customWidth="1"/>
    <col min="3" max="3" width="13.140625" style="0" customWidth="1"/>
    <col min="5" max="5" width="4.57421875" style="0" customWidth="1"/>
    <col min="6" max="6" width="2.8515625" style="0" customWidth="1"/>
    <col min="7" max="7" width="10.8515625" style="0" customWidth="1"/>
    <col min="8" max="8" width="3.00390625" style="0" bestFit="1" customWidth="1"/>
    <col min="9" max="9" width="10.7109375" style="0" customWidth="1"/>
    <col min="10" max="10" width="2.7109375" style="0" customWidth="1"/>
    <col min="11" max="11" width="10.28125" style="0" customWidth="1"/>
    <col min="12" max="12" width="3.00390625" style="0" customWidth="1"/>
    <col min="13" max="13" width="11.28125" style="0" customWidth="1"/>
    <col min="14" max="14" width="2.574218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74</v>
      </c>
    </row>
    <row r="4" spans="1:13" ht="12.75">
      <c r="A4" s="19">
        <v>1</v>
      </c>
      <c r="B4" s="8" t="s">
        <v>0</v>
      </c>
      <c r="G4" s="15" t="s">
        <v>1</v>
      </c>
      <c r="H4" s="15"/>
      <c r="I4" s="15" t="s">
        <v>4</v>
      </c>
      <c r="J4" s="15"/>
      <c r="K4" s="15" t="s">
        <v>5</v>
      </c>
      <c r="L4" s="15"/>
      <c r="M4" s="15" t="s">
        <v>25</v>
      </c>
    </row>
    <row r="6" spans="1:24" s="1" customFormat="1" ht="12.75">
      <c r="A6" s="20"/>
      <c r="B6" s="1" t="s">
        <v>10</v>
      </c>
      <c r="C6" s="1" t="s">
        <v>79</v>
      </c>
      <c r="D6" s="1" t="str">
        <f>IF(B6="PM","gr/dscf",(IF(OR(B6="CO",B6="HC",B6="Cl2",B6="HCl"),"ppmv","ug/dscm")))</f>
        <v>gr/dscf</v>
      </c>
      <c r="E6" s="1" t="s">
        <v>11</v>
      </c>
      <c r="F6" s="2" t="s">
        <v>12</v>
      </c>
      <c r="G6" s="3">
        <v>0.011400113088</v>
      </c>
      <c r="H6" s="3" t="s">
        <v>12</v>
      </c>
      <c r="I6" s="3">
        <v>0.010400103168</v>
      </c>
      <c r="J6" s="3" t="s">
        <v>12</v>
      </c>
      <c r="K6" s="3">
        <v>0.0038300379936</v>
      </c>
      <c r="L6" s="3" t="s">
        <v>12</v>
      </c>
      <c r="M6" s="3">
        <f>AVERAGE(K6,I6,G6)</f>
        <v>0.0085434180832</v>
      </c>
      <c r="N6" s="3" t="s">
        <v>12</v>
      </c>
      <c r="O6" s="3"/>
      <c r="P6" s="3" t="s">
        <v>12</v>
      </c>
      <c r="Q6" s="3"/>
      <c r="R6" s="3" t="s">
        <v>12</v>
      </c>
      <c r="S6" s="3"/>
      <c r="T6" s="3" t="s">
        <v>12</v>
      </c>
      <c r="U6" s="3"/>
      <c r="V6" s="2" t="s">
        <v>12</v>
      </c>
      <c r="W6" s="2"/>
      <c r="X6" s="1">
        <v>0.0085434180832</v>
      </c>
    </row>
    <row r="7" spans="1:24" s="1" customFormat="1" ht="12.75">
      <c r="A7" s="20"/>
      <c r="B7" s="1" t="s">
        <v>80</v>
      </c>
      <c r="C7" s="1" t="s">
        <v>79</v>
      </c>
      <c r="D7" s="1" t="str">
        <f>IF(B7="PM","gr/dscf",(IF(OR(B7="CO",B7="HC",B7="Cl2",B7="HCl"),"ppmv","ug/dscm")))</f>
        <v>ug/dscm</v>
      </c>
      <c r="E7" s="1" t="s">
        <v>11</v>
      </c>
      <c r="F7" s="2" t="s">
        <v>12</v>
      </c>
      <c r="G7" s="4">
        <v>4.754716981132074</v>
      </c>
      <c r="H7" s="4" t="s">
        <v>6</v>
      </c>
      <c r="I7" s="4">
        <v>2.5925925925926</v>
      </c>
      <c r="J7" s="4" t="s">
        <v>12</v>
      </c>
      <c r="K7" s="4">
        <v>5.811320754716982</v>
      </c>
      <c r="L7" s="2" t="s">
        <v>12</v>
      </c>
      <c r="M7" s="5">
        <f>AVERAGE(G7,I7,K7)</f>
        <v>4.386210109480552</v>
      </c>
      <c r="N7" s="2" t="s">
        <v>12</v>
      </c>
      <c r="O7" s="2"/>
      <c r="P7" s="2" t="s">
        <v>12</v>
      </c>
      <c r="Q7" s="2"/>
      <c r="R7" s="2" t="s">
        <v>12</v>
      </c>
      <c r="S7" s="2"/>
      <c r="T7" s="2" t="s">
        <v>12</v>
      </c>
      <c r="U7" s="2"/>
      <c r="V7" s="2" t="s">
        <v>12</v>
      </c>
      <c r="W7" s="2"/>
      <c r="X7" s="1">
        <v>4.386210109480552</v>
      </c>
    </row>
    <row r="8" spans="1:24" s="1" customFormat="1" ht="12.75">
      <c r="A8" s="20"/>
      <c r="B8" s="1" t="s">
        <v>13</v>
      </c>
      <c r="C8" s="1" t="s">
        <v>79</v>
      </c>
      <c r="D8" s="1" t="str">
        <f>IF(B8="PM","gr/dscf",(IF(OR(B8="CO",B8="HC",B8="Cl2",B8="HCl"),"ppmv","ug/dscm")))</f>
        <v>ppmv</v>
      </c>
      <c r="E8" s="1" t="s">
        <v>11</v>
      </c>
      <c r="F8" s="2" t="s">
        <v>12</v>
      </c>
      <c r="G8" s="4">
        <v>4.0150943396226415</v>
      </c>
      <c r="H8" s="4" t="s">
        <v>12</v>
      </c>
      <c r="I8" s="4">
        <v>2.177777777777778</v>
      </c>
      <c r="J8" s="4" t="s">
        <v>12</v>
      </c>
      <c r="K8" s="4">
        <v>2.3245283018868</v>
      </c>
      <c r="L8" s="2" t="s">
        <v>12</v>
      </c>
      <c r="M8" s="5">
        <f>AVERAGE(G8,I8,K8)</f>
        <v>2.8391334730957403</v>
      </c>
      <c r="N8" s="2" t="s">
        <v>12</v>
      </c>
      <c r="O8" s="2"/>
      <c r="P8" s="2" t="s">
        <v>12</v>
      </c>
      <c r="Q8" s="2"/>
      <c r="R8" s="2" t="s">
        <v>12</v>
      </c>
      <c r="S8" s="2"/>
      <c r="T8" s="2" t="s">
        <v>12</v>
      </c>
      <c r="U8" s="2"/>
      <c r="V8" s="2" t="s">
        <v>12</v>
      </c>
      <c r="W8" s="2"/>
      <c r="X8" s="1">
        <v>2.8391334730957403</v>
      </c>
    </row>
    <row r="9" spans="1:24" s="1" customFormat="1" ht="12.75">
      <c r="A9" s="20"/>
      <c r="B9" s="1" t="s">
        <v>14</v>
      </c>
      <c r="C9" s="1" t="s">
        <v>79</v>
      </c>
      <c r="D9" s="1" t="str">
        <f>IF(B9="PM","gr/dscf",(IF(OR(B9="CO",B9="HC",B9="Cl2",B9="HCl"),"ppmv","ug/dscm")))</f>
        <v>ppmv</v>
      </c>
      <c r="E9" s="1" t="s">
        <v>11</v>
      </c>
      <c r="F9" s="2" t="s">
        <v>12</v>
      </c>
      <c r="G9" s="4">
        <v>20.550943396226415</v>
      </c>
      <c r="H9" s="4" t="s">
        <v>12</v>
      </c>
      <c r="I9" s="4">
        <v>23.177777777777777</v>
      </c>
      <c r="J9" s="4" t="s">
        <v>12</v>
      </c>
      <c r="K9" s="4">
        <v>29.320754716981128</v>
      </c>
      <c r="L9" s="2" t="s">
        <v>12</v>
      </c>
      <c r="M9" s="5">
        <f>AVERAGE(G9,I9,K9)</f>
        <v>24.349825296995107</v>
      </c>
      <c r="N9" s="2" t="s">
        <v>12</v>
      </c>
      <c r="O9" s="2"/>
      <c r="P9" s="2" t="s">
        <v>12</v>
      </c>
      <c r="Q9" s="2"/>
      <c r="R9" s="2" t="s">
        <v>12</v>
      </c>
      <c r="S9" s="2"/>
      <c r="T9" s="2" t="s">
        <v>12</v>
      </c>
      <c r="U9" s="2"/>
      <c r="V9" s="2" t="s">
        <v>12</v>
      </c>
      <c r="W9" s="2"/>
      <c r="X9" s="1">
        <v>24.349825296995107</v>
      </c>
    </row>
    <row r="10" spans="1:24" s="1" customFormat="1" ht="12.75">
      <c r="A10" s="20"/>
      <c r="B10" s="1" t="s">
        <v>15</v>
      </c>
      <c r="C10" s="1" t="s">
        <v>79</v>
      </c>
      <c r="D10" s="1" t="str">
        <f>IF(B10="PM","gr/dscf",(IF(OR(B10="CO",B10="HC",B10="Cl2",B10="HCl"),"ppmv","ug/dscm")))</f>
        <v>ppmv</v>
      </c>
      <c r="E10" s="1" t="s">
        <v>11</v>
      </c>
      <c r="F10" s="2"/>
      <c r="G10" s="4">
        <v>8.135849056603773</v>
      </c>
      <c r="H10" s="4" t="s">
        <v>12</v>
      </c>
      <c r="I10" s="4">
        <v>2.3696296296296295</v>
      </c>
      <c r="J10" s="4" t="s">
        <v>12</v>
      </c>
      <c r="K10" s="4">
        <v>9.483018867924528</v>
      </c>
      <c r="L10" s="2" t="s">
        <v>12</v>
      </c>
      <c r="M10" s="5">
        <f>AVERAGE(G10,I10,K10)</f>
        <v>6.662832518052643</v>
      </c>
      <c r="N10" s="2" t="s">
        <v>12</v>
      </c>
      <c r="O10" s="2"/>
      <c r="P10" s="2" t="s">
        <v>12</v>
      </c>
      <c r="Q10" s="2"/>
      <c r="R10" s="2" t="s">
        <v>12</v>
      </c>
      <c r="S10" s="2"/>
      <c r="T10" s="2" t="s">
        <v>12</v>
      </c>
      <c r="U10" s="2"/>
      <c r="V10" s="2" t="s">
        <v>12</v>
      </c>
      <c r="W10" s="2"/>
      <c r="X10" s="1">
        <v>6.662832518052643</v>
      </c>
    </row>
    <row r="11" spans="2:13" ht="12.75">
      <c r="B11" t="s">
        <v>82</v>
      </c>
      <c r="C11" s="1" t="s">
        <v>79</v>
      </c>
      <c r="D11" t="s">
        <v>16</v>
      </c>
      <c r="E11" t="s">
        <v>11</v>
      </c>
      <c r="G11" s="5">
        <f>G9+2*G10</f>
        <v>36.822641509433964</v>
      </c>
      <c r="H11" s="5"/>
      <c r="I11" s="5">
        <f>I9+2*I10</f>
        <v>27.917037037037037</v>
      </c>
      <c r="J11" s="5"/>
      <c r="K11" s="5">
        <f>K9+2*K10</f>
        <v>48.286792452830184</v>
      </c>
      <c r="M11" s="5">
        <f>AVERAGE(G11,I11,K11)</f>
        <v>37.67549033310039</v>
      </c>
    </row>
    <row r="13" spans="1:57" s="6" customFormat="1" ht="12.75">
      <c r="A13" s="17"/>
      <c r="B13" s="6" t="s">
        <v>34</v>
      </c>
      <c r="C13" s="6" t="s">
        <v>81</v>
      </c>
      <c r="D13" s="6" t="s">
        <v>27</v>
      </c>
      <c r="G13" s="7">
        <v>99.9998</v>
      </c>
      <c r="H13" s="7"/>
      <c r="I13" s="7">
        <v>99.9969</v>
      </c>
      <c r="J13" s="7"/>
      <c r="K13" s="7">
        <v>99.9997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6" customFormat="1" ht="12.75">
      <c r="A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2:4" ht="12.75">
      <c r="B15" t="s">
        <v>24</v>
      </c>
      <c r="C15" s="1" t="s">
        <v>17</v>
      </c>
      <c r="D15" t="s">
        <v>79</v>
      </c>
    </row>
    <row r="16" spans="1:63" s="1" customFormat="1" ht="12.75">
      <c r="A16" s="20"/>
      <c r="B16" s="11" t="s">
        <v>95</v>
      </c>
      <c r="C16" s="11"/>
      <c r="D16" s="11" t="s">
        <v>26</v>
      </c>
      <c r="G16" s="4">
        <v>26412</v>
      </c>
      <c r="H16" s="4"/>
      <c r="I16" s="4">
        <v>25958</v>
      </c>
      <c r="J16" s="4"/>
      <c r="K16" s="4">
        <v>26765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s="1" customFormat="1" ht="12.75">
      <c r="A17" s="20"/>
      <c r="B17" s="11" t="s">
        <v>96</v>
      </c>
      <c r="C17" s="11"/>
      <c r="D17" s="11" t="s">
        <v>27</v>
      </c>
      <c r="G17" s="4">
        <v>15.7</v>
      </c>
      <c r="H17" s="4"/>
      <c r="I17" s="4">
        <v>15.6</v>
      </c>
      <c r="J17" s="4"/>
      <c r="K17" s="4">
        <v>15.7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s="1" customFormat="1" ht="12.75">
      <c r="A18" s="20"/>
      <c r="B18" s="11" t="s">
        <v>97</v>
      </c>
      <c r="C18" s="11"/>
      <c r="D18" s="11" t="s">
        <v>27</v>
      </c>
      <c r="G18" s="4">
        <v>28.6</v>
      </c>
      <c r="H18" s="4"/>
      <c r="I18" s="4">
        <v>29.1</v>
      </c>
      <c r="J18" s="4"/>
      <c r="K18" s="4">
        <v>28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s="1" customFormat="1" ht="12.75">
      <c r="A19" s="20"/>
      <c r="B19" s="11" t="s">
        <v>98</v>
      </c>
      <c r="C19" s="11"/>
      <c r="D19" s="11" t="s">
        <v>28</v>
      </c>
      <c r="G19" s="4">
        <v>156</v>
      </c>
      <c r="H19" s="4"/>
      <c r="I19" s="4">
        <v>157</v>
      </c>
      <c r="J19" s="4"/>
      <c r="K19" s="4">
        <v>155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s="1" customFormat="1" ht="12.75">
      <c r="A20" s="2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s="1" customFormat="1" ht="12.75">
      <c r="A21" s="20"/>
      <c r="B21" s="1" t="s">
        <v>24</v>
      </c>
      <c r="C21" s="1" t="s">
        <v>19</v>
      </c>
      <c r="D21" s="10" t="s">
        <v>81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1" customFormat="1" ht="12.75">
      <c r="A22" s="20"/>
      <c r="B22" s="11" t="s">
        <v>95</v>
      </c>
      <c r="C22" s="11"/>
      <c r="D22" s="11" t="s">
        <v>26</v>
      </c>
      <c r="G22" s="4">
        <v>27262</v>
      </c>
      <c r="H22" s="4"/>
      <c r="I22" s="4">
        <v>27306</v>
      </c>
      <c r="J22" s="4"/>
      <c r="K22" s="4">
        <v>27250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s="1" customFormat="1" ht="12.75">
      <c r="A23" s="20"/>
      <c r="B23" s="11" t="s">
        <v>96</v>
      </c>
      <c r="C23" s="11"/>
      <c r="D23" s="11" t="s">
        <v>27</v>
      </c>
      <c r="G23" s="4">
        <v>15.7</v>
      </c>
      <c r="H23" s="4"/>
      <c r="I23" s="4">
        <v>15.6</v>
      </c>
      <c r="J23" s="4"/>
      <c r="K23" s="4">
        <v>15.7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s="1" customFormat="1" ht="12.75">
      <c r="A24" s="20"/>
      <c r="B24" s="11" t="s">
        <v>97</v>
      </c>
      <c r="C24" s="11"/>
      <c r="D24" s="11" t="s">
        <v>27</v>
      </c>
      <c r="G24" s="4">
        <v>27.6</v>
      </c>
      <c r="H24" s="4"/>
      <c r="I24" s="4">
        <v>28.4</v>
      </c>
      <c r="J24" s="4"/>
      <c r="K24" s="4">
        <v>27.8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s="1" customFormat="1" ht="12.75">
      <c r="A25" s="20"/>
      <c r="B25" s="11" t="s">
        <v>98</v>
      </c>
      <c r="C25" s="11"/>
      <c r="D25" s="11" t="s">
        <v>28</v>
      </c>
      <c r="G25" s="4">
        <v>156</v>
      </c>
      <c r="H25" s="4"/>
      <c r="I25" s="4">
        <v>156</v>
      </c>
      <c r="J25" s="4"/>
      <c r="K25" s="4">
        <v>154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"/>
  <sheetViews>
    <sheetView tabSelected="1" workbookViewId="0" topLeftCell="Z1">
      <selection activeCell="H1" sqref="H1:H16384"/>
    </sheetView>
  </sheetViews>
  <sheetFormatPr defaultColWidth="9.140625" defaultRowHeight="12.75"/>
  <cols>
    <col min="1" max="1" width="9.140625" style="6" hidden="1" customWidth="1"/>
    <col min="2" max="2" width="24.57421875" style="6" customWidth="1"/>
    <col min="3" max="3" width="2.00390625" style="6" customWidth="1"/>
    <col min="4" max="4" width="8.7109375" style="6" customWidth="1"/>
    <col min="5" max="5" width="3.00390625" style="6" customWidth="1"/>
    <col min="6" max="6" width="10.8515625" style="6" bestFit="1" customWidth="1"/>
    <col min="7" max="7" width="3.140625" style="6" customWidth="1"/>
    <col min="8" max="8" width="10.8515625" style="6" bestFit="1" customWidth="1"/>
    <col min="9" max="9" width="2.8515625" style="6" customWidth="1"/>
    <col min="10" max="10" width="10.8515625" style="6" bestFit="1" customWidth="1"/>
    <col min="11" max="11" width="1.7109375" style="6" customWidth="1"/>
    <col min="12" max="12" width="10.8515625" style="6" bestFit="1" customWidth="1"/>
    <col min="13" max="13" width="3.00390625" style="6" customWidth="1"/>
    <col min="14" max="14" width="10.8515625" style="6" bestFit="1" customWidth="1"/>
    <col min="15" max="15" width="2.28125" style="6" customWidth="1"/>
    <col min="16" max="16" width="10.8515625" style="6" bestFit="1" customWidth="1"/>
    <col min="17" max="17" width="2.28125" style="6" customWidth="1"/>
    <col min="18" max="18" width="9.140625" style="6" bestFit="1" customWidth="1"/>
    <col min="19" max="19" width="2.7109375" style="6" customWidth="1"/>
    <col min="20" max="20" width="9.140625" style="6" bestFit="1" customWidth="1"/>
    <col min="21" max="21" width="2.57421875" style="6" customWidth="1"/>
    <col min="22" max="22" width="9.140625" style="6" bestFit="1" customWidth="1"/>
    <col min="23" max="23" width="2.140625" style="6" customWidth="1"/>
    <col min="24" max="24" width="10.140625" style="6" bestFit="1" customWidth="1"/>
    <col min="25" max="25" width="3.28125" style="6" customWidth="1"/>
    <col min="26" max="26" width="10.140625" style="6" bestFit="1" customWidth="1"/>
    <col min="27" max="27" width="3.28125" style="6" customWidth="1"/>
    <col min="28" max="28" width="10.8515625" style="6" customWidth="1"/>
    <col min="29" max="29" width="3.28125" style="6" customWidth="1"/>
    <col min="30" max="30" width="10.140625" style="6" bestFit="1" customWidth="1"/>
    <col min="31" max="31" width="1.421875" style="6" customWidth="1"/>
    <col min="32" max="32" width="10.140625" style="6" bestFit="1" customWidth="1"/>
    <col min="33" max="33" width="1.7109375" style="6" customWidth="1"/>
    <col min="34" max="34" width="10.140625" style="6" bestFit="1" customWidth="1"/>
    <col min="35" max="35" width="2.140625" style="6" customWidth="1"/>
    <col min="36" max="36" width="10.140625" style="6" bestFit="1" customWidth="1"/>
    <col min="37" max="16384" width="9.140625" style="6" customWidth="1"/>
  </cols>
  <sheetData>
    <row r="1" ht="12.75">
      <c r="B1" s="9" t="s">
        <v>76</v>
      </c>
    </row>
    <row r="4" spans="2:36" ht="12.75">
      <c r="B4" s="9" t="s">
        <v>0</v>
      </c>
      <c r="C4" s="9"/>
      <c r="F4" s="16" t="s">
        <v>1</v>
      </c>
      <c r="G4" s="16"/>
      <c r="H4" s="16" t="s">
        <v>4</v>
      </c>
      <c r="I4" s="16"/>
      <c r="J4" s="16" t="s">
        <v>5</v>
      </c>
      <c r="K4" s="16"/>
      <c r="L4" s="16" t="s">
        <v>1</v>
      </c>
      <c r="M4" s="16"/>
      <c r="N4" s="16" t="s">
        <v>4</v>
      </c>
      <c r="O4" s="16"/>
      <c r="P4" s="16" t="s">
        <v>5</v>
      </c>
      <c r="Q4" s="16"/>
      <c r="R4" s="16" t="s">
        <v>1</v>
      </c>
      <c r="S4" s="16"/>
      <c r="T4" s="16" t="s">
        <v>4</v>
      </c>
      <c r="U4" s="16"/>
      <c r="V4" s="16" t="s">
        <v>5</v>
      </c>
      <c r="W4" s="16"/>
      <c r="X4" s="16" t="s">
        <v>1</v>
      </c>
      <c r="Y4" s="16"/>
      <c r="Z4" s="16" t="s">
        <v>4</v>
      </c>
      <c r="AA4" s="16"/>
      <c r="AB4" s="16" t="s">
        <v>5</v>
      </c>
      <c r="AC4" s="16"/>
      <c r="AD4" s="16" t="s">
        <v>1</v>
      </c>
      <c r="AE4" s="16"/>
      <c r="AF4" s="16" t="s">
        <v>4</v>
      </c>
      <c r="AG4" s="16"/>
      <c r="AH4" s="16" t="s">
        <v>5</v>
      </c>
      <c r="AI4" s="16"/>
      <c r="AJ4" s="16" t="s">
        <v>25</v>
      </c>
    </row>
    <row r="5" spans="2:36" ht="12.75">
      <c r="B5" s="9"/>
      <c r="C5" s="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2:36" ht="12.75">
      <c r="B6" s="23" t="s">
        <v>99</v>
      </c>
      <c r="C6" s="9"/>
      <c r="F6" s="16" t="s">
        <v>105</v>
      </c>
      <c r="G6" s="16"/>
      <c r="H6" s="16" t="s">
        <v>105</v>
      </c>
      <c r="I6" s="16"/>
      <c r="J6" s="16" t="s">
        <v>105</v>
      </c>
      <c r="K6" s="16"/>
      <c r="L6" s="16" t="s">
        <v>106</v>
      </c>
      <c r="M6" s="16"/>
      <c r="N6" s="16" t="s">
        <v>106</v>
      </c>
      <c r="O6" s="16"/>
      <c r="P6" s="16" t="s">
        <v>106</v>
      </c>
      <c r="Q6" s="16"/>
      <c r="R6" s="16" t="s">
        <v>107</v>
      </c>
      <c r="S6" s="16"/>
      <c r="T6" s="16" t="s">
        <v>107</v>
      </c>
      <c r="U6" s="16"/>
      <c r="V6" s="16" t="s">
        <v>107</v>
      </c>
      <c r="W6" s="16"/>
      <c r="X6" s="16"/>
      <c r="Y6" s="16"/>
      <c r="Z6" s="16"/>
      <c r="AA6" s="16"/>
      <c r="AB6" s="16"/>
      <c r="AC6" s="16"/>
      <c r="AD6" s="16" t="s">
        <v>108</v>
      </c>
      <c r="AE6" s="16"/>
      <c r="AF6" s="16" t="s">
        <v>108</v>
      </c>
      <c r="AG6" s="16"/>
      <c r="AH6" s="16" t="s">
        <v>108</v>
      </c>
      <c r="AI6" s="16"/>
      <c r="AJ6" s="16" t="s">
        <v>108</v>
      </c>
    </row>
    <row r="7" spans="2:36" ht="12.75">
      <c r="B7" s="23" t="s">
        <v>100</v>
      </c>
      <c r="C7" s="9"/>
      <c r="F7" s="16" t="s">
        <v>104</v>
      </c>
      <c r="G7" s="16"/>
      <c r="H7" s="16" t="s">
        <v>104</v>
      </c>
      <c r="I7" s="16"/>
      <c r="J7" s="16" t="s">
        <v>104</v>
      </c>
      <c r="K7" s="16"/>
      <c r="L7" s="16" t="s">
        <v>104</v>
      </c>
      <c r="M7" s="16"/>
      <c r="N7" s="16" t="s">
        <v>104</v>
      </c>
      <c r="O7" s="16"/>
      <c r="P7" s="16" t="s">
        <v>104</v>
      </c>
      <c r="Q7" s="16"/>
      <c r="R7" s="16" t="s">
        <v>104</v>
      </c>
      <c r="S7" s="16"/>
      <c r="T7" s="16" t="s">
        <v>104</v>
      </c>
      <c r="U7" s="16"/>
      <c r="V7" s="16" t="s">
        <v>104</v>
      </c>
      <c r="W7" s="16"/>
      <c r="X7" s="16"/>
      <c r="Y7" s="16"/>
      <c r="Z7" s="16"/>
      <c r="AA7" s="16"/>
      <c r="AB7" s="16"/>
      <c r="AC7" s="16"/>
      <c r="AD7" s="16" t="s">
        <v>32</v>
      </c>
      <c r="AE7" s="16"/>
      <c r="AF7" s="16" t="s">
        <v>32</v>
      </c>
      <c r="AG7" s="16"/>
      <c r="AH7" s="16" t="s">
        <v>32</v>
      </c>
      <c r="AI7" s="16"/>
      <c r="AJ7" s="16" t="s">
        <v>32</v>
      </c>
    </row>
    <row r="8" spans="2:36" ht="12.75">
      <c r="B8" s="23" t="s">
        <v>110</v>
      </c>
      <c r="C8" s="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 t="s">
        <v>111</v>
      </c>
      <c r="Y8" s="16"/>
      <c r="Z8" s="16" t="s">
        <v>111</v>
      </c>
      <c r="AA8" s="16"/>
      <c r="AB8" s="16" t="s">
        <v>111</v>
      </c>
      <c r="AC8" s="16"/>
      <c r="AD8" s="16" t="s">
        <v>32</v>
      </c>
      <c r="AE8" s="16"/>
      <c r="AF8" s="16" t="s">
        <v>32</v>
      </c>
      <c r="AG8" s="16"/>
      <c r="AH8" s="16" t="s">
        <v>32</v>
      </c>
      <c r="AI8" s="16"/>
      <c r="AJ8" s="16" t="s">
        <v>32</v>
      </c>
    </row>
    <row r="9" spans="2:36" ht="12.75">
      <c r="B9" s="11" t="s">
        <v>101</v>
      </c>
      <c r="F9" s="16" t="s">
        <v>7</v>
      </c>
      <c r="G9" s="16"/>
      <c r="H9" s="16" t="s">
        <v>7</v>
      </c>
      <c r="I9" s="16"/>
      <c r="J9" s="16" t="s">
        <v>7</v>
      </c>
      <c r="K9" s="16"/>
      <c r="L9" s="16" t="s">
        <v>8</v>
      </c>
      <c r="M9" s="16"/>
      <c r="N9" s="16" t="s">
        <v>8</v>
      </c>
      <c r="O9" s="16"/>
      <c r="P9" s="16" t="s">
        <v>8</v>
      </c>
      <c r="Q9" s="16"/>
      <c r="R9" s="16" t="s">
        <v>9</v>
      </c>
      <c r="S9" s="16"/>
      <c r="T9" s="16" t="s">
        <v>9</v>
      </c>
      <c r="U9" s="16"/>
      <c r="V9" s="16" t="s">
        <v>9</v>
      </c>
      <c r="W9" s="16"/>
      <c r="X9" s="16"/>
      <c r="Y9" s="16"/>
      <c r="Z9" s="16"/>
      <c r="AA9" s="16"/>
      <c r="AB9" s="16"/>
      <c r="AC9" s="16"/>
      <c r="AD9" s="16" t="s">
        <v>32</v>
      </c>
      <c r="AE9" s="16"/>
      <c r="AF9" s="16" t="s">
        <v>32</v>
      </c>
      <c r="AG9" s="16"/>
      <c r="AH9" s="16" t="s">
        <v>32</v>
      </c>
      <c r="AI9" s="16"/>
      <c r="AJ9" s="16" t="s">
        <v>32</v>
      </c>
    </row>
    <row r="10" spans="1:29" ht="12.75">
      <c r="A10" s="6" t="s">
        <v>0</v>
      </c>
      <c r="B10" s="6" t="s">
        <v>102</v>
      </c>
      <c r="D10" s="6" t="s">
        <v>23</v>
      </c>
      <c r="F10" s="26">
        <v>3249</v>
      </c>
      <c r="G10" s="26"/>
      <c r="H10" s="26">
        <v>3601</v>
      </c>
      <c r="I10" s="26"/>
      <c r="J10" s="26">
        <v>3148</v>
      </c>
      <c r="K10" s="26"/>
      <c r="L10" s="26">
        <v>2880</v>
      </c>
      <c r="M10" s="26"/>
      <c r="N10" s="26">
        <v>3014</v>
      </c>
      <c r="O10" s="26"/>
      <c r="P10" s="26">
        <v>3124</v>
      </c>
      <c r="Q10" s="26"/>
      <c r="R10" s="26">
        <v>2396</v>
      </c>
      <c r="S10" s="26"/>
      <c r="T10" s="26">
        <v>1937</v>
      </c>
      <c r="U10" s="26"/>
      <c r="V10" s="26">
        <v>1935</v>
      </c>
      <c r="W10" s="7"/>
      <c r="X10" s="7"/>
      <c r="Y10" s="7"/>
      <c r="Z10" s="7"/>
      <c r="AA10" s="7"/>
      <c r="AB10" s="7"/>
      <c r="AC10" s="7"/>
    </row>
    <row r="11" spans="1:29" ht="12.75">
      <c r="A11" s="6" t="s">
        <v>0</v>
      </c>
      <c r="B11" s="6" t="s">
        <v>103</v>
      </c>
      <c r="D11" s="6" t="s">
        <v>22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>
        <v>14360</v>
      </c>
      <c r="S11" s="26"/>
      <c r="T11" s="26">
        <v>14916</v>
      </c>
      <c r="U11" s="26"/>
      <c r="V11" s="26">
        <v>13896</v>
      </c>
      <c r="W11" s="7"/>
      <c r="X11" s="7"/>
      <c r="Y11" s="7"/>
      <c r="Z11" s="7"/>
      <c r="AA11" s="7"/>
      <c r="AB11" s="7"/>
      <c r="AC11" s="7"/>
    </row>
    <row r="12" spans="1:29" ht="12.75">
      <c r="A12" s="6" t="s">
        <v>0</v>
      </c>
      <c r="B12" s="6" t="s">
        <v>3</v>
      </c>
      <c r="D12" s="6" t="s">
        <v>21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>
        <v>32.7</v>
      </c>
      <c r="S12" s="26"/>
      <c r="T12" s="26">
        <v>40.6</v>
      </c>
      <c r="U12" s="26"/>
      <c r="V12" s="26">
        <v>37.4</v>
      </c>
      <c r="W12" s="7"/>
      <c r="X12" s="7"/>
      <c r="Y12" s="7"/>
      <c r="Z12" s="7"/>
      <c r="AA12" s="7"/>
      <c r="AB12" s="7"/>
      <c r="AC12" s="7"/>
    </row>
    <row r="13" spans="1:29" ht="12.75">
      <c r="A13" s="6" t="s">
        <v>0</v>
      </c>
      <c r="B13" s="6" t="s">
        <v>2</v>
      </c>
      <c r="D13" s="6" t="s">
        <v>20</v>
      </c>
      <c r="F13" s="26">
        <v>122191.4435210834</v>
      </c>
      <c r="G13" s="26"/>
      <c r="H13" s="26">
        <v>103304.63760066648</v>
      </c>
      <c r="I13" s="26"/>
      <c r="J13" s="26">
        <v>112134.68869123253</v>
      </c>
      <c r="K13" s="26"/>
      <c r="L13" s="26">
        <v>114930.55555555556</v>
      </c>
      <c r="M13" s="26"/>
      <c r="N13" s="26">
        <v>101526.21101526212</v>
      </c>
      <c r="O13" s="26"/>
      <c r="P13" s="26">
        <v>110115.2368758</v>
      </c>
      <c r="Q13" s="26"/>
      <c r="R13" s="26">
        <v>141903.17195325543</v>
      </c>
      <c r="S13" s="26"/>
      <c r="T13" s="26">
        <v>103252.45224574</v>
      </c>
      <c r="U13" s="26"/>
      <c r="V13" s="26">
        <v>143152.45478036176</v>
      </c>
      <c r="W13" s="7"/>
      <c r="X13" s="7"/>
      <c r="Y13" s="7"/>
      <c r="Z13" s="7"/>
      <c r="AA13" s="7"/>
      <c r="AB13" s="7"/>
      <c r="AC13" s="7"/>
    </row>
    <row r="14" spans="6:22" ht="12.75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2:22" ht="12.75">
      <c r="B15" s="6" t="s">
        <v>29</v>
      </c>
      <c r="D15" s="6" t="s">
        <v>26</v>
      </c>
      <c r="F15" s="26">
        <f>'emiss 2'!$G$16</f>
        <v>26412</v>
      </c>
      <c r="G15" s="26"/>
      <c r="H15" s="26">
        <f>'emiss 2'!$I$16</f>
        <v>25958</v>
      </c>
      <c r="I15" s="26"/>
      <c r="J15" s="26">
        <f>'emiss 2'!$K$16</f>
        <v>26765</v>
      </c>
      <c r="K15" s="26"/>
      <c r="L15" s="26">
        <f>'emiss 2'!$G$16</f>
        <v>26412</v>
      </c>
      <c r="M15" s="26"/>
      <c r="N15" s="26">
        <f>'emiss 2'!$I$16</f>
        <v>25958</v>
      </c>
      <c r="O15" s="26"/>
      <c r="P15" s="26">
        <f>'emiss 2'!$K$16</f>
        <v>26765</v>
      </c>
      <c r="Q15" s="26"/>
      <c r="R15" s="26">
        <f>'emiss 2'!$G$16</f>
        <v>26412</v>
      </c>
      <c r="S15" s="26"/>
      <c r="T15" s="26">
        <f>'emiss 2'!$I$16</f>
        <v>25958</v>
      </c>
      <c r="U15" s="26"/>
      <c r="V15" s="26">
        <f>'emiss 2'!$K$16</f>
        <v>26765</v>
      </c>
    </row>
    <row r="16" spans="2:22" ht="12.75">
      <c r="B16" s="6" t="s">
        <v>18</v>
      </c>
      <c r="D16" s="6" t="s">
        <v>27</v>
      </c>
      <c r="F16" s="6">
        <f>'emiss 2'!$G$17</f>
        <v>15.7</v>
      </c>
      <c r="H16" s="6">
        <f>'emiss 2'!$I$17</f>
        <v>15.6</v>
      </c>
      <c r="J16" s="6">
        <f>'emiss 2'!$K$17</f>
        <v>15.7</v>
      </c>
      <c r="L16" s="6">
        <f>'emiss 2'!$G$17</f>
        <v>15.7</v>
      </c>
      <c r="N16" s="6">
        <f>'emiss 2'!$I$17</f>
        <v>15.6</v>
      </c>
      <c r="P16" s="6">
        <f>'emiss 2'!$K$17</f>
        <v>15.7</v>
      </c>
      <c r="R16" s="6">
        <f>'emiss 2'!$G$17</f>
        <v>15.7</v>
      </c>
      <c r="T16" s="6">
        <f>'emiss 2'!$I$17</f>
        <v>15.6</v>
      </c>
      <c r="V16" s="6">
        <f>'emiss 2'!$K$17</f>
        <v>15.7</v>
      </c>
    </row>
    <row r="18" ht="12.75">
      <c r="B18" s="24" t="s">
        <v>109</v>
      </c>
    </row>
    <row r="19" spans="2:36" ht="12.75">
      <c r="B19" s="6" t="s">
        <v>3</v>
      </c>
      <c r="D19" s="6" t="s">
        <v>30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f>R12/100*R10*454/60/0.0283/R15*(21-7)/(21-R16)*1000</f>
        <v>20950.944712887467</v>
      </c>
      <c r="S19" s="26"/>
      <c r="T19" s="26">
        <f>T12/100*T10*454/60/0.0283/T15*(21-7)/(21-T16)*1000</f>
        <v>21000.84980850058</v>
      </c>
      <c r="U19" s="26"/>
      <c r="V19" s="26">
        <f>V12/100*V10*454/60/0.0283/V15*(21-7)/(21-V16)*1000</f>
        <v>19096.582651559045</v>
      </c>
      <c r="W19" s="26"/>
      <c r="X19" s="26">
        <f>AD19</f>
        <v>20950.944712887467</v>
      </c>
      <c r="Y19" s="26"/>
      <c r="Z19" s="26">
        <f>AF19</f>
        <v>21000.84980850058</v>
      </c>
      <c r="AA19" s="26"/>
      <c r="AB19" s="26">
        <f>AH19</f>
        <v>19096.582651559045</v>
      </c>
      <c r="AC19" s="26"/>
      <c r="AD19" s="26">
        <f>SUM(R19,L19,F19)</f>
        <v>20950.944712887467</v>
      </c>
      <c r="AE19" s="26"/>
      <c r="AF19" s="26">
        <f>SUM(T19,N19,H19)</f>
        <v>21000.84980850058</v>
      </c>
      <c r="AG19" s="26"/>
      <c r="AH19" s="26">
        <f>SUM(V19,P19,J19)</f>
        <v>19096.582651559045</v>
      </c>
      <c r="AI19" s="26"/>
      <c r="AJ19" s="26">
        <f>AVERAGE(AH19,AF19,AD19)</f>
        <v>20349.459057649034</v>
      </c>
    </row>
    <row r="20" spans="2:36" ht="12.75">
      <c r="B20" s="6" t="s">
        <v>2</v>
      </c>
      <c r="D20" s="6" t="s">
        <v>31</v>
      </c>
      <c r="F20" s="26">
        <f aca="true" t="shared" si="0" ref="F20:V20">F13/1000000*F10*454/60/0.0283/F$15*(21-7)/(21-F$16)*1000000</f>
        <v>10615966.788450073</v>
      </c>
      <c r="G20" s="26"/>
      <c r="H20" s="26">
        <f t="shared" si="0"/>
        <v>9933999.975537583</v>
      </c>
      <c r="I20" s="26"/>
      <c r="J20" s="26">
        <f t="shared" si="0"/>
        <v>9314891.287706535</v>
      </c>
      <c r="K20" s="26"/>
      <c r="L20" s="26">
        <f t="shared" si="0"/>
        <v>8851095.735458372</v>
      </c>
      <c r="M20" s="26"/>
      <c r="N20" s="26">
        <f t="shared" si="0"/>
        <v>8171516.108909946</v>
      </c>
      <c r="O20" s="26"/>
      <c r="P20" s="26">
        <f t="shared" si="0"/>
        <v>9077401.141561024</v>
      </c>
      <c r="Q20" s="26"/>
      <c r="R20" s="26">
        <f t="shared" si="0"/>
        <v>9091759.96995724</v>
      </c>
      <c r="S20" s="26"/>
      <c r="T20" s="26">
        <f t="shared" si="0"/>
        <v>5340860.201901883</v>
      </c>
      <c r="U20" s="26"/>
      <c r="V20" s="26">
        <f t="shared" si="0"/>
        <v>7309418.942477934</v>
      </c>
      <c r="W20" s="26"/>
      <c r="X20" s="26">
        <f>AD20</f>
        <v>28558822.493865687</v>
      </c>
      <c r="Y20" s="26"/>
      <c r="Z20" s="26">
        <f>AF20</f>
        <v>23446376.286349412</v>
      </c>
      <c r="AA20" s="26"/>
      <c r="AB20" s="26">
        <f>AH20</f>
        <v>25701711.371745493</v>
      </c>
      <c r="AC20" s="26"/>
      <c r="AD20" s="26">
        <f>SUM(R20,L20,F20)</f>
        <v>28558822.493865687</v>
      </c>
      <c r="AE20" s="26"/>
      <c r="AF20" s="26">
        <f>SUM(T20,N20,H20)</f>
        <v>23446376.286349412</v>
      </c>
      <c r="AG20" s="26"/>
      <c r="AH20" s="26">
        <f>SUM(V20,P20,J20)</f>
        <v>25701711.371745493</v>
      </c>
      <c r="AI20" s="26"/>
      <c r="AJ20" s="26">
        <f>AVERAGE(AH20,AF20,AD20)</f>
        <v>25902303.383986864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2004-02-24T22:25:24Z</cp:lastPrinted>
  <dcterms:created xsi:type="dcterms:W3CDTF">2002-05-22T21:58:10Z</dcterms:created>
  <dcterms:modified xsi:type="dcterms:W3CDTF">2004-02-24T22:26:00Z</dcterms:modified>
  <cp:category/>
  <cp:version/>
  <cp:contentType/>
  <cp:contentStatus/>
</cp:coreProperties>
</file>