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758" firstSheet="1" activeTab="3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  <sheet name="df c2" sheetId="7" r:id="rId7"/>
    <sheet name="df c3" sheetId="8" r:id="rId8"/>
    <sheet name="df c5" sheetId="9" r:id="rId9"/>
    <sheet name="df c6" sheetId="10" r:id="rId10"/>
    <sheet name="df c7" sheetId="11" r:id="rId11"/>
    <sheet name="df c8" sheetId="12" r:id="rId12"/>
    <sheet name="df c9" sheetId="13" r:id="rId13"/>
    <sheet name="df b1" sheetId="14" r:id="rId14"/>
    <sheet name="df b2" sheetId="15" r:id="rId15"/>
  </sheets>
  <definedNames>
    <definedName name="_xlnm.Print_Titles" localSheetId="4">'feed 2'!$B:$B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<sst xmlns="http://schemas.openxmlformats.org/spreadsheetml/2006/main" count="3454" uniqueCount="242">
  <si>
    <t>204B1</t>
  </si>
  <si>
    <t>CO (MHRA)</t>
  </si>
  <si>
    <t>ppmv</t>
  </si>
  <si>
    <t/>
  </si>
  <si>
    <t>CO (RA)</t>
  </si>
  <si>
    <t>204B2</t>
  </si>
  <si>
    <t>PM</t>
  </si>
  <si>
    <t>gr/dscf</t>
  </si>
  <si>
    <t>HCl</t>
  </si>
  <si>
    <t>Cl2</t>
  </si>
  <si>
    <t>Antimony</t>
  </si>
  <si>
    <t>ug/dscm</t>
  </si>
  <si>
    <t>Arsenic</t>
  </si>
  <si>
    <t>Barium</t>
  </si>
  <si>
    <t>Beryllium</t>
  </si>
  <si>
    <t>nd</t>
  </si>
  <si>
    <t>Cadmium</t>
  </si>
  <si>
    <t>Chromium</t>
  </si>
  <si>
    <t>Chromium (Hex)</t>
  </si>
  <si>
    <t>Lead</t>
  </si>
  <si>
    <t>Mercury</t>
  </si>
  <si>
    <t>Nickel</t>
  </si>
  <si>
    <t>Selenium</t>
  </si>
  <si>
    <t>Silver</t>
  </si>
  <si>
    <t>Thallium</t>
  </si>
  <si>
    <t>204B3</t>
  </si>
  <si>
    <t>204B4</t>
  </si>
  <si>
    <t>204C1</t>
  </si>
  <si>
    <t>204C2</t>
  </si>
  <si>
    <t>204C5</t>
  </si>
  <si>
    <t>HC (RA)</t>
  </si>
  <si>
    <t>204C6</t>
  </si>
  <si>
    <t>204C7</t>
  </si>
  <si>
    <t>204C8</t>
  </si>
  <si>
    <t>204C9</t>
  </si>
  <si>
    <t>Dioxin &amp; Furan</t>
  </si>
  <si>
    <t>Oxygen</t>
  </si>
  <si>
    <t>Cr Hex</t>
  </si>
  <si>
    <t>Metals</t>
  </si>
  <si>
    <t>Particulate</t>
  </si>
  <si>
    <t>204C3</t>
  </si>
  <si>
    <t>204C4</t>
  </si>
  <si>
    <t>SVOC</t>
  </si>
  <si>
    <t>R1</t>
  </si>
  <si>
    <t>R2</t>
  </si>
  <si>
    <t>R3</t>
  </si>
  <si>
    <t>Cond Avg</t>
  </si>
  <si>
    <t>Sampling Train</t>
  </si>
  <si>
    <t>Btu/lb</t>
  </si>
  <si>
    <t>Chlorine</t>
  </si>
  <si>
    <t>Liquid waste</t>
  </si>
  <si>
    <t>Spiked metals</t>
  </si>
  <si>
    <t>Tires</t>
  </si>
  <si>
    <t>Coal</t>
  </si>
  <si>
    <t>Raw Material</t>
  </si>
  <si>
    <t>lb/hr</t>
  </si>
  <si>
    <t>Total</t>
  </si>
  <si>
    <t>SVM</t>
  </si>
  <si>
    <t>LVM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</si>
  <si>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</si>
  <si>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</si>
  <si>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</si>
  <si>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</si>
  <si>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</si>
  <si>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</si>
  <si>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</si>
  <si>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</si>
  <si>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</si>
  <si>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</si>
  <si>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</si>
  <si>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</si>
  <si>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</si>
  <si>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</si>
  <si>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</si>
  <si>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</si>
  <si>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</si>
  <si>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</si>
  <si>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</si>
  <si>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</si>
  <si>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</si>
  <si>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</si>
  <si>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</si>
  <si>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</si>
  <si>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</si>
  <si>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</si>
  <si>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</si>
  <si>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</si>
  <si>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</si>
  <si>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</si>
  <si>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</si>
  <si>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</si>
  <si>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</si>
  <si>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</si>
  <si>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TEQ</t>
  </si>
  <si>
    <t>I-TEF</t>
  </si>
  <si>
    <t>Wght Fact</t>
  </si>
  <si>
    <t xml:space="preserve"> TEQ</t>
  </si>
  <si>
    <t>1/2 ND</t>
  </si>
  <si>
    <t>Full ND</t>
  </si>
  <si>
    <t>NORMAL KILN OPERATING CONDITIONS</t>
  </si>
  <si>
    <t>PM EMISSIONS TESTING AND CEM CERTIFICATION</t>
  </si>
  <si>
    <t>Feb 6-7, 1996</t>
  </si>
  <si>
    <t>May - June 1996</t>
  </si>
  <si>
    <t>Cond Descr</t>
  </si>
  <si>
    <t>Team Environmental, Air Compliance Technologies</t>
  </si>
  <si>
    <t>Gossman Consulting</t>
  </si>
  <si>
    <t>Report Name/Date</t>
  </si>
  <si>
    <t>Report Prepare</t>
  </si>
  <si>
    <t>Testing Firm</t>
  </si>
  <si>
    <t>Trial Burn and Certification of Compliance Test Report, Holnam, Safety Kleen, Clarksville, Missouri, Prepared by Gossman Consulting, July 1992</t>
  </si>
  <si>
    <t>CoC, MAX COMB TEMP</t>
  </si>
  <si>
    <t>CoC, LOW COMB TEMP</t>
  </si>
  <si>
    <t>BASELINE, no hazardous waste firing, MAX COMB TEMP</t>
  </si>
  <si>
    <t>HW</t>
  </si>
  <si>
    <t>Spike</t>
  </si>
  <si>
    <t>Other</t>
  </si>
  <si>
    <t>204</t>
  </si>
  <si>
    <t>MOD029729688</t>
  </si>
  <si>
    <t>MO</t>
  </si>
  <si>
    <t>ESP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</si>
  <si>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</si>
  <si>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</si>
  <si>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</si>
  <si>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</si>
  <si>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</si>
  <si>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</si>
  <si>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</si>
  <si>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</si>
  <si>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</si>
  <si>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</si>
  <si>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</si>
  <si>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</si>
  <si>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</si>
  <si>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</si>
  <si>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</si>
  <si>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Clarksville</t>
  </si>
  <si>
    <t>Kiln No. 1</t>
  </si>
  <si>
    <t>None</t>
  </si>
  <si>
    <t>Liquid</t>
  </si>
  <si>
    <t>Coal, coke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</si>
  <si>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</si>
  <si>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</si>
  <si>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</si>
  <si>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</si>
  <si>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</si>
  <si>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</si>
  <si>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</si>
  <si>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%</t>
  </si>
  <si>
    <t>1,2,4-Trichlorobenzene</t>
  </si>
  <si>
    <t>Tetrachloroethene</t>
  </si>
  <si>
    <t>Engineering Evaluation Test Report, Testing During Four Test Conditions for Dioxin/Furan Emissions, HCl, SO2, and Kiln Dust from Kiln Discharge Stack and Dust Collector, DEECO Report No. 94-1124B, July 18, 1994</t>
  </si>
  <si>
    <t>DEECO</t>
  </si>
  <si>
    <t>NORMAL operating conditions</t>
  </si>
  <si>
    <t>LOW SULFUR FUEL research testing</t>
  </si>
  <si>
    <t>LOW CL research testing</t>
  </si>
  <si>
    <t>WATER INJECTION research testing</t>
  </si>
  <si>
    <t>Engineering Evaluation Test Report, Testing During Four Test Conditions for Dioxin/Furan Emissions, HCl, SO2, and Kiln Dust from Kiln Discharge Stack and Dust Collector, DEECO Report No. 94-1124A and B, July 18, 1994</t>
  </si>
  <si>
    <t>Trial Burn and Recertification of Compliance Report, prepared for Holnam Clarksville Missouri, prepared by Schreiber, Grana, and Yonley, September 10, 1996</t>
  </si>
  <si>
    <t>Schrieber, Grana, and Yonley</t>
  </si>
  <si>
    <t>CoC, MAX GAS FLOW RATE, MAX CHLORINE FEED, MAX APCD TEMP</t>
  </si>
  <si>
    <t>CoC, DRE, MIN COMB ZONE TEMP, MAX HWDF FEED RATE</t>
  </si>
  <si>
    <t>CoC, MAX COMB ZONE TEMP, MAX SLURRY/METALS FEED, MIN ESP POWER</t>
  </si>
  <si>
    <t>Particulate Matter Emissions Testing and Continuous Emission Rate Monitoring System Certification, Holnam, Clarksville, Missouri, Fugro Midwest Report 0895-2230, November 6, 1995</t>
  </si>
  <si>
    <t>Fugro</t>
  </si>
  <si>
    <t>Condition Description</t>
  </si>
  <si>
    <t>Combustor Type</t>
  </si>
  <si>
    <t>Combustor Class</t>
  </si>
  <si>
    <t>Wet, long</t>
  </si>
  <si>
    <t>Stack Gas Emissions 2</t>
  </si>
  <si>
    <t>Feedstream</t>
  </si>
  <si>
    <t>Feedstreams 2</t>
  </si>
  <si>
    <t>ng/dscm</t>
  </si>
  <si>
    <t>Source Description</t>
  </si>
  <si>
    <t>20410</t>
  </si>
  <si>
    <t>Combustion Temperature</t>
  </si>
  <si>
    <t>F</t>
  </si>
  <si>
    <t>kVA</t>
  </si>
  <si>
    <t>ESP Temperature</t>
  </si>
  <si>
    <t>ESP Power</t>
  </si>
  <si>
    <t>Process Information 2</t>
  </si>
  <si>
    <t>Feedstream Number</t>
  </si>
  <si>
    <t>Feed Class</t>
  </si>
  <si>
    <t>Liq HW</t>
  </si>
  <si>
    <t>Solid non-HW</t>
  </si>
  <si>
    <t>Feedrate MTEC Calculations</t>
  </si>
  <si>
    <t>*</t>
  </si>
  <si>
    <t>Stack Gas Flowrate</t>
  </si>
  <si>
    <t>Feed Rate</t>
  </si>
  <si>
    <t>Heating Value</t>
  </si>
  <si>
    <t>dscfm</t>
  </si>
  <si>
    <t>E1</t>
  </si>
  <si>
    <t>E2</t>
  </si>
  <si>
    <t>E3</t>
  </si>
  <si>
    <t xml:space="preserve">   Stack Gas Flowrate</t>
  </si>
  <si>
    <t xml:space="preserve">   O2</t>
  </si>
  <si>
    <t xml:space="preserve">   Moisture</t>
  </si>
  <si>
    <t xml:space="preserve">   Temperature</t>
  </si>
  <si>
    <t>°F</t>
  </si>
  <si>
    <t>Total Chlorine</t>
  </si>
  <si>
    <t>y</t>
  </si>
  <si>
    <t>E4</t>
  </si>
  <si>
    <t>Testing Dates</t>
  </si>
  <si>
    <t>Cond Dates</t>
  </si>
  <si>
    <t>Number of Sister Facilities</t>
  </si>
  <si>
    <t>APCS Detailed Acronym</t>
  </si>
  <si>
    <t>APCS General Class</t>
  </si>
  <si>
    <t>source</t>
  </si>
  <si>
    <t>cond</t>
  </si>
  <si>
    <t>emiss 2</t>
  </si>
  <si>
    <t>feed 2</t>
  </si>
  <si>
    <t>process 2</t>
  </si>
  <si>
    <t>df c2</t>
  </si>
  <si>
    <t>df c3</t>
  </si>
  <si>
    <t>df c5</t>
  </si>
  <si>
    <t>df c7</t>
  </si>
  <si>
    <t>df c6</t>
  </si>
  <si>
    <t>df c8</t>
  </si>
  <si>
    <t>df c9</t>
  </si>
  <si>
    <t>df b1</t>
  </si>
  <si>
    <t>df b2</t>
  </si>
  <si>
    <t>Cement Kiln (CK)</t>
  </si>
  <si>
    <t>F1</t>
  </si>
  <si>
    <t>F2</t>
  </si>
  <si>
    <t>F3</t>
  </si>
  <si>
    <t>F4</t>
  </si>
  <si>
    <t>F5</t>
  </si>
  <si>
    <t>F6</t>
  </si>
  <si>
    <t>F7</t>
  </si>
  <si>
    <t>Feedstream Description</t>
  </si>
  <si>
    <t>Feed Class 2</t>
  </si>
  <si>
    <t>RM</t>
  </si>
  <si>
    <t>Non-HW</t>
  </si>
  <si>
    <t>4 ESPs in parallel, 20 fields, SCA = 675</t>
  </si>
  <si>
    <t>Organic Liq Spike</t>
  </si>
  <si>
    <t>7%O2</t>
  </si>
  <si>
    <t>Units</t>
  </si>
  <si>
    <t>Thermal Feedrate</t>
  </si>
  <si>
    <t>MMBtu/hr</t>
  </si>
  <si>
    <t>Run 1</t>
  </si>
  <si>
    <t>Run 2</t>
  </si>
  <si>
    <t xml:space="preserve">Run3 </t>
  </si>
  <si>
    <t>Holcim (US) Inc. (previously Holnam)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</si>
</sst>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  <numFmt numFmtId="167" formatCode="0.0000"/>
    <numFmt numFmtId="168" formatCode="mm/dd/yy"/>
    <numFmt numFmtId="169" formatCode="0.0000000"/>
    <numFmt numFmtId="170" formatCode="0.000000"/>
    <numFmt numFmtId="171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17" fontId="0" fillId="0" borderId="0" xfId="0" applyNumberFormat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t="s">
        <v>206</v>
      </c>
    </row>
    <row r="2" ht="12.75">
      <c r="A2" t="s">
        <v>207</v>
      </c>
    </row>
    <row r="3" ht="12.75">
      <c r="A3" t="s">
        <v>208</v>
      </c>
    </row>
    <row r="4" ht="12.75">
      <c r="A4" t="s">
        <v>209</v>
      </c>
    </row>
    <row r="5" ht="12.75">
      <c r="A5" t="s">
        <v>210</v>
      </c>
    </row>
    <row r="6" ht="12.75">
      <c r="A6" t="s">
        <v>211</v>
      </c>
    </row>
    <row r="7" ht="12.75">
      <c r="A7" t="s">
        <v>212</v>
      </c>
    </row>
    <row r="8" ht="12.75">
      <c r="A8" t="s">
        <v>213</v>
      </c>
    </row>
    <row r="9" ht="12.75">
      <c r="A9" t="s">
        <v>215</v>
      </c>
    </row>
    <row r="10" ht="12.75">
      <c r="A10" t="s">
        <v>214</v>
      </c>
    </row>
    <row r="11" ht="12.75">
      <c r="A11" t="s">
        <v>216</v>
      </c>
    </row>
    <row r="12" ht="12.75">
      <c r="A12" t="s">
        <v>217</v>
      </c>
    </row>
    <row r="13" ht="12.75">
      <c r="A13" t="s">
        <v>218</v>
      </c>
    </row>
    <row r="14" ht="12.75">
      <c r="A14" t="s">
        <v>219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22">
      <selection activeCell="C8" sqref="C8"/>
    </sheetView>
  </sheetViews>
  <sheetFormatPr defaultColWidth="9.140625" defaultRowHeight="12.75"/>
  <cols>
    <col min="1" max="1" width="3.57421875" style="0" hidden="1" customWidth="1"/>
    <col min="2" max="2" width="2.421875" style="0" hidden="1" customWidth="1"/>
    <col min="3" max="3" width="16.421875" style="0" bestFit="1" customWidth="1"/>
    <col min="4" max="4" width="8.421875" style="0" customWidth="1"/>
    <col min="5" max="5" width="3.57421875" style="0" customWidth="1"/>
    <col min="9" max="9" width="4.421875" style="0" customWidth="1"/>
    <col min="13" max="13" width="3.28125" style="0" customWidth="1"/>
  </cols>
  <sheetData>
    <row r="1" spans="3:16" ht="12.75">
      <c r="C1" s="18" t="s">
        <v>31</v>
      </c>
      <c r="D1" s="9" t="s">
        <v>94</v>
      </c>
      <c r="F1" s="42" t="s">
        <v>43</v>
      </c>
      <c r="G1" s="42"/>
      <c r="H1" s="42"/>
      <c r="J1" s="42" t="s">
        <v>44</v>
      </c>
      <c r="K1" s="42"/>
      <c r="L1" s="42"/>
      <c r="N1" s="42" t="s">
        <v>45</v>
      </c>
      <c r="O1" s="42"/>
      <c r="P1" s="42"/>
    </row>
    <row r="2" spans="4:16" ht="12.75">
      <c r="D2" s="9" t="s">
        <v>95</v>
      </c>
      <c r="F2" s="43" t="s">
        <v>56</v>
      </c>
      <c r="G2" s="12" t="s">
        <v>56</v>
      </c>
      <c r="H2" s="12" t="s">
        <v>96</v>
      </c>
      <c r="J2" s="43" t="s">
        <v>56</v>
      </c>
      <c r="K2" s="12" t="s">
        <v>56</v>
      </c>
      <c r="L2" s="12" t="s">
        <v>96</v>
      </c>
      <c r="N2" s="43" t="s">
        <v>56</v>
      </c>
      <c r="O2" s="12" t="s">
        <v>56</v>
      </c>
      <c r="P2" s="12" t="s">
        <v>96</v>
      </c>
    </row>
    <row r="3" spans="3:16" ht="12.75">
      <c r="C3" t="s">
        <v>171</v>
      </c>
      <c r="D3" s="9"/>
      <c r="F3" s="43" t="s">
        <v>98</v>
      </c>
      <c r="G3" s="12" t="s">
        <v>97</v>
      </c>
      <c r="H3" s="12" t="s">
        <v>97</v>
      </c>
      <c r="J3" s="43" t="s">
        <v>98</v>
      </c>
      <c r="K3" s="12" t="s">
        <v>97</v>
      </c>
      <c r="L3" s="12" t="s">
        <v>97</v>
      </c>
      <c r="N3" s="43" t="s">
        <v>98</v>
      </c>
      <c r="O3" s="12" t="s">
        <v>97</v>
      </c>
      <c r="P3" s="12" t="s">
        <v>97</v>
      </c>
    </row>
    <row r="4" spans="4:16" ht="12.75">
      <c r="D4" s="10"/>
      <c r="G4" s="13"/>
      <c r="H4" s="14"/>
      <c r="K4" s="13"/>
      <c r="L4" s="14"/>
      <c r="O4" s="13"/>
      <c r="P4" s="14"/>
    </row>
    <row r="5" spans="1:38" s="4" customFormat="1" ht="12.75">
      <c r="A5" s="4" t="s">
        <v>31</v>
      </c>
      <c r="B5" s="4">
        <v>1</v>
      </c>
      <c r="C5" s="4" t="s">
        <v>59</v>
      </c>
      <c r="D5" s="9">
        <v>1</v>
      </c>
      <c r="E5" s="2"/>
      <c r="F5" s="2">
        <v>0.011</v>
      </c>
      <c r="G5" s="15">
        <f>IF(F5=0,"",IF(E5=1,F5/2,F5))</f>
        <v>0.011</v>
      </c>
      <c r="H5" s="14">
        <f>IF(G5="","",G5*$D5)</f>
        <v>0.011</v>
      </c>
      <c r="I5" s="2"/>
      <c r="J5" s="2">
        <v>0.011</v>
      </c>
      <c r="K5" s="15">
        <f>IF(J5=0,"",IF(I5=1,J5/2,J5))</f>
        <v>0.011</v>
      </c>
      <c r="L5" s="14">
        <f>IF(K5="","",K5*$D5)</f>
        <v>0.011</v>
      </c>
      <c r="M5" s="2"/>
      <c r="N5" s="2">
        <v>0.011</v>
      </c>
      <c r="O5" s="15">
        <f>IF(N5=0,"",IF(M5=1,N5/2,N5))</f>
        <v>0.011</v>
      </c>
      <c r="P5" s="14">
        <f>IF(O5="","",O5*$D5)</f>
        <v>0.011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4" customFormat="1" ht="12.75">
      <c r="A6" s="4" t="s">
        <v>31</v>
      </c>
      <c r="B6" s="4">
        <v>2</v>
      </c>
      <c r="C6" s="4" t="s">
        <v>60</v>
      </c>
      <c r="D6" s="9">
        <v>0</v>
      </c>
      <c r="E6" s="2"/>
      <c r="F6" s="2">
        <v>13.73</v>
      </c>
      <c r="G6" s="15">
        <f aca="true" t="shared" si="0" ref="G6:G37">IF(F6=0,"",IF(E6=1,F6/2,F6))</f>
        <v>13.73</v>
      </c>
      <c r="H6" s="14">
        <f aca="true" t="shared" si="1" ref="H6:H37">IF(G6="","",G6*$D6)</f>
        <v>0</v>
      </c>
      <c r="I6" s="2"/>
      <c r="J6" s="2">
        <v>13.032</v>
      </c>
      <c r="K6" s="15">
        <f aca="true" t="shared" si="2" ref="K6:K37">IF(J6=0,"",IF(I6=1,J6/2,J6))</f>
        <v>13.032</v>
      </c>
      <c r="L6" s="14">
        <f aca="true" t="shared" si="3" ref="L6:L37">IF(K6="","",K6*$D6)</f>
        <v>0</v>
      </c>
      <c r="M6" s="2"/>
      <c r="N6" s="2">
        <v>9.254</v>
      </c>
      <c r="O6" s="15">
        <f aca="true" t="shared" si="4" ref="O6:O37">IF(N6=0,"",IF(M6=1,N6/2,N6))</f>
        <v>9.254</v>
      </c>
      <c r="P6" s="14">
        <f aca="true" t="shared" si="5" ref="P6:P37">IF(O6="","",O6*$D6)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4" customFormat="1" ht="12.75">
      <c r="A7" s="4" t="s">
        <v>31</v>
      </c>
      <c r="B7" s="4">
        <v>3</v>
      </c>
      <c r="C7" s="4" t="s">
        <v>61</v>
      </c>
      <c r="D7" s="9">
        <v>0</v>
      </c>
      <c r="E7" s="2"/>
      <c r="F7" s="2">
        <v>13.741</v>
      </c>
      <c r="G7" s="15">
        <f t="shared" si="0"/>
        <v>13.741</v>
      </c>
      <c r="H7" s="14">
        <f t="shared" si="1"/>
        <v>0</v>
      </c>
      <c r="I7" s="2"/>
      <c r="J7" s="2">
        <v>13.043</v>
      </c>
      <c r="K7" s="15">
        <f t="shared" si="2"/>
        <v>13.043</v>
      </c>
      <c r="L7" s="14">
        <f t="shared" si="3"/>
        <v>0</v>
      </c>
      <c r="M7" s="2"/>
      <c r="N7" s="2">
        <v>9.265</v>
      </c>
      <c r="O7" s="15">
        <f t="shared" si="4"/>
        <v>9.265</v>
      </c>
      <c r="P7" s="14">
        <f t="shared" si="5"/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4" customFormat="1" ht="12.75">
      <c r="A8" s="4" t="s">
        <v>31</v>
      </c>
      <c r="B8" s="4">
        <v>4</v>
      </c>
      <c r="C8" s="4" t="s">
        <v>62</v>
      </c>
      <c r="D8" s="9">
        <v>0.5</v>
      </c>
      <c r="E8" s="2"/>
      <c r="F8" s="2">
        <v>0.265</v>
      </c>
      <c r="G8" s="15">
        <f t="shared" si="0"/>
        <v>0.265</v>
      </c>
      <c r="H8" s="14">
        <f t="shared" si="1"/>
        <v>0.1325</v>
      </c>
      <c r="I8" s="2"/>
      <c r="J8" s="2">
        <v>0.321</v>
      </c>
      <c r="K8" s="15">
        <f t="shared" si="2"/>
        <v>0.321</v>
      </c>
      <c r="L8" s="14">
        <f t="shared" si="3"/>
        <v>0.1605</v>
      </c>
      <c r="M8" s="2"/>
      <c r="N8" s="2">
        <v>0.304</v>
      </c>
      <c r="O8" s="15">
        <f t="shared" si="4"/>
        <v>0.304</v>
      </c>
      <c r="P8" s="14">
        <f t="shared" si="5"/>
        <v>0.152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" customFormat="1" ht="12.75">
      <c r="A9" s="4" t="s">
        <v>31</v>
      </c>
      <c r="B9" s="4">
        <v>5</v>
      </c>
      <c r="C9" s="4" t="s">
        <v>63</v>
      </c>
      <c r="D9" s="9">
        <v>0</v>
      </c>
      <c r="E9" s="2"/>
      <c r="F9" s="2">
        <v>24.624</v>
      </c>
      <c r="G9" s="15">
        <f t="shared" si="0"/>
        <v>24.624</v>
      </c>
      <c r="H9" s="14">
        <f t="shared" si="1"/>
        <v>0</v>
      </c>
      <c r="I9" s="2"/>
      <c r="J9" s="2">
        <v>27.529</v>
      </c>
      <c r="K9" s="15">
        <f t="shared" si="2"/>
        <v>27.529</v>
      </c>
      <c r="L9" s="14">
        <f t="shared" si="3"/>
        <v>0</v>
      </c>
      <c r="M9" s="2"/>
      <c r="N9" s="2">
        <v>24.723</v>
      </c>
      <c r="O9" s="15">
        <f t="shared" si="4"/>
        <v>24.723</v>
      </c>
      <c r="P9" s="14">
        <f t="shared" si="5"/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4" customFormat="1" ht="12.75">
      <c r="A10" s="4" t="s">
        <v>31</v>
      </c>
      <c r="B10" s="4">
        <v>5</v>
      </c>
      <c r="C10" s="4" t="s">
        <v>64</v>
      </c>
      <c r="D10" s="9">
        <v>0</v>
      </c>
      <c r="E10" s="2"/>
      <c r="F10" s="2">
        <v>24.889</v>
      </c>
      <c r="G10" s="15">
        <f t="shared" si="0"/>
        <v>24.889</v>
      </c>
      <c r="H10" s="14">
        <f t="shared" si="1"/>
        <v>0</v>
      </c>
      <c r="I10" s="2"/>
      <c r="J10" s="2">
        <v>27.85</v>
      </c>
      <c r="K10" s="15">
        <f t="shared" si="2"/>
        <v>27.85</v>
      </c>
      <c r="L10" s="14">
        <f t="shared" si="3"/>
        <v>0</v>
      </c>
      <c r="M10" s="2"/>
      <c r="N10" s="2">
        <v>25.027</v>
      </c>
      <c r="O10" s="15">
        <f t="shared" si="4"/>
        <v>25.027</v>
      </c>
      <c r="P10" s="14">
        <f t="shared" si="5"/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2.75">
      <c r="A11" s="4" t="s">
        <v>31</v>
      </c>
      <c r="B11" s="4">
        <v>7</v>
      </c>
      <c r="C11" s="4" t="s">
        <v>65</v>
      </c>
      <c r="D11" s="9">
        <v>0.1</v>
      </c>
      <c r="E11" s="2"/>
      <c r="F11" s="2">
        <v>0.513</v>
      </c>
      <c r="G11" s="15">
        <f t="shared" si="0"/>
        <v>0.513</v>
      </c>
      <c r="H11" s="14">
        <f t="shared" si="1"/>
        <v>0.051300000000000005</v>
      </c>
      <c r="I11" s="2"/>
      <c r="J11" s="2">
        <v>0.535</v>
      </c>
      <c r="K11" s="15">
        <f t="shared" si="2"/>
        <v>0.535</v>
      </c>
      <c r="L11" s="14">
        <f t="shared" si="3"/>
        <v>0.053500000000000006</v>
      </c>
      <c r="M11" s="2"/>
      <c r="N11" s="2">
        <v>0.426</v>
      </c>
      <c r="O11" s="15">
        <f t="shared" si="4"/>
        <v>0.426</v>
      </c>
      <c r="P11" s="14">
        <f t="shared" si="5"/>
        <v>0.0426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2.75">
      <c r="A12" s="4" t="s">
        <v>31</v>
      </c>
      <c r="B12" s="4">
        <v>8</v>
      </c>
      <c r="C12" s="4" t="s">
        <v>66</v>
      </c>
      <c r="D12" s="9">
        <v>0.1</v>
      </c>
      <c r="E12" s="2"/>
      <c r="F12" s="2">
        <v>0.546</v>
      </c>
      <c r="G12" s="15">
        <f t="shared" si="0"/>
        <v>0.546</v>
      </c>
      <c r="H12" s="14">
        <f t="shared" si="1"/>
        <v>0.05460000000000001</v>
      </c>
      <c r="I12" s="2"/>
      <c r="J12" s="2">
        <v>0.641</v>
      </c>
      <c r="K12" s="15">
        <f t="shared" si="2"/>
        <v>0.641</v>
      </c>
      <c r="L12" s="14">
        <f t="shared" si="3"/>
        <v>0.0641</v>
      </c>
      <c r="M12" s="2"/>
      <c r="N12" s="2">
        <v>0.532</v>
      </c>
      <c r="O12" s="15">
        <f t="shared" si="4"/>
        <v>0.532</v>
      </c>
      <c r="P12" s="14">
        <f t="shared" si="5"/>
        <v>0.053200000000000004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4" customFormat="1" ht="12.75">
      <c r="A13" s="4" t="s">
        <v>31</v>
      </c>
      <c r="B13" s="4">
        <v>9</v>
      </c>
      <c r="C13" s="4" t="s">
        <v>67</v>
      </c>
      <c r="D13" s="9">
        <v>0.1</v>
      </c>
      <c r="E13" s="2"/>
      <c r="F13" s="2">
        <v>0.883</v>
      </c>
      <c r="G13" s="15">
        <f t="shared" si="0"/>
        <v>0.883</v>
      </c>
      <c r="H13" s="14">
        <f t="shared" si="1"/>
        <v>0.0883</v>
      </c>
      <c r="I13" s="2"/>
      <c r="J13" s="2">
        <v>1.016</v>
      </c>
      <c r="K13" s="15">
        <f t="shared" si="2"/>
        <v>1.016</v>
      </c>
      <c r="L13" s="14">
        <f t="shared" si="3"/>
        <v>0.10160000000000001</v>
      </c>
      <c r="M13" s="2"/>
      <c r="N13" s="2">
        <v>0.958</v>
      </c>
      <c r="O13" s="15">
        <f t="shared" si="4"/>
        <v>0.958</v>
      </c>
      <c r="P13" s="14">
        <f t="shared" si="5"/>
        <v>0.0958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" customFormat="1" ht="12.75">
      <c r="A14" s="4" t="s">
        <v>31</v>
      </c>
      <c r="B14" s="4">
        <v>10</v>
      </c>
      <c r="C14" s="4" t="s">
        <v>68</v>
      </c>
      <c r="D14" s="9">
        <v>0</v>
      </c>
      <c r="E14" s="2"/>
      <c r="F14" s="2">
        <v>34.536</v>
      </c>
      <c r="G14" s="15">
        <f t="shared" si="0"/>
        <v>34.536</v>
      </c>
      <c r="H14" s="14">
        <f t="shared" si="1"/>
        <v>0</v>
      </c>
      <c r="I14" s="2"/>
      <c r="J14" s="2">
        <v>29.24</v>
      </c>
      <c r="K14" s="15">
        <f t="shared" si="2"/>
        <v>29.24</v>
      </c>
      <c r="L14" s="14">
        <f t="shared" si="3"/>
        <v>0</v>
      </c>
      <c r="M14" s="2"/>
      <c r="N14" s="2">
        <v>32.536</v>
      </c>
      <c r="O14" s="15">
        <f t="shared" si="4"/>
        <v>32.536</v>
      </c>
      <c r="P14" s="14">
        <f t="shared" si="5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4" customFormat="1" ht="12.75">
      <c r="A15" s="4" t="s">
        <v>31</v>
      </c>
      <c r="B15" s="4">
        <v>11</v>
      </c>
      <c r="C15" s="4" t="s">
        <v>69</v>
      </c>
      <c r="D15" s="9">
        <v>0</v>
      </c>
      <c r="E15" s="2"/>
      <c r="F15" s="2">
        <v>36.478</v>
      </c>
      <c r="G15" s="15">
        <f t="shared" si="0"/>
        <v>36.478</v>
      </c>
      <c r="H15" s="14">
        <f t="shared" si="1"/>
        <v>0</v>
      </c>
      <c r="I15" s="2"/>
      <c r="J15" s="2">
        <v>31.432</v>
      </c>
      <c r="K15" s="15">
        <f t="shared" si="2"/>
        <v>31.432</v>
      </c>
      <c r="L15" s="14">
        <f t="shared" si="3"/>
        <v>0</v>
      </c>
      <c r="M15" s="2"/>
      <c r="N15" s="2">
        <v>34.452</v>
      </c>
      <c r="O15" s="15">
        <f t="shared" si="4"/>
        <v>34.452</v>
      </c>
      <c r="P15" s="14">
        <f t="shared" si="5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4" customFormat="1" ht="12.75">
      <c r="A16" s="4" t="s">
        <v>31</v>
      </c>
      <c r="B16" s="4">
        <v>12</v>
      </c>
      <c r="C16" s="4" t="s">
        <v>70</v>
      </c>
      <c r="D16" s="9">
        <v>0.01</v>
      </c>
      <c r="E16" s="2"/>
      <c r="F16" s="2">
        <v>2.87</v>
      </c>
      <c r="G16" s="15">
        <f t="shared" si="0"/>
        <v>2.87</v>
      </c>
      <c r="H16" s="14">
        <f t="shared" si="1"/>
        <v>0.028700000000000003</v>
      </c>
      <c r="I16" s="2"/>
      <c r="J16" s="2">
        <v>3.154</v>
      </c>
      <c r="K16" s="15">
        <f t="shared" si="2"/>
        <v>3.154</v>
      </c>
      <c r="L16" s="14">
        <f t="shared" si="3"/>
        <v>0.03154</v>
      </c>
      <c r="M16" s="2"/>
      <c r="N16" s="2">
        <v>2.716</v>
      </c>
      <c r="O16" s="15">
        <f t="shared" si="4"/>
        <v>2.716</v>
      </c>
      <c r="P16" s="14">
        <f t="shared" si="5"/>
        <v>0.027160000000000004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4" customFormat="1" ht="12.75">
      <c r="A17" s="4" t="s">
        <v>31</v>
      </c>
      <c r="B17" s="4">
        <v>13</v>
      </c>
      <c r="C17" s="4" t="s">
        <v>71</v>
      </c>
      <c r="D17" s="9">
        <v>0</v>
      </c>
      <c r="E17" s="2"/>
      <c r="F17" s="2">
        <v>6.236</v>
      </c>
      <c r="G17" s="15">
        <f t="shared" si="0"/>
        <v>6.236</v>
      </c>
      <c r="H17" s="14">
        <f t="shared" si="1"/>
        <v>0</v>
      </c>
      <c r="I17" s="2"/>
      <c r="J17" s="2">
        <v>6.521</v>
      </c>
      <c r="K17" s="15">
        <f t="shared" si="2"/>
        <v>6.521</v>
      </c>
      <c r="L17" s="14">
        <f t="shared" si="3"/>
        <v>0</v>
      </c>
      <c r="M17" s="2"/>
      <c r="N17" s="2">
        <v>6.283</v>
      </c>
      <c r="O17" s="15">
        <f t="shared" si="4"/>
        <v>6.283</v>
      </c>
      <c r="P17" s="14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4" customFormat="1" ht="12.75">
      <c r="A18" s="4" t="s">
        <v>31</v>
      </c>
      <c r="B18" s="4">
        <v>14</v>
      </c>
      <c r="C18" s="4" t="s">
        <v>72</v>
      </c>
      <c r="D18" s="9">
        <v>0</v>
      </c>
      <c r="E18" s="2"/>
      <c r="F18" s="2">
        <v>9.106</v>
      </c>
      <c r="G18" s="15">
        <f t="shared" si="0"/>
        <v>9.106</v>
      </c>
      <c r="H18" s="14">
        <f t="shared" si="1"/>
        <v>0</v>
      </c>
      <c r="I18" s="2"/>
      <c r="J18" s="2">
        <v>9.675</v>
      </c>
      <c r="K18" s="15">
        <f t="shared" si="2"/>
        <v>9.675</v>
      </c>
      <c r="L18" s="14">
        <f t="shared" si="3"/>
        <v>0</v>
      </c>
      <c r="M18" s="2"/>
      <c r="N18" s="2">
        <v>8.999</v>
      </c>
      <c r="O18" s="15">
        <f t="shared" si="4"/>
        <v>8.999</v>
      </c>
      <c r="P18" s="14">
        <f t="shared" si="5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4" customFormat="1" ht="12.75">
      <c r="A19" s="4" t="s">
        <v>31</v>
      </c>
      <c r="B19" s="4">
        <v>15</v>
      </c>
      <c r="C19" s="4" t="s">
        <v>73</v>
      </c>
      <c r="D19" s="9">
        <v>0.001</v>
      </c>
      <c r="E19" s="2"/>
      <c r="F19" s="2">
        <v>1.104</v>
      </c>
      <c r="G19" s="15">
        <f t="shared" si="0"/>
        <v>1.104</v>
      </c>
      <c r="H19" s="14">
        <f t="shared" si="1"/>
        <v>0.0011040000000000002</v>
      </c>
      <c r="I19" s="2"/>
      <c r="J19" s="2">
        <v>1.39</v>
      </c>
      <c r="K19" s="15">
        <f t="shared" si="2"/>
        <v>1.39</v>
      </c>
      <c r="L19" s="14">
        <f t="shared" si="3"/>
        <v>0.00139</v>
      </c>
      <c r="M19" s="2"/>
      <c r="N19" s="2">
        <v>1.225</v>
      </c>
      <c r="O19" s="15">
        <f t="shared" si="4"/>
        <v>1.225</v>
      </c>
      <c r="P19" s="14">
        <f t="shared" si="5"/>
        <v>0.0012250000000000002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" customFormat="1" ht="12.75">
      <c r="A20" s="4" t="s">
        <v>31</v>
      </c>
      <c r="B20" s="4">
        <v>16</v>
      </c>
      <c r="C20" s="4" t="s">
        <v>74</v>
      </c>
      <c r="D20" s="9">
        <v>0.1</v>
      </c>
      <c r="E20" s="2"/>
      <c r="F20" s="2">
        <v>0.607</v>
      </c>
      <c r="G20" s="15">
        <f t="shared" si="0"/>
        <v>0.607</v>
      </c>
      <c r="H20" s="14">
        <f t="shared" si="1"/>
        <v>0.060700000000000004</v>
      </c>
      <c r="I20" s="2"/>
      <c r="J20" s="2">
        <v>0.535</v>
      </c>
      <c r="K20" s="15">
        <f t="shared" si="2"/>
        <v>0.535</v>
      </c>
      <c r="L20" s="14">
        <f t="shared" si="3"/>
        <v>0.053500000000000006</v>
      </c>
      <c r="M20" s="2"/>
      <c r="N20" s="2">
        <v>0.532</v>
      </c>
      <c r="O20" s="15">
        <f t="shared" si="4"/>
        <v>0.532</v>
      </c>
      <c r="P20" s="14">
        <f t="shared" si="5"/>
        <v>0.053200000000000004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4" customFormat="1" ht="12.75">
      <c r="A21" s="4" t="s">
        <v>31</v>
      </c>
      <c r="B21" s="4">
        <v>17</v>
      </c>
      <c r="C21" s="4" t="s">
        <v>75</v>
      </c>
      <c r="D21" s="9">
        <v>0</v>
      </c>
      <c r="E21" s="2"/>
      <c r="F21" s="2">
        <v>65.617</v>
      </c>
      <c r="G21" s="15">
        <f t="shared" si="0"/>
        <v>65.617</v>
      </c>
      <c r="H21" s="14">
        <f t="shared" si="1"/>
        <v>0</v>
      </c>
      <c r="I21" s="2"/>
      <c r="J21" s="2">
        <v>60.938</v>
      </c>
      <c r="K21" s="15">
        <f t="shared" si="2"/>
        <v>60.938</v>
      </c>
      <c r="L21" s="14">
        <f t="shared" si="3"/>
        <v>0</v>
      </c>
      <c r="M21" s="2"/>
      <c r="N21" s="2">
        <v>46.966</v>
      </c>
      <c r="O21" s="15">
        <f t="shared" si="4"/>
        <v>46.966</v>
      </c>
      <c r="P21" s="14">
        <f t="shared" si="5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4" customFormat="1" ht="12.75">
      <c r="A22" s="4" t="s">
        <v>31</v>
      </c>
      <c r="B22" s="4">
        <v>18</v>
      </c>
      <c r="C22" s="4" t="s">
        <v>76</v>
      </c>
      <c r="D22" s="9">
        <v>0</v>
      </c>
      <c r="E22" s="2"/>
      <c r="F22" s="2">
        <v>66.224</v>
      </c>
      <c r="G22" s="15">
        <f t="shared" si="0"/>
        <v>66.224</v>
      </c>
      <c r="H22" s="14">
        <f t="shared" si="1"/>
        <v>0</v>
      </c>
      <c r="I22" s="2"/>
      <c r="J22" s="2">
        <v>61.473</v>
      </c>
      <c r="K22" s="15">
        <f t="shared" si="2"/>
        <v>61.473</v>
      </c>
      <c r="L22" s="14">
        <f t="shared" si="3"/>
        <v>0</v>
      </c>
      <c r="M22" s="2"/>
      <c r="N22" s="2">
        <v>47.498</v>
      </c>
      <c r="O22" s="15">
        <f t="shared" si="4"/>
        <v>47.498</v>
      </c>
      <c r="P22" s="14">
        <f t="shared" si="5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4" customFormat="1" ht="12.75">
      <c r="A23" s="4" t="s">
        <v>31</v>
      </c>
      <c r="B23" s="4">
        <v>19</v>
      </c>
      <c r="C23" s="4" t="s">
        <v>77</v>
      </c>
      <c r="D23" s="9">
        <v>0.05</v>
      </c>
      <c r="E23" s="2"/>
      <c r="F23" s="2">
        <v>0.993</v>
      </c>
      <c r="G23" s="15">
        <f t="shared" si="0"/>
        <v>0.993</v>
      </c>
      <c r="H23" s="14">
        <f t="shared" si="1"/>
        <v>0.04965</v>
      </c>
      <c r="I23" s="2"/>
      <c r="J23" s="2">
        <v>1.069</v>
      </c>
      <c r="K23" s="15">
        <f t="shared" si="2"/>
        <v>1.069</v>
      </c>
      <c r="L23" s="14">
        <f t="shared" si="3"/>
        <v>0.05345</v>
      </c>
      <c r="M23" s="2"/>
      <c r="N23" s="2">
        <v>0.852</v>
      </c>
      <c r="O23" s="15">
        <f t="shared" si="4"/>
        <v>0.852</v>
      </c>
      <c r="P23" s="14">
        <f t="shared" si="5"/>
        <v>0.0426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4" customFormat="1" ht="12.75">
      <c r="A24" s="4" t="s">
        <v>31</v>
      </c>
      <c r="B24" s="4">
        <v>20</v>
      </c>
      <c r="C24" s="4" t="s">
        <v>78</v>
      </c>
      <c r="D24" s="9">
        <v>0.5</v>
      </c>
      <c r="E24" s="2"/>
      <c r="F24" s="2">
        <v>1.932</v>
      </c>
      <c r="G24" s="15">
        <f t="shared" si="0"/>
        <v>1.932</v>
      </c>
      <c r="H24" s="14">
        <f t="shared" si="1"/>
        <v>0.966</v>
      </c>
      <c r="I24" s="2"/>
      <c r="J24" s="2">
        <v>2.512</v>
      </c>
      <c r="K24" s="15">
        <f t="shared" si="2"/>
        <v>2.512</v>
      </c>
      <c r="L24" s="14">
        <f t="shared" si="3"/>
        <v>1.256</v>
      </c>
      <c r="M24" s="2"/>
      <c r="N24" s="2">
        <v>1.81</v>
      </c>
      <c r="O24" s="15">
        <f t="shared" si="4"/>
        <v>1.81</v>
      </c>
      <c r="P24" s="14">
        <f t="shared" si="5"/>
        <v>0.905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4" customFormat="1" ht="12.75">
      <c r="A25" s="4" t="s">
        <v>31</v>
      </c>
      <c r="B25" s="4">
        <v>21</v>
      </c>
      <c r="C25" s="4" t="s">
        <v>79</v>
      </c>
      <c r="D25" s="9">
        <v>0</v>
      </c>
      <c r="E25" s="2"/>
      <c r="F25" s="2">
        <v>23.344</v>
      </c>
      <c r="G25" s="15">
        <f t="shared" si="0"/>
        <v>23.344</v>
      </c>
      <c r="H25" s="14">
        <f t="shared" si="1"/>
        <v>0</v>
      </c>
      <c r="I25" s="2"/>
      <c r="J25" s="2">
        <v>24.216</v>
      </c>
      <c r="K25" s="15">
        <f t="shared" si="2"/>
        <v>24.216</v>
      </c>
      <c r="L25" s="14">
        <f t="shared" si="3"/>
        <v>0</v>
      </c>
      <c r="M25" s="2"/>
      <c r="N25" s="2">
        <v>18.371</v>
      </c>
      <c r="O25" s="15">
        <f t="shared" si="4"/>
        <v>18.371</v>
      </c>
      <c r="P25" s="14">
        <f t="shared" si="5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4" customFormat="1" ht="12.75">
      <c r="A26" s="4" t="s">
        <v>31</v>
      </c>
      <c r="B26" s="4">
        <v>22</v>
      </c>
      <c r="C26" s="4" t="s">
        <v>80</v>
      </c>
      <c r="D26" s="9">
        <v>0</v>
      </c>
      <c r="E26" s="2"/>
      <c r="F26" s="2">
        <v>26.269</v>
      </c>
      <c r="G26" s="15">
        <f t="shared" si="0"/>
        <v>26.269</v>
      </c>
      <c r="H26" s="14">
        <f t="shared" si="1"/>
        <v>0</v>
      </c>
      <c r="I26" s="2"/>
      <c r="J26" s="2">
        <v>27.797</v>
      </c>
      <c r="K26" s="15">
        <f t="shared" si="2"/>
        <v>27.797</v>
      </c>
      <c r="L26" s="14">
        <f t="shared" si="3"/>
        <v>0</v>
      </c>
      <c r="M26" s="2"/>
      <c r="N26" s="2">
        <v>21.033</v>
      </c>
      <c r="O26" s="15">
        <f t="shared" si="4"/>
        <v>21.033</v>
      </c>
      <c r="P26" s="14">
        <f t="shared" si="5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4" customFormat="1" ht="12.75">
      <c r="A27" s="4" t="s">
        <v>31</v>
      </c>
      <c r="B27" s="4">
        <v>23</v>
      </c>
      <c r="C27" s="4" t="s">
        <v>81</v>
      </c>
      <c r="D27" s="9">
        <v>0.1</v>
      </c>
      <c r="E27" s="2"/>
      <c r="F27" s="2">
        <v>1.766</v>
      </c>
      <c r="G27" s="15">
        <f t="shared" si="0"/>
        <v>1.766</v>
      </c>
      <c r="H27" s="14">
        <f t="shared" si="1"/>
        <v>0.1766</v>
      </c>
      <c r="I27" s="2"/>
      <c r="J27" s="2">
        <v>1.924</v>
      </c>
      <c r="K27" s="15">
        <f t="shared" si="2"/>
        <v>1.924</v>
      </c>
      <c r="L27" s="14">
        <f t="shared" si="3"/>
        <v>0.19240000000000002</v>
      </c>
      <c r="M27" s="2"/>
      <c r="N27" s="2">
        <v>2.023</v>
      </c>
      <c r="O27" s="15">
        <f t="shared" si="4"/>
        <v>2.023</v>
      </c>
      <c r="P27" s="14">
        <f t="shared" si="5"/>
        <v>0.20230000000000004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4" customFormat="1" ht="12.75">
      <c r="A28" s="4" t="s">
        <v>31</v>
      </c>
      <c r="B28" s="4">
        <v>24</v>
      </c>
      <c r="C28" s="4" t="s">
        <v>82</v>
      </c>
      <c r="D28" s="9">
        <v>0.1</v>
      </c>
      <c r="E28" s="2"/>
      <c r="F28" s="2">
        <v>1.435</v>
      </c>
      <c r="G28" s="15">
        <f t="shared" si="0"/>
        <v>1.435</v>
      </c>
      <c r="H28" s="14">
        <f t="shared" si="1"/>
        <v>0.14350000000000002</v>
      </c>
      <c r="I28" s="2"/>
      <c r="J28" s="2">
        <v>1.497</v>
      </c>
      <c r="K28" s="15">
        <f t="shared" si="2"/>
        <v>1.497</v>
      </c>
      <c r="L28" s="14">
        <f t="shared" si="3"/>
        <v>0.14970000000000003</v>
      </c>
      <c r="M28" s="2"/>
      <c r="N28" s="2">
        <v>1.171</v>
      </c>
      <c r="O28" s="15">
        <f t="shared" si="4"/>
        <v>1.171</v>
      </c>
      <c r="P28" s="14">
        <f t="shared" si="5"/>
        <v>0.11710000000000001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4" customFormat="1" ht="12.75">
      <c r="A29" s="4" t="s">
        <v>31</v>
      </c>
      <c r="B29" s="4">
        <v>25</v>
      </c>
      <c r="C29" s="4" t="s">
        <v>83</v>
      </c>
      <c r="D29" s="9">
        <v>0.1</v>
      </c>
      <c r="E29" s="2"/>
      <c r="F29" s="2">
        <v>0.392</v>
      </c>
      <c r="G29" s="15">
        <f t="shared" si="0"/>
        <v>0.392</v>
      </c>
      <c r="H29" s="14">
        <f t="shared" si="1"/>
        <v>0.039200000000000006</v>
      </c>
      <c r="I29" s="2">
        <v>2</v>
      </c>
      <c r="J29" s="2">
        <v>0.39</v>
      </c>
      <c r="K29" s="15">
        <f t="shared" si="2"/>
        <v>0.39</v>
      </c>
      <c r="L29" s="14">
        <f t="shared" si="3"/>
        <v>0.03900000000000001</v>
      </c>
      <c r="M29" s="2"/>
      <c r="N29" s="2">
        <v>0.399</v>
      </c>
      <c r="O29" s="15">
        <f t="shared" si="4"/>
        <v>0.399</v>
      </c>
      <c r="P29" s="14">
        <f t="shared" si="5"/>
        <v>0.039900000000000005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4" customFormat="1" ht="12.75">
      <c r="A30" s="4" t="s">
        <v>31</v>
      </c>
      <c r="B30" s="4">
        <v>26</v>
      </c>
      <c r="C30" s="4" t="s">
        <v>84</v>
      </c>
      <c r="D30" s="9">
        <v>0.1</v>
      </c>
      <c r="E30" s="2"/>
      <c r="F30" s="2">
        <v>2.152</v>
      </c>
      <c r="G30" s="15">
        <f t="shared" si="0"/>
        <v>2.152</v>
      </c>
      <c r="H30" s="14">
        <f t="shared" si="1"/>
        <v>0.21520000000000003</v>
      </c>
      <c r="I30" s="2">
        <v>2</v>
      </c>
      <c r="J30" s="2">
        <v>2.78</v>
      </c>
      <c r="K30" s="15">
        <f t="shared" si="2"/>
        <v>2.78</v>
      </c>
      <c r="L30" s="14">
        <f t="shared" si="3"/>
        <v>0.27799999999999997</v>
      </c>
      <c r="M30" s="2"/>
      <c r="N30" s="2">
        <v>2.929</v>
      </c>
      <c r="O30" s="15">
        <f t="shared" si="4"/>
        <v>2.929</v>
      </c>
      <c r="P30" s="14">
        <f t="shared" si="5"/>
        <v>0.2929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4" customFormat="1" ht="12.75">
      <c r="A31" s="4" t="s">
        <v>31</v>
      </c>
      <c r="B31" s="4">
        <v>27</v>
      </c>
      <c r="C31" s="4" t="s">
        <v>85</v>
      </c>
      <c r="D31" s="9">
        <v>0</v>
      </c>
      <c r="E31" s="2"/>
      <c r="F31" s="2">
        <v>5.127</v>
      </c>
      <c r="G31" s="15">
        <f t="shared" si="0"/>
        <v>5.127</v>
      </c>
      <c r="H31" s="14">
        <f t="shared" si="1"/>
        <v>0</v>
      </c>
      <c r="I31" s="2"/>
      <c r="J31" s="2">
        <v>0.144</v>
      </c>
      <c r="K31" s="15">
        <f t="shared" si="2"/>
        <v>0.144</v>
      </c>
      <c r="L31" s="14">
        <f t="shared" si="3"/>
        <v>0</v>
      </c>
      <c r="M31" s="2"/>
      <c r="N31" s="2">
        <v>2.424</v>
      </c>
      <c r="O31" s="15">
        <f t="shared" si="4"/>
        <v>2.424</v>
      </c>
      <c r="P31" s="14">
        <f t="shared" si="5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4" customFormat="1" ht="12.75">
      <c r="A32" s="4" t="s">
        <v>31</v>
      </c>
      <c r="B32" s="4">
        <v>28</v>
      </c>
      <c r="C32" s="4" t="s">
        <v>86</v>
      </c>
      <c r="D32" s="9">
        <v>0</v>
      </c>
      <c r="E32" s="2"/>
      <c r="F32" s="2">
        <v>10.872</v>
      </c>
      <c r="G32" s="15">
        <f t="shared" si="0"/>
        <v>10.872</v>
      </c>
      <c r="H32" s="14">
        <f t="shared" si="1"/>
        <v>0</v>
      </c>
      <c r="I32" s="2"/>
      <c r="J32" s="2">
        <v>6.735</v>
      </c>
      <c r="K32" s="15">
        <f t="shared" si="2"/>
        <v>6.735</v>
      </c>
      <c r="L32" s="14">
        <f t="shared" si="3"/>
        <v>0</v>
      </c>
      <c r="M32" s="2"/>
      <c r="N32" s="2">
        <v>8.946</v>
      </c>
      <c r="O32" s="15">
        <f t="shared" si="4"/>
        <v>8.946</v>
      </c>
      <c r="P32" s="14">
        <f t="shared" si="5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4" customFormat="1" ht="12.75">
      <c r="A33" s="4" t="s">
        <v>31</v>
      </c>
      <c r="B33" s="4">
        <v>29</v>
      </c>
      <c r="C33" s="4" t="s">
        <v>87</v>
      </c>
      <c r="D33" s="9">
        <v>0.01</v>
      </c>
      <c r="E33" s="2"/>
      <c r="F33" s="2">
        <v>0.717</v>
      </c>
      <c r="G33" s="15">
        <f t="shared" si="0"/>
        <v>0.717</v>
      </c>
      <c r="H33" s="14">
        <f t="shared" si="1"/>
        <v>0.00717</v>
      </c>
      <c r="I33" s="2"/>
      <c r="J33" s="2">
        <v>0.855</v>
      </c>
      <c r="K33" s="15">
        <f t="shared" si="2"/>
        <v>0.855</v>
      </c>
      <c r="L33" s="14">
        <f t="shared" si="3"/>
        <v>0.00855</v>
      </c>
      <c r="M33" s="2"/>
      <c r="N33" s="2">
        <v>0.799</v>
      </c>
      <c r="O33" s="15">
        <f t="shared" si="4"/>
        <v>0.799</v>
      </c>
      <c r="P33" s="14">
        <f t="shared" si="5"/>
        <v>0.00799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" customFormat="1" ht="12.75">
      <c r="A34" s="4" t="s">
        <v>31</v>
      </c>
      <c r="B34" s="4">
        <v>30</v>
      </c>
      <c r="C34" s="4" t="s">
        <v>88</v>
      </c>
      <c r="D34" s="9">
        <v>0.01</v>
      </c>
      <c r="E34" s="2"/>
      <c r="F34" s="2">
        <v>0.469</v>
      </c>
      <c r="G34" s="15">
        <f t="shared" si="0"/>
        <v>0.469</v>
      </c>
      <c r="H34" s="14">
        <f t="shared" si="1"/>
        <v>0.00469</v>
      </c>
      <c r="I34" s="2"/>
      <c r="J34" s="2">
        <v>0.396</v>
      </c>
      <c r="K34" s="15">
        <f t="shared" si="2"/>
        <v>0.396</v>
      </c>
      <c r="L34" s="14">
        <f t="shared" si="3"/>
        <v>0.00396</v>
      </c>
      <c r="M34" s="2"/>
      <c r="N34" s="2">
        <v>0.453</v>
      </c>
      <c r="O34" s="15">
        <f t="shared" si="4"/>
        <v>0.453</v>
      </c>
      <c r="P34" s="14">
        <f t="shared" si="5"/>
        <v>0.00453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4" customFormat="1" ht="12.75">
      <c r="A35" s="4" t="s">
        <v>31</v>
      </c>
      <c r="B35" s="4">
        <v>31</v>
      </c>
      <c r="C35" s="4" t="s">
        <v>89</v>
      </c>
      <c r="D35" s="9">
        <v>0</v>
      </c>
      <c r="E35" s="2"/>
      <c r="F35" s="2">
        <v>0.414</v>
      </c>
      <c r="G35" s="15">
        <f t="shared" si="0"/>
        <v>0.414</v>
      </c>
      <c r="H35" s="14">
        <f t="shared" si="1"/>
        <v>0</v>
      </c>
      <c r="I35" s="2"/>
      <c r="J35" s="2">
        <v>0.46</v>
      </c>
      <c r="K35" s="15">
        <f t="shared" si="2"/>
        <v>0.46</v>
      </c>
      <c r="L35" s="14">
        <f t="shared" si="3"/>
        <v>0</v>
      </c>
      <c r="M35" s="2"/>
      <c r="N35" s="2">
        <v>0.825</v>
      </c>
      <c r="O35" s="15">
        <f t="shared" si="4"/>
        <v>0.825</v>
      </c>
      <c r="P35" s="14">
        <f t="shared" si="5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4" customFormat="1" ht="12.75">
      <c r="A36" s="4" t="s">
        <v>31</v>
      </c>
      <c r="B36" s="4">
        <v>32</v>
      </c>
      <c r="C36" s="4" t="s">
        <v>90</v>
      </c>
      <c r="D36" s="9">
        <v>0</v>
      </c>
      <c r="E36" s="2"/>
      <c r="F36" s="2">
        <v>1.6</v>
      </c>
      <c r="G36" s="15">
        <f t="shared" si="0"/>
        <v>1.6</v>
      </c>
      <c r="H36" s="14">
        <f t="shared" si="1"/>
        <v>0</v>
      </c>
      <c r="I36" s="2"/>
      <c r="J36" s="2">
        <v>1.711</v>
      </c>
      <c r="K36" s="15">
        <f t="shared" si="2"/>
        <v>1.711</v>
      </c>
      <c r="L36" s="14">
        <f t="shared" si="3"/>
        <v>0</v>
      </c>
      <c r="M36" s="2"/>
      <c r="N36" s="2">
        <v>2.077</v>
      </c>
      <c r="O36" s="15">
        <f t="shared" si="4"/>
        <v>2.077</v>
      </c>
      <c r="P36" s="14">
        <f t="shared" si="5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4" customFormat="1" ht="12.75">
      <c r="A37" s="4" t="s">
        <v>31</v>
      </c>
      <c r="B37" s="4">
        <v>33</v>
      </c>
      <c r="C37" s="4" t="s">
        <v>91</v>
      </c>
      <c r="D37" s="9">
        <v>0.001</v>
      </c>
      <c r="E37" s="2"/>
      <c r="F37" s="2">
        <v>0.193</v>
      </c>
      <c r="G37" s="15">
        <f t="shared" si="0"/>
        <v>0.193</v>
      </c>
      <c r="H37" s="14">
        <f t="shared" si="1"/>
        <v>0.000193</v>
      </c>
      <c r="I37" s="2">
        <v>2</v>
      </c>
      <c r="J37" s="2">
        <v>0.219</v>
      </c>
      <c r="K37" s="15">
        <f t="shared" si="2"/>
        <v>0.219</v>
      </c>
      <c r="L37" s="14">
        <f t="shared" si="3"/>
        <v>0.000219</v>
      </c>
      <c r="M37" s="2"/>
      <c r="N37" s="2">
        <v>0.106</v>
      </c>
      <c r="O37" s="15">
        <f t="shared" si="4"/>
        <v>0.106</v>
      </c>
      <c r="P37" s="14">
        <f t="shared" si="5"/>
        <v>0.000106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4" customFormat="1" ht="12.75">
      <c r="A38" s="4" t="s">
        <v>31</v>
      </c>
      <c r="B38" s="4">
        <v>34</v>
      </c>
      <c r="C38" s="4" t="s">
        <v>92</v>
      </c>
      <c r="D38" s="2"/>
      <c r="E38" s="2"/>
      <c r="F38" s="2">
        <v>190.476</v>
      </c>
      <c r="G38" s="16">
        <f>G37+G36+G32+G26+G22+G19+G18+G15+G10+G7</f>
        <v>190.476</v>
      </c>
      <c r="H38" s="2"/>
      <c r="I38" s="2"/>
      <c r="J38" s="2">
        <v>181.325</v>
      </c>
      <c r="K38" s="16">
        <f>K37+K36+K32+K26+K22+K19+K18+K15+K10+K7</f>
        <v>181.325</v>
      </c>
      <c r="L38" s="2"/>
      <c r="M38" s="2"/>
      <c r="N38" s="2">
        <v>158.628</v>
      </c>
      <c r="O38" s="16">
        <f>O37+O36+O32+O26+O22+O19+O18+O15+O10+O7</f>
        <v>158.628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4" customFormat="1" ht="12.75">
      <c r="A39" s="4" t="s">
        <v>31</v>
      </c>
      <c r="B39" s="4">
        <v>35</v>
      </c>
      <c r="C39" s="4" t="s">
        <v>93</v>
      </c>
      <c r="D39" s="2"/>
      <c r="E39" s="31">
        <f>(F39-H39)*2/F39*100</f>
        <v>0</v>
      </c>
      <c r="F39" s="16">
        <v>2.030407</v>
      </c>
      <c r="G39" s="2"/>
      <c r="H39" s="17">
        <f>SUM(H5:H37)</f>
        <v>2.030407</v>
      </c>
      <c r="I39" s="31">
        <f>(J39-L39)*2/J39*100</f>
        <v>-3.612817963569631E-14</v>
      </c>
      <c r="J39" s="16">
        <v>2.458409</v>
      </c>
      <c r="K39" s="2"/>
      <c r="L39" s="16">
        <f>SUM(L5:L37)</f>
        <v>2.4584090000000005</v>
      </c>
      <c r="M39" s="31">
        <f>(N39-P39)*2/N39*100</f>
        <v>0</v>
      </c>
      <c r="N39" s="16">
        <v>2.048611</v>
      </c>
      <c r="O39" s="2"/>
      <c r="P39" s="17">
        <f>SUM(P5:P37)</f>
        <v>2.048611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22">
      <selection activeCell="L48" sqref="L48"/>
    </sheetView>
  </sheetViews>
  <sheetFormatPr defaultColWidth="9.140625" defaultRowHeight="12.75"/>
  <cols>
    <col min="1" max="1" width="4.7109375" style="0" hidden="1" customWidth="1"/>
    <col min="2" max="2" width="11.140625" style="0" hidden="1" customWidth="1"/>
    <col min="3" max="3" width="16.421875" style="0" bestFit="1" customWidth="1"/>
    <col min="5" max="5" width="3.28125" style="0" customWidth="1"/>
    <col min="9" max="9" width="3.28125" style="0" customWidth="1"/>
    <col min="13" max="13" width="3.7109375" style="0" customWidth="1"/>
  </cols>
  <sheetData>
    <row r="1" spans="3:16" ht="12.75">
      <c r="C1" s="18" t="s">
        <v>32</v>
      </c>
      <c r="D1" s="9" t="s">
        <v>94</v>
      </c>
      <c r="F1" s="42" t="s">
        <v>43</v>
      </c>
      <c r="G1" s="42"/>
      <c r="H1" s="42"/>
      <c r="J1" s="42" t="s">
        <v>44</v>
      </c>
      <c r="K1" s="42"/>
      <c r="L1" s="42"/>
      <c r="N1" s="42" t="s">
        <v>45</v>
      </c>
      <c r="O1" s="42"/>
      <c r="P1" s="42"/>
    </row>
    <row r="2" spans="4:16" ht="12.75">
      <c r="D2" s="9" t="s">
        <v>95</v>
      </c>
      <c r="F2" s="43" t="s">
        <v>56</v>
      </c>
      <c r="G2" s="12" t="s">
        <v>56</v>
      </c>
      <c r="H2" s="12" t="s">
        <v>96</v>
      </c>
      <c r="J2" s="43" t="s">
        <v>56</v>
      </c>
      <c r="K2" s="12" t="s">
        <v>56</v>
      </c>
      <c r="L2" s="12" t="s">
        <v>96</v>
      </c>
      <c r="N2" s="43" t="s">
        <v>56</v>
      </c>
      <c r="O2" s="12" t="s">
        <v>56</v>
      </c>
      <c r="P2" s="12" t="s">
        <v>96</v>
      </c>
    </row>
    <row r="3" spans="3:16" ht="12.75">
      <c r="C3" t="s">
        <v>171</v>
      </c>
      <c r="D3" s="9"/>
      <c r="F3" s="43" t="s">
        <v>98</v>
      </c>
      <c r="G3" s="12" t="s">
        <v>97</v>
      </c>
      <c r="H3" s="12" t="s">
        <v>97</v>
      </c>
      <c r="J3" s="43" t="s">
        <v>98</v>
      </c>
      <c r="K3" s="12" t="s">
        <v>97</v>
      </c>
      <c r="L3" s="12" t="s">
        <v>97</v>
      </c>
      <c r="N3" s="43" t="s">
        <v>98</v>
      </c>
      <c r="O3" s="12" t="s">
        <v>97</v>
      </c>
      <c r="P3" s="12" t="s">
        <v>97</v>
      </c>
    </row>
    <row r="4" spans="4:16" ht="12.75">
      <c r="D4" s="10"/>
      <c r="G4" s="13"/>
      <c r="H4" s="14"/>
      <c r="K4" s="13"/>
      <c r="L4" s="14"/>
      <c r="O4" s="13"/>
      <c r="P4" s="14"/>
    </row>
    <row r="5" spans="1:38" s="4" customFormat="1" ht="12.75">
      <c r="A5" s="4" t="s">
        <v>32</v>
      </c>
      <c r="B5" s="4">
        <v>1</v>
      </c>
      <c r="C5" s="4" t="s">
        <v>59</v>
      </c>
      <c r="D5" s="9">
        <v>1</v>
      </c>
      <c r="E5" s="2">
        <v>2</v>
      </c>
      <c r="F5" s="2">
        <v>0.028</v>
      </c>
      <c r="G5" s="15">
        <f>IF(F5=0,"",IF(E5=1,F5/2,F5))</f>
        <v>0.028</v>
      </c>
      <c r="H5" s="14">
        <f>IF(G5="","",G5*$D5)</f>
        <v>0.028</v>
      </c>
      <c r="I5" s="2"/>
      <c r="J5" s="2">
        <v>0.018</v>
      </c>
      <c r="K5" s="15">
        <f>IF(J5=0,"",IF(I5=1,J5/2,J5))</f>
        <v>0.018</v>
      </c>
      <c r="L5" s="14">
        <f>IF(K5="","",K5*$D5)</f>
        <v>0.018</v>
      </c>
      <c r="M5" s="2">
        <v>2</v>
      </c>
      <c r="N5" s="2">
        <v>0.024</v>
      </c>
      <c r="O5" s="15">
        <f>IF(N5=0,"",IF(M5=1,N5/2,N5))</f>
        <v>0.024</v>
      </c>
      <c r="P5" s="14">
        <f>IF(O5="","",O5*$D5)</f>
        <v>0.024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4" customFormat="1" ht="12.75">
      <c r="A6" s="4" t="s">
        <v>32</v>
      </c>
      <c r="B6" s="4">
        <v>2</v>
      </c>
      <c r="C6" s="4" t="s">
        <v>60</v>
      </c>
      <c r="D6" s="9">
        <v>0</v>
      </c>
      <c r="E6" s="2"/>
      <c r="F6" s="2">
        <v>7.055</v>
      </c>
      <c r="G6" s="15">
        <f aca="true" t="shared" si="0" ref="G6:G37">IF(F6=0,"",IF(E6=1,F6/2,F6))</f>
        <v>7.055</v>
      </c>
      <c r="H6" s="14">
        <f aca="true" t="shared" si="1" ref="H6:H37">IF(G6="","",G6*$D6)</f>
        <v>0</v>
      </c>
      <c r="I6" s="2"/>
      <c r="J6" s="2">
        <v>4.569</v>
      </c>
      <c r="K6" s="15">
        <f aca="true" t="shared" si="2" ref="K6:K37">IF(J6=0,"",IF(I6=1,J6/2,J6))</f>
        <v>4.569</v>
      </c>
      <c r="L6" s="14">
        <f aca="true" t="shared" si="3" ref="L6:L37">IF(K6="","",K6*$D6)</f>
        <v>0</v>
      </c>
      <c r="M6" s="2"/>
      <c r="N6" s="2">
        <v>16.483</v>
      </c>
      <c r="O6" s="15">
        <f aca="true" t="shared" si="4" ref="O6:O37">IF(N6=0,"",IF(M6=1,N6/2,N6))</f>
        <v>16.483</v>
      </c>
      <c r="P6" s="14">
        <f aca="true" t="shared" si="5" ref="P6:P37">IF(O6="","",O6*$D6)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4" customFormat="1" ht="12.75">
      <c r="A7" s="4" t="s">
        <v>32</v>
      </c>
      <c r="B7" s="4">
        <v>3</v>
      </c>
      <c r="C7" s="4" t="s">
        <v>61</v>
      </c>
      <c r="D7" s="9">
        <v>0</v>
      </c>
      <c r="E7" s="2"/>
      <c r="F7" s="2">
        <v>7.083</v>
      </c>
      <c r="G7" s="15">
        <f t="shared" si="0"/>
        <v>7.083</v>
      </c>
      <c r="H7" s="14">
        <f t="shared" si="1"/>
        <v>0</v>
      </c>
      <c r="I7" s="2"/>
      <c r="J7" s="2">
        <v>4.587</v>
      </c>
      <c r="K7" s="15">
        <f t="shared" si="2"/>
        <v>4.587</v>
      </c>
      <c r="L7" s="14">
        <f t="shared" si="3"/>
        <v>0</v>
      </c>
      <c r="M7" s="2"/>
      <c r="N7" s="2">
        <v>16.507</v>
      </c>
      <c r="O7" s="15">
        <f t="shared" si="4"/>
        <v>16.507</v>
      </c>
      <c r="P7" s="14">
        <f t="shared" si="5"/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4" customFormat="1" ht="12.75">
      <c r="A8" s="4" t="s">
        <v>32</v>
      </c>
      <c r="B8" s="4">
        <v>4</v>
      </c>
      <c r="C8" s="4" t="s">
        <v>62</v>
      </c>
      <c r="D8" s="9">
        <v>0.5</v>
      </c>
      <c r="E8" s="2"/>
      <c r="F8" s="2">
        <v>0.245</v>
      </c>
      <c r="G8" s="15">
        <f t="shared" si="0"/>
        <v>0.245</v>
      </c>
      <c r="H8" s="14">
        <f t="shared" si="1"/>
        <v>0.1225</v>
      </c>
      <c r="I8" s="2"/>
      <c r="J8" s="2">
        <v>0.151</v>
      </c>
      <c r="K8" s="15">
        <f t="shared" si="2"/>
        <v>0.151</v>
      </c>
      <c r="L8" s="14">
        <f t="shared" si="3"/>
        <v>0.0755</v>
      </c>
      <c r="M8" s="2"/>
      <c r="N8" s="2">
        <v>0.24</v>
      </c>
      <c r="O8" s="15">
        <f t="shared" si="4"/>
        <v>0.24</v>
      </c>
      <c r="P8" s="14">
        <f t="shared" si="5"/>
        <v>0.12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" customFormat="1" ht="12.75">
      <c r="A9" s="4" t="s">
        <v>32</v>
      </c>
      <c r="B9" s="4">
        <v>5</v>
      </c>
      <c r="C9" s="4" t="s">
        <v>63</v>
      </c>
      <c r="D9" s="9">
        <v>0</v>
      </c>
      <c r="E9" s="2"/>
      <c r="F9" s="2">
        <v>15.762</v>
      </c>
      <c r="G9" s="15">
        <f t="shared" si="0"/>
        <v>15.762</v>
      </c>
      <c r="H9" s="14">
        <f t="shared" si="1"/>
        <v>0</v>
      </c>
      <c r="I9" s="2"/>
      <c r="J9" s="2">
        <v>10.17</v>
      </c>
      <c r="K9" s="15">
        <f t="shared" si="2"/>
        <v>10.17</v>
      </c>
      <c r="L9" s="14">
        <f t="shared" si="3"/>
        <v>0</v>
      </c>
      <c r="M9" s="2"/>
      <c r="N9" s="2">
        <v>24.01</v>
      </c>
      <c r="O9" s="15">
        <f t="shared" si="4"/>
        <v>24.01</v>
      </c>
      <c r="P9" s="14">
        <f t="shared" si="5"/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4" customFormat="1" ht="12.75">
      <c r="A10" s="4" t="s">
        <v>32</v>
      </c>
      <c r="B10" s="4">
        <v>5</v>
      </c>
      <c r="C10" s="4" t="s">
        <v>64</v>
      </c>
      <c r="D10" s="9">
        <v>0</v>
      </c>
      <c r="E10" s="2"/>
      <c r="F10" s="2">
        <v>16.007</v>
      </c>
      <c r="G10" s="15">
        <f t="shared" si="0"/>
        <v>16.007</v>
      </c>
      <c r="H10" s="14">
        <f t="shared" si="1"/>
        <v>0</v>
      </c>
      <c r="I10" s="2"/>
      <c r="J10" s="2">
        <v>10.321</v>
      </c>
      <c r="K10" s="15">
        <f t="shared" si="2"/>
        <v>10.321</v>
      </c>
      <c r="L10" s="14">
        <f t="shared" si="3"/>
        <v>0</v>
      </c>
      <c r="M10" s="2"/>
      <c r="N10" s="2">
        <v>24.25</v>
      </c>
      <c r="O10" s="15">
        <f t="shared" si="4"/>
        <v>24.25</v>
      </c>
      <c r="P10" s="14">
        <f t="shared" si="5"/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2.75">
      <c r="A11" s="4" t="s">
        <v>32</v>
      </c>
      <c r="B11" s="4">
        <v>7</v>
      </c>
      <c r="C11" s="4" t="s">
        <v>65</v>
      </c>
      <c r="D11" s="9">
        <v>0.1</v>
      </c>
      <c r="E11" s="2"/>
      <c r="F11" s="2">
        <v>0.39</v>
      </c>
      <c r="G11" s="15">
        <f t="shared" si="0"/>
        <v>0.39</v>
      </c>
      <c r="H11" s="14">
        <f t="shared" si="1"/>
        <v>0.03900000000000001</v>
      </c>
      <c r="I11" s="2"/>
      <c r="J11" s="2">
        <v>0.211</v>
      </c>
      <c r="K11" s="15">
        <f t="shared" si="2"/>
        <v>0.211</v>
      </c>
      <c r="L11" s="14">
        <f t="shared" si="3"/>
        <v>0.0211</v>
      </c>
      <c r="M11" s="2"/>
      <c r="N11" s="2">
        <v>0.336</v>
      </c>
      <c r="O11" s="15">
        <f t="shared" si="4"/>
        <v>0.336</v>
      </c>
      <c r="P11" s="14">
        <f t="shared" si="5"/>
        <v>0.033600000000000005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2.75">
      <c r="A12" s="4" t="s">
        <v>32</v>
      </c>
      <c r="B12" s="4">
        <v>8</v>
      </c>
      <c r="C12" s="4" t="s">
        <v>66</v>
      </c>
      <c r="D12" s="9">
        <v>0.1</v>
      </c>
      <c r="E12" s="2"/>
      <c r="F12" s="2">
        <v>0.413</v>
      </c>
      <c r="G12" s="15">
        <f t="shared" si="0"/>
        <v>0.413</v>
      </c>
      <c r="H12" s="14">
        <f t="shared" si="1"/>
        <v>0.0413</v>
      </c>
      <c r="I12" s="2"/>
      <c r="J12" s="2">
        <v>0.272</v>
      </c>
      <c r="K12" s="15">
        <f t="shared" si="2"/>
        <v>0.272</v>
      </c>
      <c r="L12" s="14">
        <f t="shared" si="3"/>
        <v>0.027200000000000002</v>
      </c>
      <c r="M12" s="2"/>
      <c r="N12" s="2">
        <v>0.36</v>
      </c>
      <c r="O12" s="15">
        <f t="shared" si="4"/>
        <v>0.36</v>
      </c>
      <c r="P12" s="14">
        <f t="shared" si="5"/>
        <v>0.036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4" customFormat="1" ht="12.75">
      <c r="A13" s="4" t="s">
        <v>32</v>
      </c>
      <c r="B13" s="4">
        <v>9</v>
      </c>
      <c r="C13" s="4" t="s">
        <v>67</v>
      </c>
      <c r="D13" s="9">
        <v>0.1</v>
      </c>
      <c r="E13" s="2"/>
      <c r="F13" s="2">
        <v>0.837</v>
      </c>
      <c r="G13" s="15">
        <f t="shared" si="0"/>
        <v>0.837</v>
      </c>
      <c r="H13" s="14">
        <f t="shared" si="1"/>
        <v>0.0837</v>
      </c>
      <c r="I13" s="2"/>
      <c r="J13" s="2">
        <v>0.471</v>
      </c>
      <c r="K13" s="15">
        <f t="shared" si="2"/>
        <v>0.471</v>
      </c>
      <c r="L13" s="14">
        <f t="shared" si="3"/>
        <v>0.0471</v>
      </c>
      <c r="M13" s="2"/>
      <c r="N13" s="2">
        <v>0.594</v>
      </c>
      <c r="O13" s="15">
        <f t="shared" si="4"/>
        <v>0.594</v>
      </c>
      <c r="P13" s="14">
        <f t="shared" si="5"/>
        <v>0.0594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" customFormat="1" ht="12.75">
      <c r="A14" s="4" t="s">
        <v>32</v>
      </c>
      <c r="B14" s="4">
        <v>10</v>
      </c>
      <c r="C14" s="4" t="s">
        <v>68</v>
      </c>
      <c r="D14" s="9">
        <v>0</v>
      </c>
      <c r="E14" s="2"/>
      <c r="F14" s="2">
        <v>22.23</v>
      </c>
      <c r="G14" s="15">
        <f t="shared" si="0"/>
        <v>22.23</v>
      </c>
      <c r="H14" s="14">
        <f t="shared" si="1"/>
        <v>0</v>
      </c>
      <c r="I14" s="2"/>
      <c r="J14" s="2">
        <v>12.385</v>
      </c>
      <c r="K14" s="15">
        <f t="shared" si="2"/>
        <v>12.385</v>
      </c>
      <c r="L14" s="14">
        <f t="shared" si="3"/>
        <v>0</v>
      </c>
      <c r="M14" s="2"/>
      <c r="N14" s="2">
        <v>26.441</v>
      </c>
      <c r="O14" s="15">
        <f t="shared" si="4"/>
        <v>26.441</v>
      </c>
      <c r="P14" s="14">
        <f t="shared" si="5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4" customFormat="1" ht="12.75">
      <c r="A15" s="4" t="s">
        <v>32</v>
      </c>
      <c r="B15" s="4">
        <v>11</v>
      </c>
      <c r="C15" s="4" t="s">
        <v>69</v>
      </c>
      <c r="D15" s="9">
        <v>0</v>
      </c>
      <c r="E15" s="2"/>
      <c r="F15" s="2">
        <v>23.87</v>
      </c>
      <c r="G15" s="15">
        <f t="shared" si="0"/>
        <v>23.87</v>
      </c>
      <c r="H15" s="14">
        <f t="shared" si="1"/>
        <v>0</v>
      </c>
      <c r="I15" s="2"/>
      <c r="J15" s="2">
        <v>13.339</v>
      </c>
      <c r="K15" s="15">
        <f t="shared" si="2"/>
        <v>13.339</v>
      </c>
      <c r="L15" s="14">
        <f t="shared" si="3"/>
        <v>0</v>
      </c>
      <c r="M15" s="2"/>
      <c r="N15" s="2">
        <v>27.731</v>
      </c>
      <c r="O15" s="15">
        <f t="shared" si="4"/>
        <v>27.731</v>
      </c>
      <c r="P15" s="14">
        <f t="shared" si="5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4" customFormat="1" ht="12.75">
      <c r="A16" s="4" t="s">
        <v>32</v>
      </c>
      <c r="B16" s="4">
        <v>12</v>
      </c>
      <c r="C16" s="4" t="s">
        <v>70</v>
      </c>
      <c r="D16" s="9">
        <v>0.01</v>
      </c>
      <c r="E16" s="2"/>
      <c r="F16" s="2">
        <v>1.673</v>
      </c>
      <c r="G16" s="15">
        <f t="shared" si="0"/>
        <v>1.673</v>
      </c>
      <c r="H16" s="14">
        <f t="shared" si="1"/>
        <v>0.016730000000000002</v>
      </c>
      <c r="I16" s="2"/>
      <c r="J16" s="2">
        <v>1.086</v>
      </c>
      <c r="K16" s="15">
        <f t="shared" si="2"/>
        <v>1.086</v>
      </c>
      <c r="L16" s="14">
        <f t="shared" si="3"/>
        <v>0.010860000000000002</v>
      </c>
      <c r="M16" s="2"/>
      <c r="N16" s="2">
        <v>1.381</v>
      </c>
      <c r="O16" s="15">
        <f t="shared" si="4"/>
        <v>1.381</v>
      </c>
      <c r="P16" s="14">
        <f t="shared" si="5"/>
        <v>0.013810000000000001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4" customFormat="1" ht="12.75">
      <c r="A17" s="4" t="s">
        <v>32</v>
      </c>
      <c r="B17" s="4">
        <v>13</v>
      </c>
      <c r="C17" s="4" t="s">
        <v>71</v>
      </c>
      <c r="D17" s="9">
        <v>0</v>
      </c>
      <c r="E17" s="2"/>
      <c r="F17" s="2">
        <v>3.458</v>
      </c>
      <c r="G17" s="15">
        <f t="shared" si="0"/>
        <v>3.458</v>
      </c>
      <c r="H17" s="14">
        <f t="shared" si="1"/>
        <v>0</v>
      </c>
      <c r="I17" s="2"/>
      <c r="J17" s="2">
        <v>1.992</v>
      </c>
      <c r="K17" s="15">
        <f t="shared" si="2"/>
        <v>1.992</v>
      </c>
      <c r="L17" s="14">
        <f t="shared" si="3"/>
        <v>0</v>
      </c>
      <c r="M17" s="2"/>
      <c r="N17" s="2">
        <v>2.941</v>
      </c>
      <c r="O17" s="15">
        <f t="shared" si="4"/>
        <v>2.941</v>
      </c>
      <c r="P17" s="14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4" customFormat="1" ht="12.75">
      <c r="A18" s="4" t="s">
        <v>32</v>
      </c>
      <c r="B18" s="4">
        <v>14</v>
      </c>
      <c r="C18" s="4" t="s">
        <v>72</v>
      </c>
      <c r="D18" s="9">
        <v>0</v>
      </c>
      <c r="E18" s="2"/>
      <c r="F18" s="2">
        <v>5.131</v>
      </c>
      <c r="G18" s="15">
        <f t="shared" si="0"/>
        <v>5.131</v>
      </c>
      <c r="H18" s="14">
        <f t="shared" si="1"/>
        <v>0</v>
      </c>
      <c r="I18" s="2"/>
      <c r="J18" s="2">
        <v>3.078</v>
      </c>
      <c r="K18" s="15">
        <f t="shared" si="2"/>
        <v>3.078</v>
      </c>
      <c r="L18" s="14">
        <f t="shared" si="3"/>
        <v>0</v>
      </c>
      <c r="M18" s="2"/>
      <c r="N18" s="2">
        <v>4.322</v>
      </c>
      <c r="O18" s="15">
        <f t="shared" si="4"/>
        <v>4.322</v>
      </c>
      <c r="P18" s="14">
        <f t="shared" si="5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4" customFormat="1" ht="12.75">
      <c r="A19" s="4" t="s">
        <v>32</v>
      </c>
      <c r="B19" s="4">
        <v>15</v>
      </c>
      <c r="C19" s="4" t="s">
        <v>73</v>
      </c>
      <c r="D19" s="9">
        <v>0.001</v>
      </c>
      <c r="E19" s="2"/>
      <c r="F19" s="2">
        <v>0.725</v>
      </c>
      <c r="G19" s="15">
        <f t="shared" si="0"/>
        <v>0.725</v>
      </c>
      <c r="H19" s="14">
        <f t="shared" si="1"/>
        <v>0.000725</v>
      </c>
      <c r="I19" s="2"/>
      <c r="J19" s="2">
        <v>0.567</v>
      </c>
      <c r="K19" s="15">
        <f t="shared" si="2"/>
        <v>0.567</v>
      </c>
      <c r="L19" s="14">
        <f t="shared" si="3"/>
        <v>0.000567</v>
      </c>
      <c r="M19" s="2"/>
      <c r="N19" s="2">
        <v>0.582</v>
      </c>
      <c r="O19" s="15">
        <f t="shared" si="4"/>
        <v>0.582</v>
      </c>
      <c r="P19" s="14">
        <f t="shared" si="5"/>
        <v>0.0005819999999999999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" customFormat="1" ht="12.75">
      <c r="A20" s="4" t="s">
        <v>32</v>
      </c>
      <c r="B20" s="4">
        <v>16</v>
      </c>
      <c r="C20" s="4" t="s">
        <v>74</v>
      </c>
      <c r="D20" s="9">
        <v>0.1</v>
      </c>
      <c r="E20" s="2"/>
      <c r="F20" s="2">
        <v>0.508</v>
      </c>
      <c r="G20" s="15">
        <f t="shared" si="0"/>
        <v>0.508</v>
      </c>
      <c r="H20" s="14">
        <f t="shared" si="1"/>
        <v>0.050800000000000005</v>
      </c>
      <c r="I20" s="2"/>
      <c r="J20" s="2">
        <v>0.26</v>
      </c>
      <c r="K20" s="15">
        <f t="shared" si="2"/>
        <v>0.26</v>
      </c>
      <c r="L20" s="14">
        <f t="shared" si="3"/>
        <v>0.026000000000000002</v>
      </c>
      <c r="M20" s="2">
        <v>2</v>
      </c>
      <c r="N20" s="2">
        <v>0.348</v>
      </c>
      <c r="O20" s="15">
        <f t="shared" si="4"/>
        <v>0.348</v>
      </c>
      <c r="P20" s="14">
        <f t="shared" si="5"/>
        <v>0.0348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4" customFormat="1" ht="12.75">
      <c r="A21" s="4" t="s">
        <v>32</v>
      </c>
      <c r="B21" s="4">
        <v>17</v>
      </c>
      <c r="C21" s="4" t="s">
        <v>75</v>
      </c>
      <c r="D21" s="9">
        <v>0</v>
      </c>
      <c r="E21" s="2"/>
      <c r="F21" s="2">
        <v>32.621</v>
      </c>
      <c r="G21" s="15">
        <f t="shared" si="0"/>
        <v>32.621</v>
      </c>
      <c r="H21" s="14">
        <f t="shared" si="1"/>
        <v>0</v>
      </c>
      <c r="I21" s="2"/>
      <c r="J21" s="2">
        <v>17.847</v>
      </c>
      <c r="K21" s="15">
        <f t="shared" si="2"/>
        <v>17.847</v>
      </c>
      <c r="L21" s="14">
        <f t="shared" si="3"/>
        <v>0</v>
      </c>
      <c r="M21" s="2"/>
      <c r="N21" s="2">
        <v>34.646</v>
      </c>
      <c r="O21" s="15">
        <f t="shared" si="4"/>
        <v>34.646</v>
      </c>
      <c r="P21" s="14">
        <f t="shared" si="5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4" customFormat="1" ht="12.75">
      <c r="A22" s="4" t="s">
        <v>32</v>
      </c>
      <c r="B22" s="4">
        <v>18</v>
      </c>
      <c r="C22" s="4" t="s">
        <v>76</v>
      </c>
      <c r="D22" s="9">
        <v>0</v>
      </c>
      <c r="E22" s="2"/>
      <c r="F22" s="2">
        <v>33.129</v>
      </c>
      <c r="G22" s="15">
        <f t="shared" si="0"/>
        <v>33.129</v>
      </c>
      <c r="H22" s="14">
        <f t="shared" si="1"/>
        <v>0</v>
      </c>
      <c r="I22" s="2"/>
      <c r="J22" s="2">
        <v>18.107</v>
      </c>
      <c r="K22" s="15">
        <f t="shared" si="2"/>
        <v>18.107</v>
      </c>
      <c r="L22" s="14">
        <f t="shared" si="3"/>
        <v>0</v>
      </c>
      <c r="M22" s="2"/>
      <c r="N22" s="2">
        <v>34.994</v>
      </c>
      <c r="O22" s="15">
        <f t="shared" si="4"/>
        <v>34.994</v>
      </c>
      <c r="P22" s="14">
        <f t="shared" si="5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4" customFormat="1" ht="12.75">
      <c r="A23" s="4" t="s">
        <v>32</v>
      </c>
      <c r="B23" s="4">
        <v>19</v>
      </c>
      <c r="C23" s="4" t="s">
        <v>77</v>
      </c>
      <c r="D23" s="9">
        <v>0.05</v>
      </c>
      <c r="E23" s="2">
        <v>2</v>
      </c>
      <c r="F23" s="2">
        <v>0.725</v>
      </c>
      <c r="G23" s="15">
        <f t="shared" si="0"/>
        <v>0.725</v>
      </c>
      <c r="H23" s="14">
        <f t="shared" si="1"/>
        <v>0.03625</v>
      </c>
      <c r="I23" s="2">
        <v>2</v>
      </c>
      <c r="J23" s="2">
        <v>0.374</v>
      </c>
      <c r="K23" s="15">
        <f t="shared" si="2"/>
        <v>0.374</v>
      </c>
      <c r="L23" s="14">
        <f t="shared" si="3"/>
        <v>0.0187</v>
      </c>
      <c r="M23" s="2"/>
      <c r="N23" s="2">
        <v>0.78</v>
      </c>
      <c r="O23" s="15">
        <f t="shared" si="4"/>
        <v>0.78</v>
      </c>
      <c r="P23" s="14">
        <f t="shared" si="5"/>
        <v>0.03900000000000001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4" customFormat="1" ht="12.75">
      <c r="A24" s="4" t="s">
        <v>32</v>
      </c>
      <c r="B24" s="4">
        <v>20</v>
      </c>
      <c r="C24" s="4" t="s">
        <v>78</v>
      </c>
      <c r="D24" s="9">
        <v>0.5</v>
      </c>
      <c r="E24" s="2"/>
      <c r="F24" s="2">
        <v>1.84</v>
      </c>
      <c r="G24" s="15">
        <f t="shared" si="0"/>
        <v>1.84</v>
      </c>
      <c r="H24" s="14">
        <f t="shared" si="1"/>
        <v>0.92</v>
      </c>
      <c r="I24" s="2"/>
      <c r="J24" s="2">
        <v>0.785</v>
      </c>
      <c r="K24" s="15">
        <f t="shared" si="2"/>
        <v>0.785</v>
      </c>
      <c r="L24" s="14">
        <f t="shared" si="3"/>
        <v>0.3925</v>
      </c>
      <c r="M24" s="2"/>
      <c r="N24" s="2">
        <v>1.2</v>
      </c>
      <c r="O24" s="15">
        <f t="shared" si="4"/>
        <v>1.2</v>
      </c>
      <c r="P24" s="14">
        <f t="shared" si="5"/>
        <v>0.6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4" customFormat="1" ht="12.75">
      <c r="A25" s="4" t="s">
        <v>32</v>
      </c>
      <c r="B25" s="4">
        <v>21</v>
      </c>
      <c r="C25" s="4" t="s">
        <v>79</v>
      </c>
      <c r="D25" s="9">
        <v>0</v>
      </c>
      <c r="E25" s="2"/>
      <c r="F25" s="2">
        <v>6.972</v>
      </c>
      <c r="G25" s="15">
        <f t="shared" si="0"/>
        <v>6.972</v>
      </c>
      <c r="H25" s="14">
        <f t="shared" si="1"/>
        <v>0</v>
      </c>
      <c r="I25" s="2"/>
      <c r="J25" s="2">
        <v>5.722</v>
      </c>
      <c r="K25" s="15">
        <f t="shared" si="2"/>
        <v>5.722</v>
      </c>
      <c r="L25" s="14">
        <f t="shared" si="3"/>
        <v>0</v>
      </c>
      <c r="M25" s="2"/>
      <c r="N25" s="2">
        <v>13.806</v>
      </c>
      <c r="O25" s="15">
        <f t="shared" si="4"/>
        <v>13.806</v>
      </c>
      <c r="P25" s="14">
        <f t="shared" si="5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4" customFormat="1" ht="12.75">
      <c r="A26" s="4" t="s">
        <v>32</v>
      </c>
      <c r="B26" s="4">
        <v>22</v>
      </c>
      <c r="C26" s="4" t="s">
        <v>80</v>
      </c>
      <c r="D26" s="9">
        <v>0</v>
      </c>
      <c r="E26" s="2"/>
      <c r="F26" s="2">
        <v>9.537</v>
      </c>
      <c r="G26" s="15">
        <f t="shared" si="0"/>
        <v>9.537</v>
      </c>
      <c r="H26" s="14">
        <f t="shared" si="1"/>
        <v>0</v>
      </c>
      <c r="I26" s="2"/>
      <c r="J26" s="2">
        <v>6.881</v>
      </c>
      <c r="K26" s="15">
        <f t="shared" si="2"/>
        <v>6.881</v>
      </c>
      <c r="L26" s="14">
        <f t="shared" si="3"/>
        <v>0</v>
      </c>
      <c r="M26" s="2"/>
      <c r="N26" s="2">
        <v>15.786</v>
      </c>
      <c r="O26" s="15">
        <f t="shared" si="4"/>
        <v>15.786</v>
      </c>
      <c r="P26" s="14">
        <f t="shared" si="5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4" customFormat="1" ht="12.75">
      <c r="A27" s="4" t="s">
        <v>32</v>
      </c>
      <c r="B27" s="4">
        <v>23</v>
      </c>
      <c r="C27" s="4" t="s">
        <v>81</v>
      </c>
      <c r="D27" s="9">
        <v>0.1</v>
      </c>
      <c r="E27" s="2"/>
      <c r="F27" s="2">
        <v>1.617</v>
      </c>
      <c r="G27" s="15">
        <f t="shared" si="0"/>
        <v>1.617</v>
      </c>
      <c r="H27" s="14">
        <f t="shared" si="1"/>
        <v>0.1617</v>
      </c>
      <c r="I27" s="2"/>
      <c r="J27" s="2">
        <v>0.905</v>
      </c>
      <c r="K27" s="15">
        <f t="shared" si="2"/>
        <v>0.905</v>
      </c>
      <c r="L27" s="14">
        <f t="shared" si="3"/>
        <v>0.09050000000000001</v>
      </c>
      <c r="M27" s="2"/>
      <c r="N27" s="2">
        <v>0.78</v>
      </c>
      <c r="O27" s="15">
        <f t="shared" si="4"/>
        <v>0.78</v>
      </c>
      <c r="P27" s="14">
        <f t="shared" si="5"/>
        <v>0.07800000000000001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4" customFormat="1" ht="12.75">
      <c r="A28" s="4" t="s">
        <v>32</v>
      </c>
      <c r="B28" s="4">
        <v>24</v>
      </c>
      <c r="C28" s="4" t="s">
        <v>82</v>
      </c>
      <c r="D28" s="9">
        <v>0.1</v>
      </c>
      <c r="E28" s="2"/>
      <c r="F28" s="2">
        <v>0.781</v>
      </c>
      <c r="G28" s="15">
        <f t="shared" si="0"/>
        <v>0.781</v>
      </c>
      <c r="H28" s="14">
        <f t="shared" si="1"/>
        <v>0.0781</v>
      </c>
      <c r="I28" s="2"/>
      <c r="J28" s="2">
        <v>0.392</v>
      </c>
      <c r="K28" s="15">
        <f t="shared" si="2"/>
        <v>0.392</v>
      </c>
      <c r="L28" s="14">
        <f t="shared" si="3"/>
        <v>0.039200000000000006</v>
      </c>
      <c r="M28" s="2"/>
      <c r="N28" s="2">
        <v>0.78</v>
      </c>
      <c r="O28" s="15">
        <f t="shared" si="4"/>
        <v>0.78</v>
      </c>
      <c r="P28" s="14">
        <f t="shared" si="5"/>
        <v>0.07800000000000001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4" customFormat="1" ht="12.75">
      <c r="A29" s="4" t="s">
        <v>32</v>
      </c>
      <c r="B29" s="4">
        <v>25</v>
      </c>
      <c r="C29" s="4" t="s">
        <v>83</v>
      </c>
      <c r="D29" s="9">
        <v>0.1</v>
      </c>
      <c r="E29" s="2">
        <v>2</v>
      </c>
      <c r="F29" s="2">
        <v>0.357</v>
      </c>
      <c r="G29" s="15">
        <f t="shared" si="0"/>
        <v>0.357</v>
      </c>
      <c r="H29" s="14">
        <f t="shared" si="1"/>
        <v>0.0357</v>
      </c>
      <c r="I29" s="2">
        <v>2</v>
      </c>
      <c r="J29" s="2">
        <v>0.199</v>
      </c>
      <c r="K29" s="15">
        <f t="shared" si="2"/>
        <v>0.199</v>
      </c>
      <c r="L29" s="14">
        <f t="shared" si="3"/>
        <v>0.0199</v>
      </c>
      <c r="M29" s="2"/>
      <c r="N29" s="2">
        <v>0.198</v>
      </c>
      <c r="O29" s="15">
        <f t="shared" si="4"/>
        <v>0.198</v>
      </c>
      <c r="P29" s="14">
        <f t="shared" si="5"/>
        <v>0.0198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4" customFormat="1" ht="12.75">
      <c r="A30" s="4" t="s">
        <v>32</v>
      </c>
      <c r="B30" s="4">
        <v>26</v>
      </c>
      <c r="C30" s="4" t="s">
        <v>84</v>
      </c>
      <c r="D30" s="9">
        <v>0.1</v>
      </c>
      <c r="E30" s="2"/>
      <c r="F30" s="2">
        <v>2.51</v>
      </c>
      <c r="G30" s="15">
        <f t="shared" si="0"/>
        <v>2.51</v>
      </c>
      <c r="H30" s="14">
        <f t="shared" si="1"/>
        <v>0.251</v>
      </c>
      <c r="I30" s="2"/>
      <c r="J30" s="2">
        <v>1.449</v>
      </c>
      <c r="K30" s="15">
        <f t="shared" si="2"/>
        <v>1.449</v>
      </c>
      <c r="L30" s="14">
        <f t="shared" si="3"/>
        <v>0.1449</v>
      </c>
      <c r="M30" s="2"/>
      <c r="N30" s="2">
        <v>0.9</v>
      </c>
      <c r="O30" s="15">
        <f t="shared" si="4"/>
        <v>0.9</v>
      </c>
      <c r="P30" s="14">
        <f t="shared" si="5"/>
        <v>0.09000000000000001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4" customFormat="1" ht="12.75">
      <c r="A31" s="4" t="s">
        <v>32</v>
      </c>
      <c r="B31" s="4">
        <v>27</v>
      </c>
      <c r="C31" s="4" t="s">
        <v>85</v>
      </c>
      <c r="D31" s="9">
        <v>0</v>
      </c>
      <c r="E31" s="2"/>
      <c r="F31" s="2">
        <v>1.874</v>
      </c>
      <c r="G31" s="15">
        <f t="shared" si="0"/>
        <v>1.874</v>
      </c>
      <c r="H31" s="14">
        <f t="shared" si="1"/>
        <v>0</v>
      </c>
      <c r="I31" s="2"/>
      <c r="J31" s="2">
        <v>1.159</v>
      </c>
      <c r="K31" s="15">
        <f t="shared" si="2"/>
        <v>1.159</v>
      </c>
      <c r="L31" s="14">
        <f t="shared" si="3"/>
        <v>0</v>
      </c>
      <c r="M31" s="2"/>
      <c r="N31" s="2">
        <v>1.604</v>
      </c>
      <c r="O31" s="15">
        <f t="shared" si="4"/>
        <v>1.604</v>
      </c>
      <c r="P31" s="14">
        <f t="shared" si="5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4" customFormat="1" ht="12.75">
      <c r="A32" s="4" t="s">
        <v>32</v>
      </c>
      <c r="B32" s="4">
        <v>28</v>
      </c>
      <c r="C32" s="4" t="s">
        <v>86</v>
      </c>
      <c r="D32" s="9">
        <v>0</v>
      </c>
      <c r="E32" s="2"/>
      <c r="F32" s="2">
        <v>7.139</v>
      </c>
      <c r="G32" s="15">
        <f t="shared" si="0"/>
        <v>7.139</v>
      </c>
      <c r="H32" s="14">
        <f t="shared" si="1"/>
        <v>0</v>
      </c>
      <c r="I32" s="2"/>
      <c r="J32" s="2">
        <v>4.104</v>
      </c>
      <c r="K32" s="15">
        <f t="shared" si="2"/>
        <v>4.104</v>
      </c>
      <c r="L32" s="14">
        <f t="shared" si="3"/>
        <v>0</v>
      </c>
      <c r="M32" s="2"/>
      <c r="N32" s="2">
        <v>4.262</v>
      </c>
      <c r="O32" s="15">
        <f t="shared" si="4"/>
        <v>4.262</v>
      </c>
      <c r="P32" s="14">
        <f t="shared" si="5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4" customFormat="1" ht="12.75">
      <c r="A33" s="4" t="s">
        <v>32</v>
      </c>
      <c r="B33" s="4">
        <v>29</v>
      </c>
      <c r="C33" s="4" t="s">
        <v>87</v>
      </c>
      <c r="D33" s="9">
        <v>0.01</v>
      </c>
      <c r="E33" s="2"/>
      <c r="F33" s="2">
        <v>0.446</v>
      </c>
      <c r="G33" s="15">
        <f t="shared" si="0"/>
        <v>0.446</v>
      </c>
      <c r="H33" s="14">
        <f t="shared" si="1"/>
        <v>0.00446</v>
      </c>
      <c r="I33" s="2"/>
      <c r="J33" s="2">
        <v>0.26</v>
      </c>
      <c r="K33" s="15">
        <f t="shared" si="2"/>
        <v>0.26</v>
      </c>
      <c r="L33" s="14">
        <f t="shared" si="3"/>
        <v>0.0026000000000000003</v>
      </c>
      <c r="M33" s="2"/>
      <c r="N33" s="2">
        <v>0.348</v>
      </c>
      <c r="O33" s="15">
        <f t="shared" si="4"/>
        <v>0.348</v>
      </c>
      <c r="P33" s="14">
        <f t="shared" si="5"/>
        <v>0.00348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" customFormat="1" ht="12.75">
      <c r="A34" s="4" t="s">
        <v>32</v>
      </c>
      <c r="B34" s="4">
        <v>30</v>
      </c>
      <c r="C34" s="4" t="s">
        <v>88</v>
      </c>
      <c r="D34" s="9">
        <v>0.01</v>
      </c>
      <c r="E34" s="2"/>
      <c r="F34" s="2">
        <v>0.167</v>
      </c>
      <c r="G34" s="15">
        <f t="shared" si="0"/>
        <v>0.167</v>
      </c>
      <c r="H34" s="14">
        <f t="shared" si="1"/>
        <v>0.00167</v>
      </c>
      <c r="I34" s="2"/>
      <c r="J34" s="2">
        <v>0.241</v>
      </c>
      <c r="K34" s="15">
        <f t="shared" si="2"/>
        <v>0.241</v>
      </c>
      <c r="L34" s="14">
        <f t="shared" si="3"/>
        <v>0.00241</v>
      </c>
      <c r="M34" s="2">
        <v>2</v>
      </c>
      <c r="N34" s="2">
        <v>0.096</v>
      </c>
      <c r="O34" s="15">
        <f t="shared" si="4"/>
        <v>0.096</v>
      </c>
      <c r="P34" s="14">
        <f t="shared" si="5"/>
        <v>0.00096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4" customFormat="1" ht="12.75">
      <c r="A35" s="4" t="s">
        <v>32</v>
      </c>
      <c r="B35" s="4">
        <v>31</v>
      </c>
      <c r="C35" s="4" t="s">
        <v>89</v>
      </c>
      <c r="D35" s="9">
        <v>0</v>
      </c>
      <c r="E35" s="2"/>
      <c r="F35" s="2">
        <v>0.224</v>
      </c>
      <c r="G35" s="15">
        <f t="shared" si="0"/>
        <v>0.224</v>
      </c>
      <c r="H35" s="14">
        <f t="shared" si="1"/>
        <v>0</v>
      </c>
      <c r="I35" s="2"/>
      <c r="J35" s="2">
        <v>-0.163</v>
      </c>
      <c r="K35" s="15">
        <f t="shared" si="2"/>
        <v>-0.163</v>
      </c>
      <c r="L35" s="14">
        <f t="shared" si="3"/>
        <v>0</v>
      </c>
      <c r="M35" s="2"/>
      <c r="N35" s="2">
        <v>0.156</v>
      </c>
      <c r="O35" s="15">
        <f t="shared" si="4"/>
        <v>0.156</v>
      </c>
      <c r="P35" s="14">
        <f t="shared" si="5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4" customFormat="1" ht="12.75">
      <c r="A36" s="4" t="s">
        <v>32</v>
      </c>
      <c r="B36" s="4">
        <v>32</v>
      </c>
      <c r="C36" s="4" t="s">
        <v>90</v>
      </c>
      <c r="D36" s="9">
        <v>0</v>
      </c>
      <c r="E36" s="2"/>
      <c r="F36" s="2">
        <v>0.837</v>
      </c>
      <c r="G36" s="15">
        <f t="shared" si="0"/>
        <v>0.837</v>
      </c>
      <c r="H36" s="14">
        <f t="shared" si="1"/>
        <v>0</v>
      </c>
      <c r="I36" s="2"/>
      <c r="J36" s="2">
        <v>0.338</v>
      </c>
      <c r="K36" s="15">
        <f t="shared" si="2"/>
        <v>0.338</v>
      </c>
      <c r="L36" s="14">
        <f t="shared" si="3"/>
        <v>0</v>
      </c>
      <c r="M36" s="2"/>
      <c r="N36" s="2">
        <v>0.6</v>
      </c>
      <c r="O36" s="15">
        <f t="shared" si="4"/>
        <v>0.6</v>
      </c>
      <c r="P36" s="14">
        <f t="shared" si="5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4" customFormat="1" ht="12.75">
      <c r="A37" s="4" t="s">
        <v>32</v>
      </c>
      <c r="B37" s="4">
        <v>33</v>
      </c>
      <c r="C37" s="4" t="s">
        <v>91</v>
      </c>
      <c r="D37" s="9">
        <v>0.001</v>
      </c>
      <c r="E37" s="2"/>
      <c r="F37" s="2">
        <v>0.167</v>
      </c>
      <c r="G37" s="15">
        <f t="shared" si="0"/>
        <v>0.167</v>
      </c>
      <c r="H37" s="14">
        <f t="shared" si="1"/>
        <v>0.00016700000000000002</v>
      </c>
      <c r="I37" s="2"/>
      <c r="J37" s="2">
        <v>0.181</v>
      </c>
      <c r="K37" s="15">
        <f t="shared" si="2"/>
        <v>0.181</v>
      </c>
      <c r="L37" s="14">
        <f t="shared" si="3"/>
        <v>0.000181</v>
      </c>
      <c r="M37" s="2"/>
      <c r="N37" s="2">
        <v>0.12</v>
      </c>
      <c r="O37" s="15">
        <f t="shared" si="4"/>
        <v>0.12</v>
      </c>
      <c r="P37" s="14">
        <f t="shared" si="5"/>
        <v>0.00012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4" customFormat="1" ht="12.75">
      <c r="A38" s="4" t="s">
        <v>32</v>
      </c>
      <c r="B38" s="4">
        <v>34</v>
      </c>
      <c r="C38" s="4" t="s">
        <v>92</v>
      </c>
      <c r="D38" s="2"/>
      <c r="E38" s="2"/>
      <c r="F38" s="2">
        <v>103.625</v>
      </c>
      <c r="G38" s="16">
        <f>G37+G36+G32+G26+G22+G19+G18+G15+G10+G7</f>
        <v>103.625</v>
      </c>
      <c r="H38" s="2"/>
      <c r="I38" s="2"/>
      <c r="J38" s="2">
        <v>61.503</v>
      </c>
      <c r="K38" s="16">
        <f>K37+K36+K32+K26+K22+K19+K18+K15+K10+K7</f>
        <v>61.503</v>
      </c>
      <c r="L38" s="2"/>
      <c r="M38" s="2"/>
      <c r="N38" s="2">
        <v>129.154</v>
      </c>
      <c r="O38" s="16">
        <f>O37+O36+O32+O26+O22+O19+O18+O15+O10+O7</f>
        <v>129.154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4" customFormat="1" ht="12.75">
      <c r="A39" s="4" t="s">
        <v>32</v>
      </c>
      <c r="B39" s="4">
        <v>35</v>
      </c>
      <c r="C39" s="4" t="s">
        <v>93</v>
      </c>
      <c r="D39" s="2"/>
      <c r="E39" s="31">
        <f>(F39-H39)*2/F39*100</f>
        <v>-2.372522360004224E-14</v>
      </c>
      <c r="F39" s="16">
        <v>1.871802</v>
      </c>
      <c r="G39" s="2"/>
      <c r="H39" s="17">
        <f>SUM(H5:H37)</f>
        <v>1.8718020000000002</v>
      </c>
      <c r="I39" s="31">
        <f>(J39-L39)*2/J39*100</f>
        <v>-4.738376875498151E-14</v>
      </c>
      <c r="J39" s="16">
        <v>0.937218</v>
      </c>
      <c r="K39" s="2"/>
      <c r="L39" s="17">
        <f>SUM(L5:L37)</f>
        <v>0.9372180000000002</v>
      </c>
      <c r="M39" s="31">
        <f>(N39-P39)*2/N39*100</f>
        <v>0</v>
      </c>
      <c r="N39" s="16">
        <v>1.231552</v>
      </c>
      <c r="O39" s="2"/>
      <c r="P39" s="16">
        <f>SUM(P5:P37)</f>
        <v>1.231552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C22">
      <selection activeCell="C8" sqref="C8"/>
    </sheetView>
  </sheetViews>
  <sheetFormatPr defaultColWidth="9.140625" defaultRowHeight="12.75"/>
  <cols>
    <col min="1" max="1" width="1.8515625" style="0" hidden="1" customWidth="1"/>
    <col min="2" max="2" width="2.57421875" style="0" hidden="1" customWidth="1"/>
    <col min="3" max="3" width="16.28125" style="0" bestFit="1" customWidth="1"/>
    <col min="5" max="5" width="3.8515625" style="0" customWidth="1"/>
  </cols>
  <sheetData>
    <row r="1" spans="3:8" ht="12.75">
      <c r="C1" s="18" t="s">
        <v>33</v>
      </c>
      <c r="D1" s="9" t="s">
        <v>94</v>
      </c>
      <c r="F1" s="41" t="s">
        <v>43</v>
      </c>
      <c r="G1" s="41"/>
      <c r="H1" s="41"/>
    </row>
    <row r="2" spans="4:8" ht="12.75">
      <c r="D2" s="9" t="s">
        <v>95</v>
      </c>
      <c r="F2" s="19" t="s">
        <v>56</v>
      </c>
      <c r="G2" s="11" t="s">
        <v>56</v>
      </c>
      <c r="H2" s="12" t="s">
        <v>96</v>
      </c>
    </row>
    <row r="3" spans="3:8" ht="12.75">
      <c r="C3" t="s">
        <v>171</v>
      </c>
      <c r="D3" s="9"/>
      <c r="F3" s="19" t="s">
        <v>98</v>
      </c>
      <c r="G3" s="11" t="s">
        <v>97</v>
      </c>
      <c r="H3" s="12" t="s">
        <v>97</v>
      </c>
    </row>
    <row r="4" spans="4:8" ht="12.75">
      <c r="D4" s="10"/>
      <c r="G4" s="13"/>
      <c r="H4" s="14"/>
    </row>
    <row r="5" spans="1:34" s="4" customFormat="1" ht="12.75">
      <c r="A5" s="4" t="s">
        <v>33</v>
      </c>
      <c r="B5" s="4">
        <v>1</v>
      </c>
      <c r="C5" s="4" t="s">
        <v>59</v>
      </c>
      <c r="D5" s="9">
        <v>1</v>
      </c>
      <c r="E5" s="2">
        <v>2</v>
      </c>
      <c r="F5" s="2">
        <v>0.006</v>
      </c>
      <c r="G5" s="15">
        <f>IF(F5=0,"",IF(E5=1,F5/2,F5))</f>
        <v>0.006</v>
      </c>
      <c r="H5" s="14">
        <f>IF(G5="","",G5*$D5)</f>
        <v>0.006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4" customFormat="1" ht="12.75">
      <c r="A6" s="4" t="s">
        <v>33</v>
      </c>
      <c r="B6" s="4">
        <v>2</v>
      </c>
      <c r="C6" s="4" t="s">
        <v>60</v>
      </c>
      <c r="D6" s="9">
        <v>0</v>
      </c>
      <c r="E6" s="2"/>
      <c r="F6" s="2">
        <v>0.978</v>
      </c>
      <c r="G6" s="15">
        <f aca="true" t="shared" si="0" ref="G6:G37">IF(F6=0,"",IF(E6=1,F6/2,F6))</f>
        <v>0.978</v>
      </c>
      <c r="H6" s="14">
        <f aca="true" t="shared" si="1" ref="H6:H37">IF(G6="","",G6*$D6)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4" customFormat="1" ht="12.75">
      <c r="A7" s="4" t="s">
        <v>33</v>
      </c>
      <c r="B7" s="4">
        <v>3</v>
      </c>
      <c r="C7" s="4" t="s">
        <v>61</v>
      </c>
      <c r="D7" s="9">
        <v>0</v>
      </c>
      <c r="E7" s="2"/>
      <c r="F7" s="2">
        <v>0.984</v>
      </c>
      <c r="G7" s="15">
        <f t="shared" si="0"/>
        <v>0.984</v>
      </c>
      <c r="H7" s="14">
        <f t="shared" si="1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4" customFormat="1" ht="12.75">
      <c r="A8" s="4" t="s">
        <v>33</v>
      </c>
      <c r="B8" s="4">
        <v>4</v>
      </c>
      <c r="C8" s="4" t="s">
        <v>62</v>
      </c>
      <c r="D8" s="9">
        <v>0.5</v>
      </c>
      <c r="E8" s="2"/>
      <c r="F8" s="2">
        <v>0.017</v>
      </c>
      <c r="G8" s="15">
        <f t="shared" si="0"/>
        <v>0.017</v>
      </c>
      <c r="H8" s="14">
        <f t="shared" si="1"/>
        <v>0.0085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4" customFormat="1" ht="12.75">
      <c r="A9" s="4" t="s">
        <v>33</v>
      </c>
      <c r="B9" s="4">
        <v>5</v>
      </c>
      <c r="C9" s="4" t="s">
        <v>63</v>
      </c>
      <c r="D9" s="9">
        <v>0</v>
      </c>
      <c r="E9" s="2"/>
      <c r="F9" s="2">
        <v>1.662</v>
      </c>
      <c r="G9" s="15">
        <f t="shared" si="0"/>
        <v>1.662</v>
      </c>
      <c r="H9" s="14">
        <f t="shared" si="1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4" customFormat="1" ht="12.75">
      <c r="A10" s="4" t="s">
        <v>33</v>
      </c>
      <c r="B10" s="4">
        <v>5</v>
      </c>
      <c r="C10" s="4" t="s">
        <v>64</v>
      </c>
      <c r="D10" s="9">
        <v>0</v>
      </c>
      <c r="E10" s="2"/>
      <c r="F10" s="2">
        <v>1.679</v>
      </c>
      <c r="G10" s="15">
        <f t="shared" si="0"/>
        <v>1.679</v>
      </c>
      <c r="H10" s="14">
        <f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4" customFormat="1" ht="12.75">
      <c r="A11" s="4" t="s">
        <v>33</v>
      </c>
      <c r="B11" s="4">
        <v>7</v>
      </c>
      <c r="C11" s="4" t="s">
        <v>65</v>
      </c>
      <c r="D11" s="9">
        <v>0.1</v>
      </c>
      <c r="E11" s="2">
        <v>2</v>
      </c>
      <c r="F11" s="2">
        <v>0.023</v>
      </c>
      <c r="G11" s="15">
        <f t="shared" si="0"/>
        <v>0.023</v>
      </c>
      <c r="H11" s="14">
        <f t="shared" si="1"/>
        <v>0.0023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4" customFormat="1" ht="12.75">
      <c r="A12" s="4" t="s">
        <v>33</v>
      </c>
      <c r="B12" s="4">
        <v>8</v>
      </c>
      <c r="C12" s="4" t="s">
        <v>66</v>
      </c>
      <c r="D12" s="9">
        <v>0.1</v>
      </c>
      <c r="E12" s="2"/>
      <c r="F12" s="2">
        <v>0.029</v>
      </c>
      <c r="G12" s="15">
        <f t="shared" si="0"/>
        <v>0.029</v>
      </c>
      <c r="H12" s="14">
        <f t="shared" si="1"/>
        <v>0.0029000000000000002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4" customFormat="1" ht="12.75">
      <c r="A13" s="4" t="s">
        <v>33</v>
      </c>
      <c r="B13" s="4">
        <v>9</v>
      </c>
      <c r="C13" s="4" t="s">
        <v>67</v>
      </c>
      <c r="D13" s="9">
        <v>0.1</v>
      </c>
      <c r="E13" s="2"/>
      <c r="F13" s="2">
        <v>0.046</v>
      </c>
      <c r="G13" s="15">
        <f t="shared" si="0"/>
        <v>0.046</v>
      </c>
      <c r="H13" s="14">
        <f t="shared" si="1"/>
        <v>0.0046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4" customFormat="1" ht="12.75">
      <c r="A14" s="4" t="s">
        <v>33</v>
      </c>
      <c r="B14" s="4">
        <v>10</v>
      </c>
      <c r="C14" s="4" t="s">
        <v>68</v>
      </c>
      <c r="D14" s="9">
        <v>0</v>
      </c>
      <c r="E14" s="2"/>
      <c r="F14" s="2">
        <v>1.523</v>
      </c>
      <c r="G14" s="15">
        <f t="shared" si="0"/>
        <v>1.523</v>
      </c>
      <c r="H14" s="14">
        <f t="shared" si="1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4" customFormat="1" ht="12.75">
      <c r="A15" s="4" t="s">
        <v>33</v>
      </c>
      <c r="B15" s="4">
        <v>11</v>
      </c>
      <c r="C15" s="4" t="s">
        <v>69</v>
      </c>
      <c r="D15" s="9">
        <v>0</v>
      </c>
      <c r="E15" s="2"/>
      <c r="F15" s="2">
        <v>1.621</v>
      </c>
      <c r="G15" s="15">
        <f t="shared" si="0"/>
        <v>1.621</v>
      </c>
      <c r="H15" s="14">
        <f t="shared" si="1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4" customFormat="1" ht="12.75">
      <c r="A16" s="4" t="s">
        <v>33</v>
      </c>
      <c r="B16" s="4">
        <v>12</v>
      </c>
      <c r="C16" s="4" t="s">
        <v>70</v>
      </c>
      <c r="D16" s="9">
        <v>0.01</v>
      </c>
      <c r="E16" s="2">
        <v>2</v>
      </c>
      <c r="F16" s="2">
        <v>0.116</v>
      </c>
      <c r="G16" s="15">
        <f t="shared" si="0"/>
        <v>0.116</v>
      </c>
      <c r="H16" s="14">
        <f t="shared" si="1"/>
        <v>0.00116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4" customFormat="1" ht="12.75">
      <c r="A17" s="4" t="s">
        <v>33</v>
      </c>
      <c r="B17" s="4">
        <v>13</v>
      </c>
      <c r="C17" s="4" t="s">
        <v>71</v>
      </c>
      <c r="D17" s="9">
        <v>0</v>
      </c>
      <c r="E17" s="2"/>
      <c r="F17" s="2">
        <v>0.191</v>
      </c>
      <c r="G17" s="15">
        <f t="shared" si="0"/>
        <v>0.191</v>
      </c>
      <c r="H17" s="14">
        <f t="shared" si="1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4" customFormat="1" ht="12.75">
      <c r="A18" s="4" t="s">
        <v>33</v>
      </c>
      <c r="B18" s="4">
        <v>14</v>
      </c>
      <c r="C18" s="4" t="s">
        <v>72</v>
      </c>
      <c r="D18" s="9">
        <v>0</v>
      </c>
      <c r="E18" s="2">
        <v>2</v>
      </c>
      <c r="F18" s="2">
        <v>0.307</v>
      </c>
      <c r="G18" s="15">
        <f t="shared" si="0"/>
        <v>0.307</v>
      </c>
      <c r="H18" s="14">
        <f t="shared" si="1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4" customFormat="1" ht="12.75">
      <c r="A19" s="4" t="s">
        <v>33</v>
      </c>
      <c r="B19" s="4">
        <v>15</v>
      </c>
      <c r="C19" s="4" t="s">
        <v>73</v>
      </c>
      <c r="D19" s="9">
        <v>0.001</v>
      </c>
      <c r="E19" s="2">
        <v>2</v>
      </c>
      <c r="F19" s="2">
        <v>0.122</v>
      </c>
      <c r="G19" s="15">
        <f t="shared" si="0"/>
        <v>0.122</v>
      </c>
      <c r="H19" s="14">
        <f t="shared" si="1"/>
        <v>0.000122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4" customFormat="1" ht="12.75">
      <c r="A20" s="4" t="s">
        <v>33</v>
      </c>
      <c r="B20" s="4">
        <v>16</v>
      </c>
      <c r="C20" s="4" t="s">
        <v>74</v>
      </c>
      <c r="D20" s="9">
        <v>0.1</v>
      </c>
      <c r="E20" s="2"/>
      <c r="F20" s="2">
        <v>0.046</v>
      </c>
      <c r="G20" s="15">
        <f t="shared" si="0"/>
        <v>0.046</v>
      </c>
      <c r="H20" s="14">
        <f t="shared" si="1"/>
        <v>0.0046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4" customFormat="1" ht="12.75">
      <c r="A21" s="4" t="s">
        <v>33</v>
      </c>
      <c r="B21" s="4">
        <v>17</v>
      </c>
      <c r="C21" s="4" t="s">
        <v>75</v>
      </c>
      <c r="D21" s="9">
        <v>0</v>
      </c>
      <c r="E21" s="2"/>
      <c r="F21" s="2">
        <v>2.385</v>
      </c>
      <c r="G21" s="15">
        <f t="shared" si="0"/>
        <v>2.385</v>
      </c>
      <c r="H21" s="14">
        <f t="shared" si="1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4" customFormat="1" ht="12.75">
      <c r="A22" s="4" t="s">
        <v>33</v>
      </c>
      <c r="B22" s="4">
        <v>18</v>
      </c>
      <c r="C22" s="4" t="s">
        <v>76</v>
      </c>
      <c r="D22" s="9">
        <v>0</v>
      </c>
      <c r="E22" s="2"/>
      <c r="F22" s="2">
        <v>2.431</v>
      </c>
      <c r="G22" s="15">
        <f t="shared" si="0"/>
        <v>2.431</v>
      </c>
      <c r="H22" s="14">
        <f t="shared" si="1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4" customFormat="1" ht="12.75">
      <c r="A23" s="4" t="s">
        <v>33</v>
      </c>
      <c r="B23" s="4">
        <v>19</v>
      </c>
      <c r="C23" s="4" t="s">
        <v>77</v>
      </c>
      <c r="D23" s="9">
        <v>0.05</v>
      </c>
      <c r="E23" s="2">
        <v>2</v>
      </c>
      <c r="F23" s="2">
        <v>0.029</v>
      </c>
      <c r="G23" s="15">
        <f t="shared" si="0"/>
        <v>0.029</v>
      </c>
      <c r="H23" s="14">
        <f t="shared" si="1"/>
        <v>0.0014500000000000001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4" customFormat="1" ht="12.75">
      <c r="A24" s="4" t="s">
        <v>33</v>
      </c>
      <c r="B24" s="4">
        <v>20</v>
      </c>
      <c r="C24" s="4" t="s">
        <v>78</v>
      </c>
      <c r="D24" s="9">
        <v>0.5</v>
      </c>
      <c r="E24" s="2"/>
      <c r="F24" s="2">
        <v>0.058</v>
      </c>
      <c r="G24" s="15">
        <f t="shared" si="0"/>
        <v>0.058</v>
      </c>
      <c r="H24" s="14">
        <f t="shared" si="1"/>
        <v>0.029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4" customFormat="1" ht="12.75">
      <c r="A25" s="4" t="s">
        <v>33</v>
      </c>
      <c r="B25" s="4">
        <v>21</v>
      </c>
      <c r="C25" s="4" t="s">
        <v>79</v>
      </c>
      <c r="D25" s="9">
        <v>0</v>
      </c>
      <c r="E25" s="2"/>
      <c r="F25" s="2">
        <v>0.434</v>
      </c>
      <c r="G25" s="15">
        <f t="shared" si="0"/>
        <v>0.434</v>
      </c>
      <c r="H25" s="14">
        <f t="shared" si="1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4" customFormat="1" ht="12.75">
      <c r="A26" s="4" t="s">
        <v>33</v>
      </c>
      <c r="B26" s="4">
        <v>22</v>
      </c>
      <c r="C26" s="4" t="s">
        <v>80</v>
      </c>
      <c r="D26" s="9">
        <v>0</v>
      </c>
      <c r="E26" s="2"/>
      <c r="F26" s="2">
        <v>0.521</v>
      </c>
      <c r="G26" s="15">
        <f t="shared" si="0"/>
        <v>0.521</v>
      </c>
      <c r="H26" s="14">
        <f t="shared" si="1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4" customFormat="1" ht="12.75">
      <c r="A27" s="4" t="s">
        <v>33</v>
      </c>
      <c r="B27" s="4">
        <v>23</v>
      </c>
      <c r="C27" s="4" t="s">
        <v>81</v>
      </c>
      <c r="D27" s="9">
        <v>0.1</v>
      </c>
      <c r="E27" s="2"/>
      <c r="F27" s="2">
        <v>0.046</v>
      </c>
      <c r="G27" s="15">
        <f t="shared" si="0"/>
        <v>0.046</v>
      </c>
      <c r="H27" s="14">
        <f t="shared" si="1"/>
        <v>0.0046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4" customFormat="1" ht="12.75">
      <c r="A28" s="4" t="s">
        <v>33</v>
      </c>
      <c r="B28" s="4">
        <v>24</v>
      </c>
      <c r="C28" s="4" t="s">
        <v>82</v>
      </c>
      <c r="D28" s="9">
        <v>0.1</v>
      </c>
      <c r="E28" s="2"/>
      <c r="F28" s="2">
        <v>0.029</v>
      </c>
      <c r="G28" s="15">
        <f t="shared" si="0"/>
        <v>0.029</v>
      </c>
      <c r="H28" s="14">
        <f t="shared" si="1"/>
        <v>0.0029000000000000002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4" customFormat="1" ht="12.75">
      <c r="A29" s="4" t="s">
        <v>33</v>
      </c>
      <c r="B29" s="4">
        <v>25</v>
      </c>
      <c r="C29" s="4" t="s">
        <v>83</v>
      </c>
      <c r="D29" s="9">
        <v>0.1</v>
      </c>
      <c r="E29" s="2"/>
      <c r="F29" s="2">
        <v>0.041</v>
      </c>
      <c r="G29" s="15">
        <f t="shared" si="0"/>
        <v>0.041</v>
      </c>
      <c r="H29" s="14">
        <f t="shared" si="1"/>
        <v>0.0041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4" customFormat="1" ht="12.75">
      <c r="A30" s="4" t="s">
        <v>33</v>
      </c>
      <c r="B30" s="4">
        <v>26</v>
      </c>
      <c r="C30" s="4" t="s">
        <v>84</v>
      </c>
      <c r="D30" s="9">
        <v>0.1</v>
      </c>
      <c r="E30" s="2"/>
      <c r="F30" s="2">
        <v>0.046</v>
      </c>
      <c r="G30" s="15">
        <f t="shared" si="0"/>
        <v>0.046</v>
      </c>
      <c r="H30" s="14">
        <f t="shared" si="1"/>
        <v>0.0046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4" customFormat="1" ht="12.75">
      <c r="A31" s="4" t="s">
        <v>33</v>
      </c>
      <c r="B31" s="4">
        <v>27</v>
      </c>
      <c r="C31" s="4" t="s">
        <v>85</v>
      </c>
      <c r="D31" s="9">
        <v>0</v>
      </c>
      <c r="E31" s="2"/>
      <c r="F31" s="2">
        <v>0.017</v>
      </c>
      <c r="G31" s="15">
        <f t="shared" si="0"/>
        <v>0.017</v>
      </c>
      <c r="H31" s="14">
        <f t="shared" si="1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4" customFormat="1" ht="12.75">
      <c r="A32" s="4" t="s">
        <v>33</v>
      </c>
      <c r="B32" s="4">
        <v>28</v>
      </c>
      <c r="C32" s="4" t="s">
        <v>86</v>
      </c>
      <c r="D32" s="9">
        <v>0</v>
      </c>
      <c r="E32" s="2"/>
      <c r="F32" s="2">
        <v>0.179</v>
      </c>
      <c r="G32" s="15">
        <f t="shared" si="0"/>
        <v>0.179</v>
      </c>
      <c r="H32" s="14">
        <f t="shared" si="1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4" customFormat="1" ht="12.75">
      <c r="A33" s="4" t="s">
        <v>33</v>
      </c>
      <c r="B33" s="4">
        <v>29</v>
      </c>
      <c r="C33" s="4" t="s">
        <v>87</v>
      </c>
      <c r="D33" s="9">
        <v>0.01</v>
      </c>
      <c r="E33" s="2"/>
      <c r="F33" s="2">
        <v>0.029</v>
      </c>
      <c r="G33" s="15">
        <f t="shared" si="0"/>
        <v>0.029</v>
      </c>
      <c r="H33" s="14">
        <f t="shared" si="1"/>
        <v>0.00029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4" customFormat="1" ht="12.75">
      <c r="A34" s="4" t="s">
        <v>33</v>
      </c>
      <c r="B34" s="4">
        <v>30</v>
      </c>
      <c r="C34" s="4" t="s">
        <v>88</v>
      </c>
      <c r="D34" s="9">
        <v>0.01</v>
      </c>
      <c r="E34" s="2"/>
      <c r="F34" s="2">
        <v>0.116</v>
      </c>
      <c r="G34" s="15">
        <f t="shared" si="0"/>
        <v>0.116</v>
      </c>
      <c r="H34" s="14">
        <f t="shared" si="1"/>
        <v>0.00116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4" customFormat="1" ht="12.75">
      <c r="A35" s="4" t="s">
        <v>33</v>
      </c>
      <c r="B35" s="4">
        <v>31</v>
      </c>
      <c r="C35" s="4" t="s">
        <v>89</v>
      </c>
      <c r="D35" s="9">
        <v>0</v>
      </c>
      <c r="E35" s="2"/>
      <c r="F35" s="2">
        <v>-0.11</v>
      </c>
      <c r="G35" s="15">
        <f t="shared" si="0"/>
        <v>-0.11</v>
      </c>
      <c r="H35" s="14">
        <f t="shared" si="1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4" customFormat="1" ht="12.75">
      <c r="A36" s="4" t="s">
        <v>33</v>
      </c>
      <c r="B36" s="4">
        <v>32</v>
      </c>
      <c r="C36" s="4" t="s">
        <v>90</v>
      </c>
      <c r="D36" s="9">
        <v>0</v>
      </c>
      <c r="E36" s="2"/>
      <c r="F36" s="2">
        <v>0.035</v>
      </c>
      <c r="G36" s="15">
        <f t="shared" si="0"/>
        <v>0.035</v>
      </c>
      <c r="H36" s="14">
        <f t="shared" si="1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4" customFormat="1" ht="12.75">
      <c r="A37" s="4" t="s">
        <v>33</v>
      </c>
      <c r="B37" s="4">
        <v>33</v>
      </c>
      <c r="C37" s="4" t="s">
        <v>91</v>
      </c>
      <c r="D37" s="9">
        <v>0.001</v>
      </c>
      <c r="E37" s="2"/>
      <c r="F37" s="2">
        <v>0.116</v>
      </c>
      <c r="G37" s="15">
        <f t="shared" si="0"/>
        <v>0.116</v>
      </c>
      <c r="H37" s="14">
        <f t="shared" si="1"/>
        <v>0.00011600000000000001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4" customFormat="1" ht="12.75">
      <c r="A38" s="4" t="s">
        <v>33</v>
      </c>
      <c r="B38" s="4">
        <v>34</v>
      </c>
      <c r="C38" s="4" t="s">
        <v>92</v>
      </c>
      <c r="D38" s="2"/>
      <c r="E38" s="2"/>
      <c r="F38" s="2">
        <v>7.995</v>
      </c>
      <c r="G38" s="16">
        <f>G37+G36+G32+G26+G22+G19+G18+G15+G10+G7</f>
        <v>7.995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4" customFormat="1" ht="12.75">
      <c r="A39" s="4" t="s">
        <v>33</v>
      </c>
      <c r="B39" s="4">
        <v>35</v>
      </c>
      <c r="C39" s="4" t="s">
        <v>93</v>
      </c>
      <c r="D39" s="2"/>
      <c r="E39" s="31">
        <f>(F39-H39)*2/F39*100</f>
        <v>-3.5403423066441635E-14</v>
      </c>
      <c r="F39" s="16">
        <v>0.078398</v>
      </c>
      <c r="G39" s="2"/>
      <c r="H39" s="16">
        <f>SUM(H5:H37)</f>
        <v>0.07839800000000001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22">
      <selection activeCell="C8" sqref="C8"/>
    </sheetView>
  </sheetViews>
  <sheetFormatPr defaultColWidth="9.140625" defaultRowHeight="12.75"/>
  <cols>
    <col min="1" max="1" width="1.28515625" style="0" hidden="1" customWidth="1"/>
    <col min="2" max="2" width="3.00390625" style="0" hidden="1" customWidth="1"/>
    <col min="3" max="3" width="17.421875" style="0" customWidth="1"/>
    <col min="5" max="5" width="4.00390625" style="0" customWidth="1"/>
    <col min="9" max="9" width="3.57421875" style="0" customWidth="1"/>
    <col min="13" max="13" width="3.8515625" style="0" customWidth="1"/>
  </cols>
  <sheetData>
    <row r="1" spans="3:16" ht="12.75">
      <c r="C1" s="18" t="s">
        <v>34</v>
      </c>
      <c r="D1" s="9" t="s">
        <v>94</v>
      </c>
      <c r="F1" s="42" t="s">
        <v>43</v>
      </c>
      <c r="G1" s="42"/>
      <c r="H1" s="42"/>
      <c r="J1" s="42" t="s">
        <v>44</v>
      </c>
      <c r="K1" s="42"/>
      <c r="L1" s="42"/>
      <c r="N1" s="42" t="s">
        <v>45</v>
      </c>
      <c r="O1" s="42"/>
      <c r="P1" s="42"/>
    </row>
    <row r="2" spans="4:16" ht="12.75">
      <c r="D2" s="9" t="s">
        <v>95</v>
      </c>
      <c r="F2" s="43" t="s">
        <v>56</v>
      </c>
      <c r="G2" s="12" t="s">
        <v>56</v>
      </c>
      <c r="H2" s="12" t="s">
        <v>96</v>
      </c>
      <c r="J2" s="43" t="s">
        <v>56</v>
      </c>
      <c r="K2" s="12" t="s">
        <v>56</v>
      </c>
      <c r="L2" s="12" t="s">
        <v>96</v>
      </c>
      <c r="N2" s="43" t="s">
        <v>56</v>
      </c>
      <c r="O2" s="12" t="s">
        <v>56</v>
      </c>
      <c r="P2" s="12" t="s">
        <v>96</v>
      </c>
    </row>
    <row r="3" spans="3:16" ht="12.75">
      <c r="C3" t="s">
        <v>171</v>
      </c>
      <c r="D3" s="9"/>
      <c r="F3" s="43" t="s">
        <v>98</v>
      </c>
      <c r="G3" s="12" t="s">
        <v>97</v>
      </c>
      <c r="H3" s="12" t="s">
        <v>97</v>
      </c>
      <c r="J3" s="43" t="s">
        <v>98</v>
      </c>
      <c r="K3" s="12" t="s">
        <v>97</v>
      </c>
      <c r="L3" s="12" t="s">
        <v>97</v>
      </c>
      <c r="N3" s="43" t="s">
        <v>98</v>
      </c>
      <c r="O3" s="12" t="s">
        <v>97</v>
      </c>
      <c r="P3" s="12" t="s">
        <v>97</v>
      </c>
    </row>
    <row r="4" spans="4:16" ht="12.75">
      <c r="D4" s="10"/>
      <c r="G4" s="13"/>
      <c r="H4" s="14"/>
      <c r="K4" s="13"/>
      <c r="L4" s="14"/>
      <c r="O4" s="13"/>
      <c r="P4" s="14"/>
    </row>
    <row r="5" spans="1:38" s="4" customFormat="1" ht="12.75">
      <c r="A5" s="4" t="s">
        <v>34</v>
      </c>
      <c r="B5" s="4">
        <v>1</v>
      </c>
      <c r="C5" s="4" t="s">
        <v>59</v>
      </c>
      <c r="D5" s="9">
        <v>1</v>
      </c>
      <c r="E5" s="2"/>
      <c r="F5" s="2">
        <v>0.508</v>
      </c>
      <c r="G5" s="15">
        <f>IF(F5=0,"",IF(E5=1,F5/2,F5))</f>
        <v>0.508</v>
      </c>
      <c r="H5" s="14">
        <f>IF(G5="","",G5*$D5)</f>
        <v>0.508</v>
      </c>
      <c r="I5" s="2"/>
      <c r="J5" s="2">
        <v>0.539</v>
      </c>
      <c r="K5" s="15">
        <f>IF(J5=0,"",IF(I5=1,J5/2,J5))</f>
        <v>0.539</v>
      </c>
      <c r="L5" s="14">
        <f>IF(K5="","",K5*$D5)</f>
        <v>0.539</v>
      </c>
      <c r="M5" s="2"/>
      <c r="N5" s="2">
        <v>0.483</v>
      </c>
      <c r="O5" s="15">
        <f>IF(N5=0,"",IF(M5=1,N5/2,N5))</f>
        <v>0.483</v>
      </c>
      <c r="P5" s="14">
        <f>IF(O5="","",O5*$D5)</f>
        <v>0.483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4" customFormat="1" ht="12.75">
      <c r="A6" s="4" t="s">
        <v>34</v>
      </c>
      <c r="B6" s="4">
        <v>2</v>
      </c>
      <c r="C6" s="4" t="s">
        <v>60</v>
      </c>
      <c r="D6" s="9">
        <v>0</v>
      </c>
      <c r="E6" s="2"/>
      <c r="F6" s="2">
        <v>580.392</v>
      </c>
      <c r="G6" s="15">
        <f aca="true" t="shared" si="0" ref="G6:G37">IF(F6=0,"",IF(E6=1,F6/2,F6))</f>
        <v>580.392</v>
      </c>
      <c r="H6" s="14">
        <f aca="true" t="shared" si="1" ref="H6:H37">IF(G6="","",G6*$D6)</f>
        <v>0</v>
      </c>
      <c r="I6" s="2"/>
      <c r="J6" s="2">
        <v>541.061</v>
      </c>
      <c r="K6" s="15">
        <f aca="true" t="shared" si="2" ref="K6:K37">IF(J6=0,"",IF(I6=1,J6/2,J6))</f>
        <v>541.061</v>
      </c>
      <c r="L6" s="14">
        <f aca="true" t="shared" si="3" ref="L6:L37">IF(K6="","",K6*$D6)</f>
        <v>0</v>
      </c>
      <c r="M6" s="2"/>
      <c r="N6" s="2">
        <v>408.217</v>
      </c>
      <c r="O6" s="15">
        <f aca="true" t="shared" si="4" ref="O6:O37">IF(N6=0,"",IF(M6=1,N6/2,N6))</f>
        <v>408.217</v>
      </c>
      <c r="P6" s="14">
        <f aca="true" t="shared" si="5" ref="P6:P37">IF(O6="","",O6*$D6)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4" customFormat="1" ht="12.75">
      <c r="A7" s="4" t="s">
        <v>34</v>
      </c>
      <c r="B7" s="4">
        <v>3</v>
      </c>
      <c r="C7" s="4" t="s">
        <v>61</v>
      </c>
      <c r="D7" s="9">
        <v>0</v>
      </c>
      <c r="E7" s="2"/>
      <c r="F7" s="2">
        <v>580.9</v>
      </c>
      <c r="G7" s="15">
        <f t="shared" si="0"/>
        <v>580.9</v>
      </c>
      <c r="H7" s="14">
        <f t="shared" si="1"/>
        <v>0</v>
      </c>
      <c r="I7" s="2"/>
      <c r="J7" s="2">
        <v>541.6</v>
      </c>
      <c r="K7" s="15">
        <f t="shared" si="2"/>
        <v>541.6</v>
      </c>
      <c r="L7" s="14">
        <f t="shared" si="3"/>
        <v>0</v>
      </c>
      <c r="M7" s="2"/>
      <c r="N7" s="2">
        <v>408.7</v>
      </c>
      <c r="O7" s="15">
        <f t="shared" si="4"/>
        <v>408.7</v>
      </c>
      <c r="P7" s="14">
        <f t="shared" si="5"/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4" customFormat="1" ht="12.75">
      <c r="A8" s="4" t="s">
        <v>34</v>
      </c>
      <c r="B8" s="4">
        <v>4</v>
      </c>
      <c r="C8" s="4" t="s">
        <v>62</v>
      </c>
      <c r="D8" s="9">
        <v>0.5</v>
      </c>
      <c r="E8" s="2"/>
      <c r="F8" s="2">
        <v>3.998</v>
      </c>
      <c r="G8" s="15">
        <f t="shared" si="0"/>
        <v>3.998</v>
      </c>
      <c r="H8" s="14">
        <f t="shared" si="1"/>
        <v>1.999</v>
      </c>
      <c r="I8" s="2"/>
      <c r="J8" s="2">
        <v>3.872</v>
      </c>
      <c r="K8" s="15">
        <f t="shared" si="2"/>
        <v>3.872</v>
      </c>
      <c r="L8" s="14">
        <f t="shared" si="3"/>
        <v>1.936</v>
      </c>
      <c r="M8" s="2"/>
      <c r="N8" s="2">
        <v>2.897</v>
      </c>
      <c r="O8" s="15">
        <f t="shared" si="4"/>
        <v>2.897</v>
      </c>
      <c r="P8" s="14">
        <f t="shared" si="5"/>
        <v>1.4485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" customFormat="1" ht="12.75">
      <c r="A9" s="4" t="s">
        <v>34</v>
      </c>
      <c r="B9" s="4">
        <v>5</v>
      </c>
      <c r="C9" s="4" t="s">
        <v>63</v>
      </c>
      <c r="D9" s="9">
        <v>0</v>
      </c>
      <c r="E9" s="2"/>
      <c r="F9" s="2">
        <v>497.402</v>
      </c>
      <c r="G9" s="15">
        <f t="shared" si="0"/>
        <v>497.402</v>
      </c>
      <c r="H9" s="14">
        <f t="shared" si="1"/>
        <v>0</v>
      </c>
      <c r="I9" s="2"/>
      <c r="J9" s="2">
        <v>459.328</v>
      </c>
      <c r="K9" s="15">
        <f t="shared" si="2"/>
        <v>459.328</v>
      </c>
      <c r="L9" s="14">
        <f t="shared" si="3"/>
        <v>0</v>
      </c>
      <c r="M9" s="2"/>
      <c r="N9" s="2">
        <v>298.703</v>
      </c>
      <c r="O9" s="15">
        <f t="shared" si="4"/>
        <v>298.703</v>
      </c>
      <c r="P9" s="14">
        <f t="shared" si="5"/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4" customFormat="1" ht="12.75">
      <c r="A10" s="4" t="s">
        <v>34</v>
      </c>
      <c r="B10" s="4">
        <v>5</v>
      </c>
      <c r="C10" s="4" t="s">
        <v>64</v>
      </c>
      <c r="D10" s="9">
        <v>0</v>
      </c>
      <c r="E10" s="2"/>
      <c r="F10" s="2">
        <v>501.4</v>
      </c>
      <c r="G10" s="15">
        <f t="shared" si="0"/>
        <v>501.4</v>
      </c>
      <c r="H10" s="14">
        <f t="shared" si="1"/>
        <v>0</v>
      </c>
      <c r="I10" s="2"/>
      <c r="J10" s="2">
        <v>463.2</v>
      </c>
      <c r="K10" s="15">
        <f t="shared" si="2"/>
        <v>463.2</v>
      </c>
      <c r="L10" s="14">
        <f t="shared" si="3"/>
        <v>0</v>
      </c>
      <c r="M10" s="2"/>
      <c r="N10" s="2">
        <v>301.6</v>
      </c>
      <c r="O10" s="15">
        <f t="shared" si="4"/>
        <v>301.6</v>
      </c>
      <c r="P10" s="14">
        <f t="shared" si="5"/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2.75">
      <c r="A11" s="4" t="s">
        <v>34</v>
      </c>
      <c r="B11" s="4">
        <v>7</v>
      </c>
      <c r="C11" s="4" t="s">
        <v>65</v>
      </c>
      <c r="D11" s="9">
        <v>0.1</v>
      </c>
      <c r="E11" s="2"/>
      <c r="F11" s="2">
        <v>4.594</v>
      </c>
      <c r="G11" s="15">
        <f t="shared" si="0"/>
        <v>4.594</v>
      </c>
      <c r="H11" s="14">
        <f t="shared" si="1"/>
        <v>0.45940000000000003</v>
      </c>
      <c r="I11" s="2"/>
      <c r="J11" s="2">
        <v>5.22</v>
      </c>
      <c r="K11" s="15">
        <f t="shared" si="2"/>
        <v>5.22</v>
      </c>
      <c r="L11" s="14">
        <f t="shared" si="3"/>
        <v>0.522</v>
      </c>
      <c r="M11" s="2"/>
      <c r="N11" s="2">
        <v>4.023</v>
      </c>
      <c r="O11" s="15">
        <f t="shared" si="4"/>
        <v>4.023</v>
      </c>
      <c r="P11" s="14">
        <f t="shared" si="5"/>
        <v>0.4023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2.75">
      <c r="A12" s="4" t="s">
        <v>34</v>
      </c>
      <c r="B12" s="4">
        <v>8</v>
      </c>
      <c r="C12" s="4" t="s">
        <v>66</v>
      </c>
      <c r="D12" s="9">
        <v>0.1</v>
      </c>
      <c r="E12" s="2"/>
      <c r="F12" s="2">
        <v>3.49</v>
      </c>
      <c r="G12" s="15">
        <f t="shared" si="0"/>
        <v>3.49</v>
      </c>
      <c r="H12" s="14">
        <f t="shared" si="1"/>
        <v>0.34900000000000003</v>
      </c>
      <c r="I12" s="2"/>
      <c r="J12" s="2">
        <v>4.289</v>
      </c>
      <c r="K12" s="15">
        <f t="shared" si="2"/>
        <v>4.289</v>
      </c>
      <c r="L12" s="14">
        <f t="shared" si="3"/>
        <v>0.4289</v>
      </c>
      <c r="M12" s="2"/>
      <c r="N12" s="2">
        <v>2.768</v>
      </c>
      <c r="O12" s="15">
        <f t="shared" si="4"/>
        <v>2.768</v>
      </c>
      <c r="P12" s="14">
        <f t="shared" si="5"/>
        <v>0.2768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4" customFormat="1" ht="12.75">
      <c r="A13" s="4" t="s">
        <v>34</v>
      </c>
      <c r="B13" s="4">
        <v>9</v>
      </c>
      <c r="C13" s="4" t="s">
        <v>67</v>
      </c>
      <c r="D13" s="9">
        <v>0.1</v>
      </c>
      <c r="E13" s="2"/>
      <c r="F13" s="2">
        <v>6.141</v>
      </c>
      <c r="G13" s="15">
        <f t="shared" si="0"/>
        <v>6.141</v>
      </c>
      <c r="H13" s="14">
        <f t="shared" si="1"/>
        <v>0.6141000000000001</v>
      </c>
      <c r="I13" s="2"/>
      <c r="J13" s="2">
        <v>6.495</v>
      </c>
      <c r="K13" s="15">
        <f t="shared" si="2"/>
        <v>6.495</v>
      </c>
      <c r="L13" s="14">
        <f t="shared" si="3"/>
        <v>0.6495000000000001</v>
      </c>
      <c r="M13" s="2"/>
      <c r="N13" s="2">
        <v>4.57</v>
      </c>
      <c r="O13" s="15">
        <f t="shared" si="4"/>
        <v>4.57</v>
      </c>
      <c r="P13" s="14">
        <f t="shared" si="5"/>
        <v>0.4570000000000001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" customFormat="1" ht="12.75">
      <c r="A14" s="4" t="s">
        <v>34</v>
      </c>
      <c r="B14" s="4">
        <v>10</v>
      </c>
      <c r="C14" s="4" t="s">
        <v>68</v>
      </c>
      <c r="D14" s="9">
        <v>0</v>
      </c>
      <c r="E14" s="2"/>
      <c r="F14" s="2">
        <v>409.875</v>
      </c>
      <c r="G14" s="15">
        <f t="shared" si="0"/>
        <v>409.875</v>
      </c>
      <c r="H14" s="14">
        <f t="shared" si="1"/>
        <v>0</v>
      </c>
      <c r="I14" s="2"/>
      <c r="J14" s="2">
        <v>523.196</v>
      </c>
      <c r="K14" s="15">
        <f t="shared" si="2"/>
        <v>523.196</v>
      </c>
      <c r="L14" s="14">
        <f t="shared" si="3"/>
        <v>0</v>
      </c>
      <c r="M14" s="2"/>
      <c r="N14" s="2">
        <v>290.839</v>
      </c>
      <c r="O14" s="15">
        <f t="shared" si="4"/>
        <v>290.839</v>
      </c>
      <c r="P14" s="14">
        <f t="shared" si="5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4" customFormat="1" ht="12.75">
      <c r="A15" s="4" t="s">
        <v>34</v>
      </c>
      <c r="B15" s="4">
        <v>11</v>
      </c>
      <c r="C15" s="4" t="s">
        <v>69</v>
      </c>
      <c r="D15" s="9">
        <v>0</v>
      </c>
      <c r="E15" s="2"/>
      <c r="F15" s="2">
        <v>424.1</v>
      </c>
      <c r="G15" s="15">
        <f t="shared" si="0"/>
        <v>424.1</v>
      </c>
      <c r="H15" s="14">
        <f t="shared" si="1"/>
        <v>0</v>
      </c>
      <c r="I15" s="2"/>
      <c r="J15" s="2">
        <v>539.2</v>
      </c>
      <c r="K15" s="15">
        <f t="shared" si="2"/>
        <v>539.2</v>
      </c>
      <c r="L15" s="14">
        <f t="shared" si="3"/>
        <v>0</v>
      </c>
      <c r="M15" s="2"/>
      <c r="N15" s="2">
        <v>302.2</v>
      </c>
      <c r="O15" s="15">
        <f t="shared" si="4"/>
        <v>302.2</v>
      </c>
      <c r="P15" s="14">
        <f t="shared" si="5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4" customFormat="1" ht="12.75">
      <c r="A16" s="4" t="s">
        <v>34</v>
      </c>
      <c r="B16" s="4">
        <v>12</v>
      </c>
      <c r="C16" s="4" t="s">
        <v>70</v>
      </c>
      <c r="D16" s="9">
        <v>0.01</v>
      </c>
      <c r="E16" s="2"/>
      <c r="F16" s="2">
        <v>7.4</v>
      </c>
      <c r="G16" s="15">
        <f t="shared" si="0"/>
        <v>7.4</v>
      </c>
      <c r="H16" s="14">
        <f t="shared" si="1"/>
        <v>0.07400000000000001</v>
      </c>
      <c r="I16" s="2"/>
      <c r="J16" s="2">
        <v>10.78</v>
      </c>
      <c r="K16" s="15">
        <f t="shared" si="2"/>
        <v>10.78</v>
      </c>
      <c r="L16" s="14">
        <f t="shared" si="3"/>
        <v>0.10779999999999999</v>
      </c>
      <c r="M16" s="2"/>
      <c r="N16" s="2">
        <v>6.726</v>
      </c>
      <c r="O16" s="15">
        <f t="shared" si="4"/>
        <v>6.726</v>
      </c>
      <c r="P16" s="14">
        <f t="shared" si="5"/>
        <v>0.06726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4" customFormat="1" ht="12.75">
      <c r="A17" s="4" t="s">
        <v>34</v>
      </c>
      <c r="B17" s="4">
        <v>13</v>
      </c>
      <c r="C17" s="4" t="s">
        <v>71</v>
      </c>
      <c r="D17" s="9">
        <v>0</v>
      </c>
      <c r="E17" s="2"/>
      <c r="F17" s="2">
        <v>10.73</v>
      </c>
      <c r="G17" s="15">
        <f t="shared" si="0"/>
        <v>10.73</v>
      </c>
      <c r="H17" s="14">
        <f t="shared" si="1"/>
        <v>0</v>
      </c>
      <c r="I17" s="2"/>
      <c r="J17" s="2">
        <v>15.69</v>
      </c>
      <c r="K17" s="15">
        <f t="shared" si="2"/>
        <v>15.69</v>
      </c>
      <c r="L17" s="14">
        <f t="shared" si="3"/>
        <v>0</v>
      </c>
      <c r="M17" s="2"/>
      <c r="N17" s="2">
        <v>10.714</v>
      </c>
      <c r="O17" s="15">
        <f t="shared" si="4"/>
        <v>10.714</v>
      </c>
      <c r="P17" s="14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4" customFormat="1" ht="12.75">
      <c r="A18" s="4" t="s">
        <v>34</v>
      </c>
      <c r="B18" s="4">
        <v>14</v>
      </c>
      <c r="C18" s="4" t="s">
        <v>72</v>
      </c>
      <c r="D18" s="9">
        <v>0</v>
      </c>
      <c r="E18" s="2"/>
      <c r="F18" s="2">
        <v>18.13</v>
      </c>
      <c r="G18" s="15">
        <f t="shared" si="0"/>
        <v>18.13</v>
      </c>
      <c r="H18" s="14">
        <f t="shared" si="1"/>
        <v>0</v>
      </c>
      <c r="I18" s="2"/>
      <c r="J18" s="2">
        <v>26.47</v>
      </c>
      <c r="K18" s="15">
        <f t="shared" si="2"/>
        <v>26.47</v>
      </c>
      <c r="L18" s="14">
        <f t="shared" si="3"/>
        <v>0</v>
      </c>
      <c r="M18" s="2"/>
      <c r="N18" s="2">
        <v>17.44</v>
      </c>
      <c r="O18" s="15">
        <f t="shared" si="4"/>
        <v>17.44</v>
      </c>
      <c r="P18" s="14">
        <f t="shared" si="5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4" customFormat="1" ht="12.75">
      <c r="A19" s="4" t="s">
        <v>34</v>
      </c>
      <c r="B19" s="4">
        <v>15</v>
      </c>
      <c r="C19" s="4" t="s">
        <v>73</v>
      </c>
      <c r="D19" s="9">
        <v>0.001</v>
      </c>
      <c r="E19" s="2"/>
      <c r="F19" s="2">
        <v>1.347</v>
      </c>
      <c r="G19" s="15">
        <f t="shared" si="0"/>
        <v>1.347</v>
      </c>
      <c r="H19" s="14">
        <f t="shared" si="1"/>
        <v>0.001347</v>
      </c>
      <c r="I19" s="2"/>
      <c r="J19" s="2">
        <v>2.132</v>
      </c>
      <c r="K19" s="15">
        <f t="shared" si="2"/>
        <v>2.132</v>
      </c>
      <c r="L19" s="14">
        <f t="shared" si="3"/>
        <v>0.002132</v>
      </c>
      <c r="M19" s="2"/>
      <c r="N19" s="2">
        <v>1.352</v>
      </c>
      <c r="O19" s="15">
        <f t="shared" si="4"/>
        <v>1.352</v>
      </c>
      <c r="P19" s="14">
        <f t="shared" si="5"/>
        <v>0.0013520000000000001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" customFormat="1" ht="12.75">
      <c r="A20" s="4" t="s">
        <v>34</v>
      </c>
      <c r="B20" s="4">
        <v>16</v>
      </c>
      <c r="C20" s="4" t="s">
        <v>74</v>
      </c>
      <c r="D20" s="9">
        <v>0.1</v>
      </c>
      <c r="E20" s="2"/>
      <c r="F20" s="2">
        <v>3.578</v>
      </c>
      <c r="G20" s="15">
        <f t="shared" si="0"/>
        <v>3.578</v>
      </c>
      <c r="H20" s="14">
        <f t="shared" si="1"/>
        <v>0.3578</v>
      </c>
      <c r="I20" s="2"/>
      <c r="J20" s="2">
        <v>4.338</v>
      </c>
      <c r="K20" s="15">
        <f t="shared" si="2"/>
        <v>4.338</v>
      </c>
      <c r="L20" s="14">
        <f t="shared" si="3"/>
        <v>0.4338</v>
      </c>
      <c r="M20" s="2"/>
      <c r="N20" s="2">
        <v>4.023</v>
      </c>
      <c r="O20" s="15">
        <f t="shared" si="4"/>
        <v>4.023</v>
      </c>
      <c r="P20" s="14">
        <f t="shared" si="5"/>
        <v>0.4023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4" customFormat="1" ht="12.75">
      <c r="A21" s="4" t="s">
        <v>34</v>
      </c>
      <c r="B21" s="4">
        <v>17</v>
      </c>
      <c r="C21" s="4" t="s">
        <v>75</v>
      </c>
      <c r="D21" s="9">
        <v>0</v>
      </c>
      <c r="E21" s="2"/>
      <c r="F21" s="2">
        <v>171.622</v>
      </c>
      <c r="G21" s="15">
        <f t="shared" si="0"/>
        <v>171.622</v>
      </c>
      <c r="H21" s="14">
        <f t="shared" si="1"/>
        <v>0</v>
      </c>
      <c r="I21" s="2"/>
      <c r="J21" s="2">
        <v>203.262</v>
      </c>
      <c r="K21" s="15">
        <f t="shared" si="2"/>
        <v>203.262</v>
      </c>
      <c r="L21" s="14">
        <f t="shared" si="3"/>
        <v>0</v>
      </c>
      <c r="M21" s="2"/>
      <c r="N21" s="2">
        <v>181.377</v>
      </c>
      <c r="O21" s="15">
        <f t="shared" si="4"/>
        <v>181.377</v>
      </c>
      <c r="P21" s="14">
        <f t="shared" si="5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4" customFormat="1" ht="12.75">
      <c r="A22" s="4" t="s">
        <v>34</v>
      </c>
      <c r="B22" s="4">
        <v>18</v>
      </c>
      <c r="C22" s="4" t="s">
        <v>76</v>
      </c>
      <c r="D22" s="9">
        <v>0</v>
      </c>
      <c r="E22" s="2"/>
      <c r="F22" s="2">
        <v>175.2</v>
      </c>
      <c r="G22" s="15">
        <f t="shared" si="0"/>
        <v>175.2</v>
      </c>
      <c r="H22" s="14">
        <f t="shared" si="1"/>
        <v>0</v>
      </c>
      <c r="I22" s="2"/>
      <c r="J22" s="2">
        <v>207.6</v>
      </c>
      <c r="K22" s="15">
        <f t="shared" si="2"/>
        <v>207.6</v>
      </c>
      <c r="L22" s="14">
        <f t="shared" si="3"/>
        <v>0</v>
      </c>
      <c r="M22" s="2"/>
      <c r="N22" s="2">
        <v>185.4</v>
      </c>
      <c r="O22" s="15">
        <f t="shared" si="4"/>
        <v>185.4</v>
      </c>
      <c r="P22" s="14">
        <f t="shared" si="5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4" customFormat="1" ht="12.75">
      <c r="A23" s="4" t="s">
        <v>34</v>
      </c>
      <c r="B23" s="4">
        <v>19</v>
      </c>
      <c r="C23" s="4" t="s">
        <v>77</v>
      </c>
      <c r="D23" s="9">
        <v>0.05</v>
      </c>
      <c r="E23" s="2">
        <v>2</v>
      </c>
      <c r="F23" s="2">
        <v>1.48</v>
      </c>
      <c r="G23" s="15">
        <f t="shared" si="0"/>
        <v>1.48</v>
      </c>
      <c r="H23" s="14">
        <f t="shared" si="1"/>
        <v>0.074</v>
      </c>
      <c r="I23" s="2">
        <v>2</v>
      </c>
      <c r="J23" s="2">
        <v>2.108</v>
      </c>
      <c r="K23" s="15">
        <f t="shared" si="2"/>
        <v>2.108</v>
      </c>
      <c r="L23" s="14">
        <f t="shared" si="3"/>
        <v>0.10540000000000001</v>
      </c>
      <c r="M23" s="2">
        <v>2</v>
      </c>
      <c r="N23" s="2">
        <v>1.867</v>
      </c>
      <c r="O23" s="15">
        <f t="shared" si="4"/>
        <v>1.867</v>
      </c>
      <c r="P23" s="14">
        <f t="shared" si="5"/>
        <v>0.09335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4" customFormat="1" ht="12.75">
      <c r="A24" s="4" t="s">
        <v>34</v>
      </c>
      <c r="B24" s="4">
        <v>20</v>
      </c>
      <c r="C24" s="4" t="s">
        <v>78</v>
      </c>
      <c r="D24" s="9">
        <v>0.5</v>
      </c>
      <c r="E24" s="2"/>
      <c r="F24" s="2">
        <v>3.556</v>
      </c>
      <c r="G24" s="15">
        <f t="shared" si="0"/>
        <v>3.556</v>
      </c>
      <c r="H24" s="14">
        <f t="shared" si="1"/>
        <v>1.778</v>
      </c>
      <c r="I24" s="2">
        <v>2</v>
      </c>
      <c r="J24" s="2">
        <v>4.264</v>
      </c>
      <c r="K24" s="15">
        <f t="shared" si="2"/>
        <v>4.264</v>
      </c>
      <c r="L24" s="14">
        <f t="shared" si="3"/>
        <v>2.132</v>
      </c>
      <c r="M24" s="2"/>
      <c r="N24" s="2">
        <v>3.605</v>
      </c>
      <c r="O24" s="15">
        <f t="shared" si="4"/>
        <v>3.605</v>
      </c>
      <c r="P24" s="14">
        <f t="shared" si="5"/>
        <v>1.8025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4" customFormat="1" ht="12.75">
      <c r="A25" s="4" t="s">
        <v>34</v>
      </c>
      <c r="B25" s="4">
        <v>21</v>
      </c>
      <c r="C25" s="4" t="s">
        <v>79</v>
      </c>
      <c r="D25" s="9">
        <v>0</v>
      </c>
      <c r="E25" s="2"/>
      <c r="F25" s="2">
        <v>31.634</v>
      </c>
      <c r="G25" s="15">
        <f t="shared" si="0"/>
        <v>31.634</v>
      </c>
      <c r="H25" s="14">
        <f t="shared" si="1"/>
        <v>0</v>
      </c>
      <c r="I25" s="2"/>
      <c r="J25" s="2">
        <v>22.788</v>
      </c>
      <c r="K25" s="15">
        <f t="shared" si="2"/>
        <v>22.788</v>
      </c>
      <c r="L25" s="14">
        <f t="shared" si="3"/>
        <v>0</v>
      </c>
      <c r="M25" s="2"/>
      <c r="N25" s="2">
        <v>26.258</v>
      </c>
      <c r="O25" s="15">
        <f t="shared" si="4"/>
        <v>26.258</v>
      </c>
      <c r="P25" s="14">
        <f t="shared" si="5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4" customFormat="1" ht="12.75">
      <c r="A26" s="4" t="s">
        <v>34</v>
      </c>
      <c r="B26" s="4">
        <v>22</v>
      </c>
      <c r="C26" s="4" t="s">
        <v>80</v>
      </c>
      <c r="D26" s="9">
        <v>0</v>
      </c>
      <c r="E26" s="2"/>
      <c r="F26" s="2">
        <v>36.67</v>
      </c>
      <c r="G26" s="15">
        <f t="shared" si="0"/>
        <v>36.67</v>
      </c>
      <c r="H26" s="14">
        <f t="shared" si="1"/>
        <v>0</v>
      </c>
      <c r="I26" s="2"/>
      <c r="J26" s="2">
        <v>29.16</v>
      </c>
      <c r="K26" s="15">
        <f t="shared" si="2"/>
        <v>29.16</v>
      </c>
      <c r="L26" s="14">
        <f t="shared" si="3"/>
        <v>0</v>
      </c>
      <c r="M26" s="2"/>
      <c r="N26" s="2">
        <v>31.73</v>
      </c>
      <c r="O26" s="15">
        <f t="shared" si="4"/>
        <v>31.73</v>
      </c>
      <c r="P26" s="14">
        <f t="shared" si="5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4" customFormat="1" ht="12.75">
      <c r="A27" s="4" t="s">
        <v>34</v>
      </c>
      <c r="B27" s="4">
        <v>23</v>
      </c>
      <c r="C27" s="4" t="s">
        <v>81</v>
      </c>
      <c r="D27" s="9">
        <v>0.1</v>
      </c>
      <c r="E27" s="2"/>
      <c r="F27" s="2">
        <v>1.679</v>
      </c>
      <c r="G27" s="15">
        <f t="shared" si="0"/>
        <v>1.679</v>
      </c>
      <c r="H27" s="14">
        <f t="shared" si="1"/>
        <v>0.16790000000000002</v>
      </c>
      <c r="I27" s="2"/>
      <c r="J27" s="2">
        <v>2.157</v>
      </c>
      <c r="K27" s="15">
        <f t="shared" si="2"/>
        <v>2.157</v>
      </c>
      <c r="L27" s="14">
        <f t="shared" si="3"/>
        <v>0.2157</v>
      </c>
      <c r="M27" s="2"/>
      <c r="N27" s="2">
        <v>1.738</v>
      </c>
      <c r="O27" s="15">
        <f t="shared" si="4"/>
        <v>1.738</v>
      </c>
      <c r="P27" s="14">
        <f t="shared" si="5"/>
        <v>0.1738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4" customFormat="1" ht="12.75">
      <c r="A28" s="4" t="s">
        <v>34</v>
      </c>
      <c r="B28" s="4">
        <v>24</v>
      </c>
      <c r="C28" s="4" t="s">
        <v>82</v>
      </c>
      <c r="D28" s="9">
        <v>0.1</v>
      </c>
      <c r="E28" s="2"/>
      <c r="F28" s="2">
        <v>0.663</v>
      </c>
      <c r="G28" s="15">
        <f t="shared" si="0"/>
        <v>0.663</v>
      </c>
      <c r="H28" s="14">
        <f t="shared" si="1"/>
        <v>0.06630000000000001</v>
      </c>
      <c r="I28" s="2"/>
      <c r="J28" s="2">
        <v>0.0809</v>
      </c>
      <c r="K28" s="15">
        <f t="shared" si="2"/>
        <v>0.0809</v>
      </c>
      <c r="L28" s="14">
        <f t="shared" si="3"/>
        <v>0.00809</v>
      </c>
      <c r="M28" s="2"/>
      <c r="N28" s="2">
        <v>0.676</v>
      </c>
      <c r="O28" s="15">
        <f t="shared" si="4"/>
        <v>0.676</v>
      </c>
      <c r="P28" s="14">
        <f t="shared" si="5"/>
        <v>0.06760000000000001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4" customFormat="1" ht="12.75">
      <c r="A29" s="4" t="s">
        <v>34</v>
      </c>
      <c r="B29" s="4">
        <v>25</v>
      </c>
      <c r="C29" s="4" t="s">
        <v>83</v>
      </c>
      <c r="D29" s="9">
        <v>0.1</v>
      </c>
      <c r="E29" s="2"/>
      <c r="F29" s="2">
        <v>0.093</v>
      </c>
      <c r="G29" s="15">
        <f t="shared" si="0"/>
        <v>0.093</v>
      </c>
      <c r="H29" s="14">
        <f t="shared" si="1"/>
        <v>0.009300000000000001</v>
      </c>
      <c r="I29" s="2">
        <v>2</v>
      </c>
      <c r="J29" s="2">
        <v>0.093</v>
      </c>
      <c r="K29" s="15">
        <f t="shared" si="2"/>
        <v>0.093</v>
      </c>
      <c r="L29" s="14">
        <f t="shared" si="3"/>
        <v>0.009300000000000001</v>
      </c>
      <c r="M29" s="2">
        <v>1</v>
      </c>
      <c r="N29" s="2">
        <v>0.129</v>
      </c>
      <c r="O29" s="15">
        <f t="shared" si="4"/>
        <v>0.0645</v>
      </c>
      <c r="P29" s="14">
        <f t="shared" si="5"/>
        <v>0.006450000000000001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4" customFormat="1" ht="12.75">
      <c r="A30" s="4" t="s">
        <v>34</v>
      </c>
      <c r="B30" s="4">
        <v>26</v>
      </c>
      <c r="C30" s="4" t="s">
        <v>84</v>
      </c>
      <c r="D30" s="9">
        <v>0.1</v>
      </c>
      <c r="E30" s="2"/>
      <c r="F30" s="2">
        <v>0.552</v>
      </c>
      <c r="G30" s="15">
        <f t="shared" si="0"/>
        <v>0.552</v>
      </c>
      <c r="H30" s="14">
        <f t="shared" si="1"/>
        <v>0.055200000000000006</v>
      </c>
      <c r="I30" s="2"/>
      <c r="J30" s="2">
        <v>0.784</v>
      </c>
      <c r="K30" s="15">
        <f t="shared" si="2"/>
        <v>0.784</v>
      </c>
      <c r="L30" s="14">
        <f t="shared" si="3"/>
        <v>0.07840000000000001</v>
      </c>
      <c r="M30" s="2"/>
      <c r="N30" s="2">
        <v>0.676</v>
      </c>
      <c r="O30" s="15">
        <f t="shared" si="4"/>
        <v>0.676</v>
      </c>
      <c r="P30" s="14">
        <f t="shared" si="5"/>
        <v>0.06760000000000001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4" customFormat="1" ht="12.75">
      <c r="A31" s="4" t="s">
        <v>34</v>
      </c>
      <c r="B31" s="4">
        <v>27</v>
      </c>
      <c r="C31" s="4" t="s">
        <v>85</v>
      </c>
      <c r="D31" s="9">
        <v>0</v>
      </c>
      <c r="E31" s="2"/>
      <c r="F31" s="2">
        <v>5.539</v>
      </c>
      <c r="G31" s="15">
        <f t="shared" si="0"/>
        <v>5.539</v>
      </c>
      <c r="H31" s="14">
        <f t="shared" si="1"/>
        <v>0</v>
      </c>
      <c r="I31" s="2"/>
      <c r="J31" s="2">
        <v>7.4251</v>
      </c>
      <c r="K31" s="15">
        <f t="shared" si="2"/>
        <v>7.4251</v>
      </c>
      <c r="L31" s="14">
        <f t="shared" si="3"/>
        <v>0</v>
      </c>
      <c r="M31" s="2"/>
      <c r="N31" s="2">
        <v>4.891</v>
      </c>
      <c r="O31" s="15">
        <f t="shared" si="4"/>
        <v>4.891</v>
      </c>
      <c r="P31" s="14">
        <f t="shared" si="5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4" customFormat="1" ht="12.75">
      <c r="A32" s="4" t="s">
        <v>34</v>
      </c>
      <c r="B32" s="4">
        <v>28</v>
      </c>
      <c r="C32" s="4" t="s">
        <v>86</v>
      </c>
      <c r="D32" s="9">
        <v>0</v>
      </c>
      <c r="E32" s="2"/>
      <c r="F32" s="2">
        <v>8.526</v>
      </c>
      <c r="G32" s="15">
        <f t="shared" si="0"/>
        <v>8.526</v>
      </c>
      <c r="H32" s="14">
        <f t="shared" si="1"/>
        <v>0</v>
      </c>
      <c r="I32" s="2"/>
      <c r="J32" s="2">
        <v>10.54</v>
      </c>
      <c r="K32" s="15">
        <f t="shared" si="2"/>
        <v>10.54</v>
      </c>
      <c r="L32" s="14">
        <f t="shared" si="3"/>
        <v>0</v>
      </c>
      <c r="M32" s="2"/>
      <c r="N32" s="2">
        <v>8.11</v>
      </c>
      <c r="O32" s="15">
        <f t="shared" si="4"/>
        <v>8.11</v>
      </c>
      <c r="P32" s="14">
        <f t="shared" si="5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4" customFormat="1" ht="12.75">
      <c r="A33" s="4" t="s">
        <v>34</v>
      </c>
      <c r="B33" s="4">
        <v>29</v>
      </c>
      <c r="C33" s="4" t="s">
        <v>87</v>
      </c>
      <c r="D33" s="9">
        <v>0.01</v>
      </c>
      <c r="E33" s="2"/>
      <c r="F33" s="2">
        <v>0.265</v>
      </c>
      <c r="G33" s="15">
        <f t="shared" si="0"/>
        <v>0.265</v>
      </c>
      <c r="H33" s="14">
        <f t="shared" si="1"/>
        <v>0.00265</v>
      </c>
      <c r="I33" s="2"/>
      <c r="J33" s="2">
        <v>0.368</v>
      </c>
      <c r="K33" s="15">
        <f t="shared" si="2"/>
        <v>0.368</v>
      </c>
      <c r="L33" s="14">
        <f t="shared" si="3"/>
        <v>0.00368</v>
      </c>
      <c r="M33" s="2"/>
      <c r="N33" s="2">
        <v>0.322</v>
      </c>
      <c r="O33" s="15">
        <f t="shared" si="4"/>
        <v>0.322</v>
      </c>
      <c r="P33" s="14">
        <f t="shared" si="5"/>
        <v>0.00322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" customFormat="1" ht="12.75">
      <c r="A34" s="4" t="s">
        <v>34</v>
      </c>
      <c r="B34" s="4">
        <v>30</v>
      </c>
      <c r="C34" s="4" t="s">
        <v>88</v>
      </c>
      <c r="D34" s="9">
        <v>0.01</v>
      </c>
      <c r="E34" s="2">
        <v>1</v>
      </c>
      <c r="F34" s="2">
        <v>0.155</v>
      </c>
      <c r="G34" s="15">
        <f t="shared" si="0"/>
        <v>0.0775</v>
      </c>
      <c r="H34" s="14">
        <f t="shared" si="1"/>
        <v>0.000775</v>
      </c>
      <c r="I34" s="2">
        <v>2</v>
      </c>
      <c r="J34" s="2">
        <v>0.056</v>
      </c>
      <c r="K34" s="15">
        <f t="shared" si="2"/>
        <v>0.056</v>
      </c>
      <c r="L34" s="14">
        <f t="shared" si="3"/>
        <v>0.0005600000000000001</v>
      </c>
      <c r="M34" s="2">
        <v>1</v>
      </c>
      <c r="N34" s="2">
        <v>0.129</v>
      </c>
      <c r="O34" s="15">
        <f t="shared" si="4"/>
        <v>0.0645</v>
      </c>
      <c r="P34" s="14">
        <f t="shared" si="5"/>
        <v>0.0006450000000000001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4" customFormat="1" ht="12.75">
      <c r="A35" s="4" t="s">
        <v>34</v>
      </c>
      <c r="B35" s="4">
        <v>31</v>
      </c>
      <c r="C35" s="4" t="s">
        <v>89</v>
      </c>
      <c r="D35" s="9">
        <v>0</v>
      </c>
      <c r="E35" s="2"/>
      <c r="F35" s="2">
        <v>0.044</v>
      </c>
      <c r="G35" s="15">
        <f t="shared" si="0"/>
        <v>0.044</v>
      </c>
      <c r="H35" s="14">
        <f t="shared" si="1"/>
        <v>0</v>
      </c>
      <c r="I35" s="2"/>
      <c r="J35" s="2">
        <v>0.189</v>
      </c>
      <c r="K35" s="15">
        <f t="shared" si="2"/>
        <v>0.189</v>
      </c>
      <c r="L35" s="14">
        <f t="shared" si="3"/>
        <v>0</v>
      </c>
      <c r="M35" s="2"/>
      <c r="N35" s="2">
        <v>0.096</v>
      </c>
      <c r="O35" s="15">
        <f t="shared" si="4"/>
        <v>0.096</v>
      </c>
      <c r="P35" s="14">
        <f t="shared" si="5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4" customFormat="1" ht="12.75">
      <c r="A36" s="4" t="s">
        <v>34</v>
      </c>
      <c r="B36" s="4">
        <v>32</v>
      </c>
      <c r="C36" s="4" t="s">
        <v>90</v>
      </c>
      <c r="D36" s="9">
        <v>0</v>
      </c>
      <c r="E36" s="2"/>
      <c r="F36" s="2">
        <v>0.464</v>
      </c>
      <c r="G36" s="15">
        <f t="shared" si="0"/>
        <v>0.464</v>
      </c>
      <c r="H36" s="14">
        <f t="shared" si="1"/>
        <v>0</v>
      </c>
      <c r="I36" s="2"/>
      <c r="J36" s="2">
        <v>0.613</v>
      </c>
      <c r="K36" s="15">
        <f t="shared" si="2"/>
        <v>0.613</v>
      </c>
      <c r="L36" s="14">
        <f t="shared" si="3"/>
        <v>0</v>
      </c>
      <c r="M36" s="2"/>
      <c r="N36" s="2">
        <v>0.547</v>
      </c>
      <c r="O36" s="15">
        <f t="shared" si="4"/>
        <v>0.547</v>
      </c>
      <c r="P36" s="14">
        <f t="shared" si="5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4" customFormat="1" ht="12.75">
      <c r="A37" s="4" t="s">
        <v>34</v>
      </c>
      <c r="B37" s="4">
        <v>33</v>
      </c>
      <c r="C37" s="4" t="s">
        <v>91</v>
      </c>
      <c r="D37" s="9">
        <v>0.001</v>
      </c>
      <c r="E37" s="2">
        <v>1</v>
      </c>
      <c r="F37" s="2">
        <v>0.442</v>
      </c>
      <c r="G37" s="15">
        <f t="shared" si="0"/>
        <v>0.221</v>
      </c>
      <c r="H37" s="14">
        <f t="shared" si="1"/>
        <v>0.000221</v>
      </c>
      <c r="I37" s="2">
        <v>1</v>
      </c>
      <c r="J37" s="2">
        <v>0.172</v>
      </c>
      <c r="K37" s="15">
        <f t="shared" si="2"/>
        <v>0.086</v>
      </c>
      <c r="L37" s="14">
        <f t="shared" si="3"/>
        <v>8.599999999999999E-05</v>
      </c>
      <c r="M37" s="2">
        <v>1</v>
      </c>
      <c r="N37" s="2">
        <v>0.418</v>
      </c>
      <c r="O37" s="15">
        <f t="shared" si="4"/>
        <v>0.209</v>
      </c>
      <c r="P37" s="14">
        <f t="shared" si="5"/>
        <v>0.00020899999999999998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4" customFormat="1" ht="12.75">
      <c r="A38" s="4" t="s">
        <v>34</v>
      </c>
      <c r="B38" s="4">
        <v>34</v>
      </c>
      <c r="C38" s="4" t="s">
        <v>92</v>
      </c>
      <c r="D38" s="2"/>
      <c r="E38" s="2"/>
      <c r="F38" s="2">
        <v>1747.179</v>
      </c>
      <c r="G38" s="16">
        <f>G37+G36+G32+G26+G22+G19+G18+G15+G10+G7</f>
        <v>1746.958</v>
      </c>
      <c r="H38" s="2"/>
      <c r="I38" s="2"/>
      <c r="J38" s="2">
        <v>1820.687</v>
      </c>
      <c r="K38" s="16">
        <f>K37+K36+K32+K26+K22+K19+K18+K15+K10+K7</f>
        <v>1820.601</v>
      </c>
      <c r="L38" s="2"/>
      <c r="M38" s="2"/>
      <c r="N38" s="2">
        <v>1257.497</v>
      </c>
      <c r="O38" s="16">
        <f>O37+O36+O32+O26+O22+O19+O18+O15+O10+O7</f>
        <v>1257.288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4" customFormat="1" ht="12.75">
      <c r="A39" s="4" t="s">
        <v>34</v>
      </c>
      <c r="B39" s="4">
        <v>35</v>
      </c>
      <c r="C39" s="4" t="s">
        <v>93</v>
      </c>
      <c r="D39" s="2"/>
      <c r="E39" s="31">
        <f>(F39-H39)*2/F39*100</f>
        <v>0.03056157351596901</v>
      </c>
      <c r="F39" s="16">
        <v>6.517989</v>
      </c>
      <c r="G39" s="2"/>
      <c r="H39" s="17">
        <f>SUM(H5:H37)</f>
        <v>6.516993000000001</v>
      </c>
      <c r="I39" s="31">
        <f>(J39-L39)*2/J39*100</f>
        <v>0.0023980701669886286</v>
      </c>
      <c r="J39" s="16">
        <v>7.172434</v>
      </c>
      <c r="K39" s="2"/>
      <c r="L39" s="16">
        <f>SUM(L5:L37)</f>
        <v>7.1723479999999995</v>
      </c>
      <c r="M39" s="31">
        <f>(N39-P39)*2/N39*100</f>
        <v>0.25355872658260525</v>
      </c>
      <c r="N39" s="16">
        <v>5.76119</v>
      </c>
      <c r="O39" s="2"/>
      <c r="P39" s="16">
        <f>SUM(P5:P37)</f>
        <v>5.753885999999998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22">
      <selection activeCell="C8" sqref="C8"/>
    </sheetView>
  </sheetViews>
  <sheetFormatPr defaultColWidth="9.140625" defaultRowHeight="12.75"/>
  <cols>
    <col min="1" max="1" width="1.28515625" style="0" hidden="1" customWidth="1"/>
    <col min="2" max="2" width="0.9921875" style="0" hidden="1" customWidth="1"/>
    <col min="3" max="3" width="16.28125" style="0" bestFit="1" customWidth="1"/>
    <col min="5" max="5" width="3.7109375" style="0" customWidth="1"/>
    <col min="9" max="9" width="4.00390625" style="0" customWidth="1"/>
    <col min="13" max="13" width="4.00390625" style="0" customWidth="1"/>
  </cols>
  <sheetData>
    <row r="1" spans="3:16" ht="12.75">
      <c r="C1" s="18" t="s">
        <v>0</v>
      </c>
      <c r="D1" s="9" t="s">
        <v>94</v>
      </c>
      <c r="F1" s="42" t="s">
        <v>43</v>
      </c>
      <c r="G1" s="42"/>
      <c r="H1" s="42"/>
      <c r="J1" s="42" t="s">
        <v>44</v>
      </c>
      <c r="K1" s="42"/>
      <c r="L1" s="42"/>
      <c r="N1" s="42" t="s">
        <v>45</v>
      </c>
      <c r="O1" s="42"/>
      <c r="P1" s="42"/>
    </row>
    <row r="2" spans="4:16" ht="12.75">
      <c r="D2" s="9" t="s">
        <v>95</v>
      </c>
      <c r="F2" s="43" t="s">
        <v>56</v>
      </c>
      <c r="G2" s="12" t="s">
        <v>56</v>
      </c>
      <c r="H2" s="12" t="s">
        <v>96</v>
      </c>
      <c r="J2" s="43" t="s">
        <v>56</v>
      </c>
      <c r="K2" s="12" t="s">
        <v>56</v>
      </c>
      <c r="L2" s="12" t="s">
        <v>96</v>
      </c>
      <c r="N2" s="43" t="s">
        <v>56</v>
      </c>
      <c r="O2" s="12" t="s">
        <v>56</v>
      </c>
      <c r="P2" s="12" t="s">
        <v>96</v>
      </c>
    </row>
    <row r="3" spans="3:16" ht="12.75">
      <c r="C3" t="s">
        <v>171</v>
      </c>
      <c r="D3" s="9"/>
      <c r="F3" s="43" t="s">
        <v>98</v>
      </c>
      <c r="G3" s="12" t="s">
        <v>97</v>
      </c>
      <c r="H3" s="12" t="s">
        <v>97</v>
      </c>
      <c r="J3" s="43" t="s">
        <v>98</v>
      </c>
      <c r="K3" s="12" t="s">
        <v>97</v>
      </c>
      <c r="L3" s="12" t="s">
        <v>97</v>
      </c>
      <c r="N3" s="43" t="s">
        <v>98</v>
      </c>
      <c r="O3" s="12" t="s">
        <v>97</v>
      </c>
      <c r="P3" s="12" t="s">
        <v>97</v>
      </c>
    </row>
    <row r="4" spans="4:16" ht="12.75">
      <c r="D4" s="10"/>
      <c r="G4" s="13"/>
      <c r="H4" s="14"/>
      <c r="K4" s="13"/>
      <c r="L4" s="14"/>
      <c r="O4" s="13"/>
      <c r="P4" s="14"/>
    </row>
    <row r="5" spans="1:38" s="4" customFormat="1" ht="12.75">
      <c r="A5" s="4" t="s">
        <v>0</v>
      </c>
      <c r="B5" s="4">
        <v>1</v>
      </c>
      <c r="C5" s="4" t="s">
        <v>59</v>
      </c>
      <c r="D5" s="9">
        <v>1</v>
      </c>
      <c r="E5" s="2"/>
      <c r="F5" s="2">
        <v>0.444</v>
      </c>
      <c r="G5" s="15">
        <f>IF(F5=0,"",IF(E5=1,F5/2,F5))</f>
        <v>0.444</v>
      </c>
      <c r="H5" s="14">
        <f>IF(G5="","",G5*$D5)</f>
        <v>0.444</v>
      </c>
      <c r="I5" s="2"/>
      <c r="J5" s="2">
        <v>0.209</v>
      </c>
      <c r="K5" s="15">
        <f>IF(J5=0,"",IF(I5=1,J5/2,J5))</f>
        <v>0.209</v>
      </c>
      <c r="L5" s="14">
        <f>IF(K5="","",K5*$D5)</f>
        <v>0.209</v>
      </c>
      <c r="M5" s="2"/>
      <c r="N5" s="2">
        <v>0.283</v>
      </c>
      <c r="O5" s="15">
        <f>IF(N5=0,"",IF(M5=1,N5/2,N5))</f>
        <v>0.283</v>
      </c>
      <c r="P5" s="14">
        <f>IF(O5="","",O5*$D5)</f>
        <v>0.283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4" customFormat="1" ht="12.75">
      <c r="A6" s="4" t="s">
        <v>0</v>
      </c>
      <c r="B6" s="4">
        <v>2</v>
      </c>
      <c r="C6" s="4" t="s">
        <v>60</v>
      </c>
      <c r="D6" s="9">
        <v>0</v>
      </c>
      <c r="E6" s="2"/>
      <c r="F6" s="2">
        <v>426.893</v>
      </c>
      <c r="G6" s="15">
        <f aca="true" t="shared" si="0" ref="G6:G37">IF(F6=0,"",IF(E6=1,F6/2,F6))</f>
        <v>426.893</v>
      </c>
      <c r="H6" s="14">
        <f aca="true" t="shared" si="1" ref="H6:H37">IF(G6="","",G6*$D6)</f>
        <v>0</v>
      </c>
      <c r="I6" s="2"/>
      <c r="J6" s="2">
        <v>272.629</v>
      </c>
      <c r="K6" s="15">
        <f aca="true" t="shared" si="2" ref="K6:K37">IF(J6=0,"",IF(I6=1,J6/2,J6))</f>
        <v>272.629</v>
      </c>
      <c r="L6" s="14">
        <f aca="true" t="shared" si="3" ref="L6:L37">IF(K6="","",K6*$D6)</f>
        <v>0</v>
      </c>
      <c r="M6" s="2"/>
      <c r="N6" s="2">
        <v>280.598</v>
      </c>
      <c r="O6" s="15">
        <f aca="true" t="shared" si="4" ref="O6:O37">IF(N6=0,"",IF(M6=1,N6/2,N6))</f>
        <v>280.598</v>
      </c>
      <c r="P6" s="14">
        <f aca="true" t="shared" si="5" ref="P6:P37">IF(O6="","",O6*$D6)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4" customFormat="1" ht="12.75">
      <c r="A7" s="4" t="s">
        <v>0</v>
      </c>
      <c r="B7" s="4">
        <v>3</v>
      </c>
      <c r="C7" s="4" t="s">
        <v>61</v>
      </c>
      <c r="D7" s="9">
        <v>0</v>
      </c>
      <c r="E7" s="2"/>
      <c r="F7" s="2">
        <v>427.337</v>
      </c>
      <c r="G7" s="15">
        <f t="shared" si="0"/>
        <v>427.337</v>
      </c>
      <c r="H7" s="14">
        <f t="shared" si="1"/>
        <v>0</v>
      </c>
      <c r="I7" s="2"/>
      <c r="J7" s="2">
        <v>272.838</v>
      </c>
      <c r="K7" s="15">
        <f t="shared" si="2"/>
        <v>272.838</v>
      </c>
      <c r="L7" s="14">
        <f t="shared" si="3"/>
        <v>0</v>
      </c>
      <c r="M7" s="2"/>
      <c r="N7" s="2">
        <v>280.881</v>
      </c>
      <c r="O7" s="15">
        <f t="shared" si="4"/>
        <v>280.881</v>
      </c>
      <c r="P7" s="14">
        <f t="shared" si="5"/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4" customFormat="1" ht="12.75">
      <c r="A8" s="4" t="s">
        <v>0</v>
      </c>
      <c r="B8" s="4">
        <v>4</v>
      </c>
      <c r="C8" s="4" t="s">
        <v>62</v>
      </c>
      <c r="D8" s="9">
        <v>0.5</v>
      </c>
      <c r="E8" s="2"/>
      <c r="F8" s="2">
        <v>2.22</v>
      </c>
      <c r="G8" s="15">
        <f t="shared" si="0"/>
        <v>2.22</v>
      </c>
      <c r="H8" s="14">
        <f t="shared" si="1"/>
        <v>1.11</v>
      </c>
      <c r="I8" s="2"/>
      <c r="J8" s="2">
        <v>1.683</v>
      </c>
      <c r="K8" s="15">
        <f t="shared" si="2"/>
        <v>1.683</v>
      </c>
      <c r="L8" s="14">
        <f t="shared" si="3"/>
        <v>0.8415</v>
      </c>
      <c r="M8" s="2"/>
      <c r="N8" s="2">
        <v>1.727</v>
      </c>
      <c r="O8" s="15">
        <f t="shared" si="4"/>
        <v>1.727</v>
      </c>
      <c r="P8" s="14">
        <f t="shared" si="5"/>
        <v>0.8635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" customFormat="1" ht="12.75">
      <c r="A9" s="4" t="s">
        <v>0</v>
      </c>
      <c r="B9" s="4">
        <v>5</v>
      </c>
      <c r="C9" s="4" t="s">
        <v>63</v>
      </c>
      <c r="D9" s="9">
        <v>0</v>
      </c>
      <c r="E9" s="2"/>
      <c r="F9" s="2">
        <v>330.77</v>
      </c>
      <c r="G9" s="15">
        <f t="shared" si="0"/>
        <v>330.77</v>
      </c>
      <c r="H9" s="14">
        <f t="shared" si="1"/>
        <v>0</v>
      </c>
      <c r="I9" s="2"/>
      <c r="J9" s="2">
        <v>225.257</v>
      </c>
      <c r="K9" s="15">
        <f t="shared" si="2"/>
        <v>225.257</v>
      </c>
      <c r="L9" s="14">
        <f t="shared" si="3"/>
        <v>0</v>
      </c>
      <c r="M9" s="2"/>
      <c r="N9" s="2">
        <v>220.916</v>
      </c>
      <c r="O9" s="15">
        <f t="shared" si="4"/>
        <v>220.916</v>
      </c>
      <c r="P9" s="14">
        <f t="shared" si="5"/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4" customFormat="1" ht="12.75">
      <c r="A10" s="4" t="s">
        <v>0</v>
      </c>
      <c r="B10" s="4">
        <v>5</v>
      </c>
      <c r="C10" s="4" t="s">
        <v>64</v>
      </c>
      <c r="D10" s="9">
        <v>0</v>
      </c>
      <c r="E10" s="2"/>
      <c r="F10" s="2">
        <v>332.99</v>
      </c>
      <c r="G10" s="15">
        <f t="shared" si="0"/>
        <v>332.99</v>
      </c>
      <c r="H10" s="14">
        <f t="shared" si="1"/>
        <v>0</v>
      </c>
      <c r="I10" s="2"/>
      <c r="J10" s="2">
        <v>226.94</v>
      </c>
      <c r="K10" s="15">
        <f t="shared" si="2"/>
        <v>226.94</v>
      </c>
      <c r="L10" s="14">
        <f t="shared" si="3"/>
        <v>0</v>
      </c>
      <c r="M10" s="2"/>
      <c r="N10" s="2">
        <v>222.643</v>
      </c>
      <c r="O10" s="15">
        <f t="shared" si="4"/>
        <v>222.643</v>
      </c>
      <c r="P10" s="14">
        <f t="shared" si="5"/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2.75">
      <c r="A11" s="4" t="s">
        <v>0</v>
      </c>
      <c r="B11" s="4">
        <v>7</v>
      </c>
      <c r="C11" s="4" t="s">
        <v>65</v>
      </c>
      <c r="D11" s="9">
        <v>0.1</v>
      </c>
      <c r="E11" s="2"/>
      <c r="F11" s="2">
        <v>3.191</v>
      </c>
      <c r="G11" s="15">
        <f t="shared" si="0"/>
        <v>3.191</v>
      </c>
      <c r="H11" s="14">
        <f t="shared" si="1"/>
        <v>0.3191</v>
      </c>
      <c r="I11" s="2"/>
      <c r="J11" s="2">
        <v>2.346</v>
      </c>
      <c r="K11" s="15">
        <f t="shared" si="2"/>
        <v>2.346</v>
      </c>
      <c r="L11" s="14">
        <f t="shared" si="3"/>
        <v>0.23460000000000003</v>
      </c>
      <c r="M11" s="2"/>
      <c r="N11" s="2">
        <v>2.809</v>
      </c>
      <c r="O11" s="15">
        <f t="shared" si="4"/>
        <v>2.809</v>
      </c>
      <c r="P11" s="14">
        <f t="shared" si="5"/>
        <v>0.28090000000000004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2.75">
      <c r="A12" s="4" t="s">
        <v>0</v>
      </c>
      <c r="B12" s="4">
        <v>8</v>
      </c>
      <c r="C12" s="4" t="s">
        <v>66</v>
      </c>
      <c r="D12" s="9">
        <v>0.1</v>
      </c>
      <c r="E12" s="2"/>
      <c r="F12" s="2">
        <v>2.22</v>
      </c>
      <c r="G12" s="15">
        <f t="shared" si="0"/>
        <v>2.22</v>
      </c>
      <c r="H12" s="14">
        <f t="shared" si="1"/>
        <v>0.22200000000000003</v>
      </c>
      <c r="I12" s="2"/>
      <c r="J12" s="2">
        <v>1.734</v>
      </c>
      <c r="K12" s="15">
        <f t="shared" si="2"/>
        <v>1.734</v>
      </c>
      <c r="L12" s="14">
        <f t="shared" si="3"/>
        <v>0.1734</v>
      </c>
      <c r="M12" s="2"/>
      <c r="N12" s="2">
        <v>1.83</v>
      </c>
      <c r="O12" s="15">
        <f t="shared" si="4"/>
        <v>1.83</v>
      </c>
      <c r="P12" s="14">
        <f t="shared" si="5"/>
        <v>0.18300000000000002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4" customFormat="1" ht="12.75">
      <c r="A13" s="4" t="s">
        <v>0</v>
      </c>
      <c r="B13" s="4">
        <v>9</v>
      </c>
      <c r="C13" s="4" t="s">
        <v>67</v>
      </c>
      <c r="D13" s="9">
        <v>0.1</v>
      </c>
      <c r="E13" s="2"/>
      <c r="F13" s="2">
        <v>4.745</v>
      </c>
      <c r="G13" s="15">
        <f t="shared" si="0"/>
        <v>4.745</v>
      </c>
      <c r="H13" s="14">
        <f t="shared" si="1"/>
        <v>0.47450000000000003</v>
      </c>
      <c r="I13" s="2"/>
      <c r="J13" s="2">
        <v>2.703</v>
      </c>
      <c r="K13" s="15">
        <f t="shared" si="2"/>
        <v>2.703</v>
      </c>
      <c r="L13" s="14">
        <f t="shared" si="3"/>
        <v>0.2703</v>
      </c>
      <c r="M13" s="2"/>
      <c r="N13" s="2">
        <v>3.53</v>
      </c>
      <c r="O13" s="15">
        <f t="shared" si="4"/>
        <v>3.53</v>
      </c>
      <c r="P13" s="14">
        <f t="shared" si="5"/>
        <v>0.353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" customFormat="1" ht="12.75">
      <c r="A14" s="4" t="s">
        <v>0</v>
      </c>
      <c r="B14" s="4">
        <v>10</v>
      </c>
      <c r="C14" s="4" t="s">
        <v>68</v>
      </c>
      <c r="D14" s="9">
        <v>0</v>
      </c>
      <c r="E14" s="2"/>
      <c r="F14" s="2">
        <v>372.782</v>
      </c>
      <c r="G14" s="15">
        <f t="shared" si="0"/>
        <v>372.782</v>
      </c>
      <c r="H14" s="14">
        <f t="shared" si="1"/>
        <v>0</v>
      </c>
      <c r="I14" s="2"/>
      <c r="J14" s="2">
        <v>250.756</v>
      </c>
      <c r="K14" s="15">
        <f t="shared" si="2"/>
        <v>250.756</v>
      </c>
      <c r="L14" s="14">
        <f t="shared" si="3"/>
        <v>0</v>
      </c>
      <c r="M14" s="2"/>
      <c r="N14" s="2">
        <v>234.316</v>
      </c>
      <c r="O14" s="15">
        <f t="shared" si="4"/>
        <v>234.316</v>
      </c>
      <c r="P14" s="14">
        <f t="shared" si="5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4" customFormat="1" ht="12.75">
      <c r="A15" s="4" t="s">
        <v>0</v>
      </c>
      <c r="B15" s="4">
        <v>11</v>
      </c>
      <c r="C15" s="4" t="s">
        <v>69</v>
      </c>
      <c r="D15" s="9">
        <v>0</v>
      </c>
      <c r="E15" s="2"/>
      <c r="F15" s="2">
        <v>382.938</v>
      </c>
      <c r="G15" s="15">
        <f t="shared" si="0"/>
        <v>382.938</v>
      </c>
      <c r="H15" s="14">
        <f t="shared" si="1"/>
        <v>0</v>
      </c>
      <c r="I15" s="2"/>
      <c r="J15" s="2">
        <v>257.539</v>
      </c>
      <c r="K15" s="15">
        <f t="shared" si="2"/>
        <v>257.539</v>
      </c>
      <c r="L15" s="14">
        <f t="shared" si="3"/>
        <v>0</v>
      </c>
      <c r="M15" s="2"/>
      <c r="N15" s="2">
        <v>242.485</v>
      </c>
      <c r="O15" s="15">
        <f t="shared" si="4"/>
        <v>242.485</v>
      </c>
      <c r="P15" s="14">
        <f t="shared" si="5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4" customFormat="1" ht="12.75">
      <c r="A16" s="4" t="s">
        <v>0</v>
      </c>
      <c r="B16" s="4">
        <v>12</v>
      </c>
      <c r="C16" s="4" t="s">
        <v>70</v>
      </c>
      <c r="D16" s="9">
        <v>0.01</v>
      </c>
      <c r="E16" s="2"/>
      <c r="F16" s="2">
        <v>9.351</v>
      </c>
      <c r="G16" s="15">
        <f t="shared" si="0"/>
        <v>9.351</v>
      </c>
      <c r="H16" s="14">
        <f t="shared" si="1"/>
        <v>0.09351000000000001</v>
      </c>
      <c r="I16" s="2"/>
      <c r="J16" s="2">
        <v>5.916</v>
      </c>
      <c r="K16" s="15">
        <f t="shared" si="2"/>
        <v>5.916</v>
      </c>
      <c r="L16" s="14">
        <f t="shared" si="3"/>
        <v>0.059160000000000004</v>
      </c>
      <c r="M16" s="2"/>
      <c r="N16" s="2">
        <v>5.592</v>
      </c>
      <c r="O16" s="15">
        <f t="shared" si="4"/>
        <v>5.592</v>
      </c>
      <c r="P16" s="14">
        <f t="shared" si="5"/>
        <v>0.05592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4" customFormat="1" ht="12.75">
      <c r="A17" s="4" t="s">
        <v>0</v>
      </c>
      <c r="B17" s="4">
        <v>13</v>
      </c>
      <c r="C17" s="4" t="s">
        <v>71</v>
      </c>
      <c r="D17" s="9">
        <v>0</v>
      </c>
      <c r="E17" s="2"/>
      <c r="F17" s="2">
        <v>14.125</v>
      </c>
      <c r="G17" s="15">
        <f t="shared" si="0"/>
        <v>14.125</v>
      </c>
      <c r="H17" s="14">
        <f t="shared" si="1"/>
        <v>0</v>
      </c>
      <c r="I17" s="2"/>
      <c r="J17" s="2">
        <v>8.95</v>
      </c>
      <c r="K17" s="15">
        <f t="shared" si="2"/>
        <v>8.95</v>
      </c>
      <c r="L17" s="14">
        <f t="shared" si="3"/>
        <v>0</v>
      </c>
      <c r="M17" s="2"/>
      <c r="N17" s="2">
        <v>8.375</v>
      </c>
      <c r="O17" s="15">
        <f t="shared" si="4"/>
        <v>8.375</v>
      </c>
      <c r="P17" s="14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4" customFormat="1" ht="12.75">
      <c r="A18" s="4" t="s">
        <v>0</v>
      </c>
      <c r="B18" s="4">
        <v>14</v>
      </c>
      <c r="C18" s="4" t="s">
        <v>72</v>
      </c>
      <c r="D18" s="9">
        <v>0</v>
      </c>
      <c r="E18" s="2"/>
      <c r="F18" s="2">
        <v>23.476</v>
      </c>
      <c r="G18" s="15">
        <f t="shared" si="0"/>
        <v>23.476</v>
      </c>
      <c r="H18" s="14">
        <f t="shared" si="1"/>
        <v>0</v>
      </c>
      <c r="I18" s="2"/>
      <c r="J18" s="2">
        <v>14.866</v>
      </c>
      <c r="K18" s="15">
        <f t="shared" si="2"/>
        <v>14.866</v>
      </c>
      <c r="L18" s="14">
        <f t="shared" si="3"/>
        <v>0</v>
      </c>
      <c r="M18" s="2"/>
      <c r="N18" s="2">
        <v>13.967</v>
      </c>
      <c r="O18" s="15">
        <f t="shared" si="4"/>
        <v>13.967</v>
      </c>
      <c r="P18" s="14">
        <f t="shared" si="5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4" customFormat="1" ht="12.75">
      <c r="A19" s="4" t="s">
        <v>0</v>
      </c>
      <c r="B19" s="4">
        <v>15</v>
      </c>
      <c r="C19" s="4" t="s">
        <v>73</v>
      </c>
      <c r="D19" s="9">
        <v>0.001</v>
      </c>
      <c r="E19" s="2"/>
      <c r="F19" s="2">
        <v>2.331</v>
      </c>
      <c r="G19" s="15">
        <f t="shared" si="0"/>
        <v>2.331</v>
      </c>
      <c r="H19" s="14">
        <f t="shared" si="1"/>
        <v>0.002331</v>
      </c>
      <c r="I19" s="2"/>
      <c r="J19" s="2">
        <v>1.657</v>
      </c>
      <c r="K19" s="15">
        <f t="shared" si="2"/>
        <v>1.657</v>
      </c>
      <c r="L19" s="14">
        <f t="shared" si="3"/>
        <v>0.001657</v>
      </c>
      <c r="M19" s="2"/>
      <c r="N19" s="2">
        <v>1.288</v>
      </c>
      <c r="O19" s="15">
        <f t="shared" si="4"/>
        <v>1.288</v>
      </c>
      <c r="P19" s="14">
        <f t="shared" si="5"/>
        <v>0.001288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" customFormat="1" ht="12.75">
      <c r="A20" s="4" t="s">
        <v>0</v>
      </c>
      <c r="B20" s="4">
        <v>16</v>
      </c>
      <c r="C20" s="4" t="s">
        <v>74</v>
      </c>
      <c r="D20" s="9">
        <v>0.1</v>
      </c>
      <c r="E20" s="2"/>
      <c r="F20" s="2">
        <v>2.608</v>
      </c>
      <c r="G20" s="15">
        <f t="shared" si="0"/>
        <v>2.608</v>
      </c>
      <c r="H20" s="14">
        <f t="shared" si="1"/>
        <v>0.26080000000000003</v>
      </c>
      <c r="I20" s="2"/>
      <c r="J20" s="2">
        <v>1.632</v>
      </c>
      <c r="K20" s="15">
        <f t="shared" si="2"/>
        <v>1.632</v>
      </c>
      <c r="L20" s="14">
        <f t="shared" si="3"/>
        <v>0.1632</v>
      </c>
      <c r="M20" s="2"/>
      <c r="N20" s="2">
        <v>2.268</v>
      </c>
      <c r="O20" s="15">
        <f t="shared" si="4"/>
        <v>2.268</v>
      </c>
      <c r="P20" s="14">
        <f t="shared" si="5"/>
        <v>0.2268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4" customFormat="1" ht="12.75">
      <c r="A21" s="4" t="s">
        <v>0</v>
      </c>
      <c r="B21" s="4">
        <v>17</v>
      </c>
      <c r="C21" s="4" t="s">
        <v>75</v>
      </c>
      <c r="D21" s="9">
        <v>0</v>
      </c>
      <c r="E21" s="2"/>
      <c r="F21" s="2">
        <v>146.405</v>
      </c>
      <c r="G21" s="15">
        <f t="shared" si="0"/>
        <v>146.405</v>
      </c>
      <c r="H21" s="14">
        <f t="shared" si="1"/>
        <v>0</v>
      </c>
      <c r="I21" s="2"/>
      <c r="J21" s="2">
        <v>101.894</v>
      </c>
      <c r="K21" s="15">
        <f t="shared" si="2"/>
        <v>101.894</v>
      </c>
      <c r="L21" s="14">
        <f t="shared" si="3"/>
        <v>0</v>
      </c>
      <c r="M21" s="2"/>
      <c r="N21" s="2">
        <v>111.373</v>
      </c>
      <c r="O21" s="15">
        <f t="shared" si="4"/>
        <v>111.373</v>
      </c>
      <c r="P21" s="14">
        <f t="shared" si="5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4" customFormat="1" ht="12.75">
      <c r="A22" s="4" t="s">
        <v>0</v>
      </c>
      <c r="B22" s="4">
        <v>18</v>
      </c>
      <c r="C22" s="4" t="s">
        <v>76</v>
      </c>
      <c r="D22" s="9">
        <v>0</v>
      </c>
      <c r="E22" s="2"/>
      <c r="F22" s="2">
        <v>149.013</v>
      </c>
      <c r="G22" s="15">
        <f t="shared" si="0"/>
        <v>149.013</v>
      </c>
      <c r="H22" s="14">
        <f t="shared" si="1"/>
        <v>0</v>
      </c>
      <c r="I22" s="2"/>
      <c r="J22" s="2">
        <v>103.526</v>
      </c>
      <c r="K22" s="15">
        <f t="shared" si="2"/>
        <v>103.526</v>
      </c>
      <c r="L22" s="14">
        <f t="shared" si="3"/>
        <v>0</v>
      </c>
      <c r="M22" s="2"/>
      <c r="N22" s="2">
        <v>113.641</v>
      </c>
      <c r="O22" s="15">
        <f t="shared" si="4"/>
        <v>113.641</v>
      </c>
      <c r="P22" s="14">
        <f t="shared" si="5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4" customFormat="1" ht="12.75">
      <c r="A23" s="4" t="s">
        <v>0</v>
      </c>
      <c r="B23" s="4">
        <v>19</v>
      </c>
      <c r="C23" s="4" t="s">
        <v>77</v>
      </c>
      <c r="D23" s="9">
        <v>0.05</v>
      </c>
      <c r="E23" s="2">
        <v>2</v>
      </c>
      <c r="F23" s="2">
        <v>1.471</v>
      </c>
      <c r="G23" s="15">
        <f t="shared" si="0"/>
        <v>1.471</v>
      </c>
      <c r="H23" s="14">
        <f t="shared" si="1"/>
        <v>0.07355</v>
      </c>
      <c r="I23" s="2">
        <v>2</v>
      </c>
      <c r="J23" s="2">
        <v>0.994</v>
      </c>
      <c r="K23" s="15">
        <f t="shared" si="2"/>
        <v>0.994</v>
      </c>
      <c r="L23" s="14">
        <f t="shared" si="3"/>
        <v>0.0497</v>
      </c>
      <c r="M23" s="2">
        <v>2</v>
      </c>
      <c r="N23" s="2">
        <v>1.108</v>
      </c>
      <c r="O23" s="15">
        <f t="shared" si="4"/>
        <v>1.108</v>
      </c>
      <c r="P23" s="14">
        <f t="shared" si="5"/>
        <v>0.055400000000000005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4" customFormat="1" ht="12.75">
      <c r="A24" s="4" t="s">
        <v>0</v>
      </c>
      <c r="B24" s="4">
        <v>20</v>
      </c>
      <c r="C24" s="4" t="s">
        <v>78</v>
      </c>
      <c r="D24" s="9">
        <v>0.5</v>
      </c>
      <c r="E24" s="2">
        <v>2</v>
      </c>
      <c r="F24" s="2">
        <v>3.052</v>
      </c>
      <c r="G24" s="15">
        <f t="shared" si="0"/>
        <v>3.052</v>
      </c>
      <c r="H24" s="14">
        <f t="shared" si="1"/>
        <v>1.526</v>
      </c>
      <c r="I24" s="2">
        <v>2</v>
      </c>
      <c r="J24" s="2">
        <v>1.912</v>
      </c>
      <c r="K24" s="15">
        <f t="shared" si="2"/>
        <v>1.912</v>
      </c>
      <c r="L24" s="14">
        <f t="shared" si="3"/>
        <v>0.956</v>
      </c>
      <c r="M24" s="2">
        <v>2</v>
      </c>
      <c r="N24" s="2">
        <v>2.422</v>
      </c>
      <c r="O24" s="15">
        <f t="shared" si="4"/>
        <v>2.422</v>
      </c>
      <c r="P24" s="14">
        <f t="shared" si="5"/>
        <v>1.211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4" customFormat="1" ht="12.75">
      <c r="A25" s="4" t="s">
        <v>0</v>
      </c>
      <c r="B25" s="4">
        <v>21</v>
      </c>
      <c r="C25" s="4" t="s">
        <v>79</v>
      </c>
      <c r="D25" s="9">
        <v>0</v>
      </c>
      <c r="E25" s="2"/>
      <c r="F25" s="2">
        <v>20.867</v>
      </c>
      <c r="G25" s="15">
        <f t="shared" si="0"/>
        <v>20.867</v>
      </c>
      <c r="H25" s="14">
        <f t="shared" si="1"/>
        <v>0</v>
      </c>
      <c r="I25" s="2"/>
      <c r="J25" s="2">
        <v>14.688</v>
      </c>
      <c r="K25" s="15">
        <f t="shared" si="2"/>
        <v>14.688</v>
      </c>
      <c r="L25" s="14">
        <f t="shared" si="3"/>
        <v>0</v>
      </c>
      <c r="M25" s="2"/>
      <c r="N25" s="2">
        <v>13.246</v>
      </c>
      <c r="O25" s="15">
        <f t="shared" si="4"/>
        <v>13.246</v>
      </c>
      <c r="P25" s="14">
        <f t="shared" si="5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4" customFormat="1" ht="12.75">
      <c r="A26" s="4" t="s">
        <v>0</v>
      </c>
      <c r="B26" s="4">
        <v>22</v>
      </c>
      <c r="C26" s="4" t="s">
        <v>80</v>
      </c>
      <c r="D26" s="9">
        <v>0</v>
      </c>
      <c r="E26" s="2"/>
      <c r="F26" s="2">
        <v>25.39</v>
      </c>
      <c r="G26" s="15">
        <f t="shared" si="0"/>
        <v>25.39</v>
      </c>
      <c r="H26" s="14">
        <f t="shared" si="1"/>
        <v>0</v>
      </c>
      <c r="I26" s="2"/>
      <c r="J26" s="2">
        <v>17.594</v>
      </c>
      <c r="K26" s="15">
        <f t="shared" si="2"/>
        <v>17.594</v>
      </c>
      <c r="L26" s="14">
        <f t="shared" si="3"/>
        <v>0</v>
      </c>
      <c r="M26" s="2"/>
      <c r="N26" s="2">
        <v>16.776</v>
      </c>
      <c r="O26" s="15">
        <f t="shared" si="4"/>
        <v>16.776</v>
      </c>
      <c r="P26" s="14">
        <f t="shared" si="5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4" customFormat="1" ht="12.75">
      <c r="A27" s="4" t="s">
        <v>0</v>
      </c>
      <c r="B27" s="4">
        <v>23</v>
      </c>
      <c r="C27" s="4" t="s">
        <v>81</v>
      </c>
      <c r="D27" s="9">
        <v>0.1</v>
      </c>
      <c r="E27" s="2"/>
      <c r="F27" s="2">
        <v>1.471</v>
      </c>
      <c r="G27" s="15">
        <f t="shared" si="0"/>
        <v>1.471</v>
      </c>
      <c r="H27" s="14">
        <f t="shared" si="1"/>
        <v>0.1471</v>
      </c>
      <c r="I27" s="2"/>
      <c r="J27" s="2">
        <v>1.045</v>
      </c>
      <c r="K27" s="15">
        <f t="shared" si="2"/>
        <v>1.045</v>
      </c>
      <c r="L27" s="14">
        <f t="shared" si="3"/>
        <v>0.1045</v>
      </c>
      <c r="M27" s="2"/>
      <c r="N27" s="2">
        <v>1.057</v>
      </c>
      <c r="O27" s="15">
        <f t="shared" si="4"/>
        <v>1.057</v>
      </c>
      <c r="P27" s="14">
        <f t="shared" si="5"/>
        <v>0.1057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4" customFormat="1" ht="12.75">
      <c r="A28" s="4" t="s">
        <v>0</v>
      </c>
      <c r="B28" s="4">
        <v>24</v>
      </c>
      <c r="C28" s="4" t="s">
        <v>82</v>
      </c>
      <c r="D28" s="9">
        <v>0.1</v>
      </c>
      <c r="E28" s="2"/>
      <c r="F28" s="2">
        <v>0.583</v>
      </c>
      <c r="G28" s="15">
        <f t="shared" si="0"/>
        <v>0.583</v>
      </c>
      <c r="H28" s="14">
        <f t="shared" si="1"/>
        <v>0.0583</v>
      </c>
      <c r="I28" s="2"/>
      <c r="J28" s="2">
        <v>0.408</v>
      </c>
      <c r="K28" s="15">
        <f t="shared" si="2"/>
        <v>0.408</v>
      </c>
      <c r="L28" s="14">
        <f t="shared" si="3"/>
        <v>0.0408</v>
      </c>
      <c r="M28" s="2"/>
      <c r="N28" s="2">
        <v>0.438</v>
      </c>
      <c r="O28" s="15">
        <f t="shared" si="4"/>
        <v>0.438</v>
      </c>
      <c r="P28" s="14">
        <f t="shared" si="5"/>
        <v>0.043800000000000006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4" customFormat="1" ht="12.75">
      <c r="A29" s="4" t="s">
        <v>0</v>
      </c>
      <c r="B29" s="4">
        <v>25</v>
      </c>
      <c r="C29" s="4" t="s">
        <v>83</v>
      </c>
      <c r="D29" s="9">
        <v>0.1</v>
      </c>
      <c r="E29" s="2">
        <v>2</v>
      </c>
      <c r="F29" s="2">
        <v>0.075</v>
      </c>
      <c r="G29" s="15">
        <f t="shared" si="0"/>
        <v>0.075</v>
      </c>
      <c r="H29" s="14">
        <f t="shared" si="1"/>
        <v>0.0075</v>
      </c>
      <c r="I29" s="2"/>
      <c r="J29" s="2">
        <v>0.056</v>
      </c>
      <c r="K29" s="15">
        <f t="shared" si="2"/>
        <v>0.056</v>
      </c>
      <c r="L29" s="14">
        <f t="shared" si="3"/>
        <v>0.005600000000000001</v>
      </c>
      <c r="M29" s="2">
        <v>2</v>
      </c>
      <c r="N29" s="2">
        <v>0.059</v>
      </c>
      <c r="O29" s="15">
        <f t="shared" si="4"/>
        <v>0.059</v>
      </c>
      <c r="P29" s="14">
        <f t="shared" si="5"/>
        <v>0.0059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4" customFormat="1" ht="12.75">
      <c r="A30" s="4" t="s">
        <v>0</v>
      </c>
      <c r="B30" s="4">
        <v>26</v>
      </c>
      <c r="C30" s="4" t="s">
        <v>84</v>
      </c>
      <c r="D30" s="9">
        <v>0.1</v>
      </c>
      <c r="E30" s="2"/>
      <c r="F30" s="2">
        <v>0.444</v>
      </c>
      <c r="G30" s="15">
        <f t="shared" si="0"/>
        <v>0.444</v>
      </c>
      <c r="H30" s="14">
        <f t="shared" si="1"/>
        <v>0.0444</v>
      </c>
      <c r="I30" s="2"/>
      <c r="J30" s="2">
        <v>0.331</v>
      </c>
      <c r="K30" s="15">
        <f t="shared" si="2"/>
        <v>0.331</v>
      </c>
      <c r="L30" s="14">
        <f t="shared" si="3"/>
        <v>0.033100000000000004</v>
      </c>
      <c r="M30" s="2"/>
      <c r="N30" s="2">
        <v>0.412</v>
      </c>
      <c r="O30" s="15">
        <f t="shared" si="4"/>
        <v>0.412</v>
      </c>
      <c r="P30" s="14">
        <f t="shared" si="5"/>
        <v>0.0412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4" customFormat="1" ht="12.75">
      <c r="A31" s="4" t="s">
        <v>0</v>
      </c>
      <c r="B31" s="4">
        <v>27</v>
      </c>
      <c r="C31" s="4" t="s">
        <v>85</v>
      </c>
      <c r="D31" s="9">
        <v>0</v>
      </c>
      <c r="E31" s="2"/>
      <c r="F31" s="2">
        <v>4.864</v>
      </c>
      <c r="G31" s="15">
        <f t="shared" si="0"/>
        <v>4.864</v>
      </c>
      <c r="H31" s="14">
        <f t="shared" si="1"/>
        <v>0</v>
      </c>
      <c r="I31" s="2"/>
      <c r="J31" s="2">
        <v>3.209</v>
      </c>
      <c r="K31" s="15">
        <f t="shared" si="2"/>
        <v>3.209</v>
      </c>
      <c r="L31" s="14">
        <f t="shared" si="3"/>
        <v>0</v>
      </c>
      <c r="M31" s="2"/>
      <c r="N31" s="2">
        <v>3.471</v>
      </c>
      <c r="O31" s="15">
        <f t="shared" si="4"/>
        <v>3.471</v>
      </c>
      <c r="P31" s="14">
        <f t="shared" si="5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4" customFormat="1" ht="12.75">
      <c r="A32" s="4" t="s">
        <v>0</v>
      </c>
      <c r="B32" s="4">
        <v>28</v>
      </c>
      <c r="C32" s="4" t="s">
        <v>86</v>
      </c>
      <c r="D32" s="9">
        <v>0</v>
      </c>
      <c r="E32" s="2"/>
      <c r="F32" s="2">
        <v>7.437</v>
      </c>
      <c r="G32" s="15">
        <f t="shared" si="0"/>
        <v>7.437</v>
      </c>
      <c r="H32" s="14">
        <f t="shared" si="1"/>
        <v>0</v>
      </c>
      <c r="I32" s="2"/>
      <c r="J32" s="2">
        <v>5.049</v>
      </c>
      <c r="K32" s="15">
        <f t="shared" si="2"/>
        <v>5.049</v>
      </c>
      <c r="L32" s="14">
        <f t="shared" si="3"/>
        <v>0</v>
      </c>
      <c r="M32" s="2"/>
      <c r="N32" s="2">
        <v>5.437</v>
      </c>
      <c r="O32" s="15">
        <f t="shared" si="4"/>
        <v>5.437</v>
      </c>
      <c r="P32" s="14">
        <f t="shared" si="5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4" customFormat="1" ht="12.75">
      <c r="A33" s="4" t="s">
        <v>0</v>
      </c>
      <c r="B33" s="4">
        <v>29</v>
      </c>
      <c r="C33" s="4" t="s">
        <v>87</v>
      </c>
      <c r="D33" s="9">
        <v>0.01</v>
      </c>
      <c r="E33" s="2"/>
      <c r="F33" s="2">
        <v>0.277</v>
      </c>
      <c r="G33" s="15">
        <f t="shared" si="0"/>
        <v>0.277</v>
      </c>
      <c r="H33" s="14">
        <f t="shared" si="1"/>
        <v>0.0027700000000000003</v>
      </c>
      <c r="I33" s="2"/>
      <c r="J33" s="2">
        <v>0.207</v>
      </c>
      <c r="K33" s="15">
        <f t="shared" si="2"/>
        <v>0.207</v>
      </c>
      <c r="L33" s="14">
        <f t="shared" si="3"/>
        <v>0.00207</v>
      </c>
      <c r="M33" s="2"/>
      <c r="N33" s="2">
        <v>0.204</v>
      </c>
      <c r="O33" s="15">
        <f t="shared" si="4"/>
        <v>0.204</v>
      </c>
      <c r="P33" s="14">
        <f t="shared" si="5"/>
        <v>0.0020399999999999997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" customFormat="1" ht="12.75">
      <c r="A34" s="4" t="s">
        <v>0</v>
      </c>
      <c r="B34" s="4">
        <v>30</v>
      </c>
      <c r="C34" s="4" t="s">
        <v>88</v>
      </c>
      <c r="D34" s="9">
        <v>0.01</v>
      </c>
      <c r="E34" s="2"/>
      <c r="F34" s="2">
        <v>0.047</v>
      </c>
      <c r="G34" s="15">
        <f t="shared" si="0"/>
        <v>0.047</v>
      </c>
      <c r="H34" s="14">
        <f t="shared" si="1"/>
        <v>0.00047</v>
      </c>
      <c r="I34" s="2">
        <v>1</v>
      </c>
      <c r="J34" s="2">
        <v>0.051</v>
      </c>
      <c r="K34" s="15">
        <f t="shared" si="2"/>
        <v>0.0255</v>
      </c>
      <c r="L34" s="14">
        <f t="shared" si="3"/>
        <v>0.00025499999999999996</v>
      </c>
      <c r="M34" s="2"/>
      <c r="N34" s="2">
        <v>0.021</v>
      </c>
      <c r="O34" s="15">
        <f t="shared" si="4"/>
        <v>0.021</v>
      </c>
      <c r="P34" s="14">
        <f t="shared" si="5"/>
        <v>0.00021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4" customFormat="1" ht="12.75">
      <c r="A35" s="4" t="s">
        <v>0</v>
      </c>
      <c r="B35" s="4">
        <v>31</v>
      </c>
      <c r="C35" s="4" t="s">
        <v>89</v>
      </c>
      <c r="D35" s="9">
        <v>0</v>
      </c>
      <c r="E35" s="2"/>
      <c r="F35" s="2">
        <v>0.175</v>
      </c>
      <c r="G35" s="15">
        <f t="shared" si="0"/>
        <v>0.175</v>
      </c>
      <c r="H35" s="14">
        <f t="shared" si="1"/>
        <v>0</v>
      </c>
      <c r="I35" s="2"/>
      <c r="J35" s="2">
        <v>0.073</v>
      </c>
      <c r="K35" s="15">
        <f t="shared" si="2"/>
        <v>0.073</v>
      </c>
      <c r="L35" s="14">
        <f t="shared" si="3"/>
        <v>0</v>
      </c>
      <c r="M35" s="2"/>
      <c r="N35" s="2">
        <v>0.136</v>
      </c>
      <c r="O35" s="15">
        <f t="shared" si="4"/>
        <v>0.136</v>
      </c>
      <c r="P35" s="14">
        <f t="shared" si="5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4" customFormat="1" ht="12.75">
      <c r="A36" s="4" t="s">
        <v>0</v>
      </c>
      <c r="B36" s="4">
        <v>32</v>
      </c>
      <c r="C36" s="4" t="s">
        <v>90</v>
      </c>
      <c r="D36" s="9">
        <v>0</v>
      </c>
      <c r="E36" s="2"/>
      <c r="F36" s="2">
        <v>0.499</v>
      </c>
      <c r="G36" s="15">
        <f t="shared" si="0"/>
        <v>0.499</v>
      </c>
      <c r="H36" s="14">
        <f t="shared" si="1"/>
        <v>0</v>
      </c>
      <c r="I36" s="2"/>
      <c r="J36" s="2">
        <v>0.331</v>
      </c>
      <c r="K36" s="15">
        <f t="shared" si="2"/>
        <v>0.331</v>
      </c>
      <c r="L36" s="14">
        <f t="shared" si="3"/>
        <v>0</v>
      </c>
      <c r="M36" s="2"/>
      <c r="N36" s="2">
        <v>0.361</v>
      </c>
      <c r="O36" s="15">
        <f t="shared" si="4"/>
        <v>0.361</v>
      </c>
      <c r="P36" s="14">
        <f t="shared" si="5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4" customFormat="1" ht="12.75">
      <c r="A37" s="4" t="s">
        <v>0</v>
      </c>
      <c r="B37" s="4">
        <v>33</v>
      </c>
      <c r="C37" s="4" t="s">
        <v>91</v>
      </c>
      <c r="D37" s="9">
        <v>0.001</v>
      </c>
      <c r="E37" s="2">
        <v>1</v>
      </c>
      <c r="F37" s="2">
        <v>0.277</v>
      </c>
      <c r="G37" s="15">
        <f t="shared" si="0"/>
        <v>0.1385</v>
      </c>
      <c r="H37" s="14">
        <f t="shared" si="1"/>
        <v>0.0001385</v>
      </c>
      <c r="I37" s="2">
        <v>1</v>
      </c>
      <c r="J37" s="2">
        <v>0.178</v>
      </c>
      <c r="K37" s="15">
        <f t="shared" si="2"/>
        <v>0.089</v>
      </c>
      <c r="L37" s="14">
        <f t="shared" si="3"/>
        <v>8.9E-05</v>
      </c>
      <c r="M37" s="2">
        <v>1</v>
      </c>
      <c r="N37" s="2">
        <v>0.155</v>
      </c>
      <c r="O37" s="15">
        <f t="shared" si="4"/>
        <v>0.0775</v>
      </c>
      <c r="P37" s="14">
        <f t="shared" si="5"/>
        <v>7.75E-05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4" customFormat="1" ht="12.75">
      <c r="A38" s="4" t="s">
        <v>0</v>
      </c>
      <c r="B38" s="4">
        <v>34</v>
      </c>
      <c r="C38" s="4" t="s">
        <v>92</v>
      </c>
      <c r="D38" s="2"/>
      <c r="E38" s="2"/>
      <c r="F38" s="2">
        <v>1351.688</v>
      </c>
      <c r="G38" s="16">
        <f>G37+G36+G32+G26+G22+G19+G18+G15+G10+G7</f>
        <v>1351.5495</v>
      </c>
      <c r="H38" s="2"/>
      <c r="I38" s="2"/>
      <c r="J38" s="2">
        <v>900.518</v>
      </c>
      <c r="K38" s="16">
        <f>K37+K36+K32+K26+K22+K19+K18+K15+K10+K7</f>
        <v>900.4290000000001</v>
      </c>
      <c r="L38" s="2"/>
      <c r="M38" s="2"/>
      <c r="N38" s="2">
        <v>897.634</v>
      </c>
      <c r="O38" s="16">
        <f>O37+O36+O32+O26+O22+O19+O18+O15+O10+O7</f>
        <v>897.5565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4" customFormat="1" ht="12.75">
      <c r="A39" s="4" t="s">
        <v>0</v>
      </c>
      <c r="B39" s="4">
        <v>35</v>
      </c>
      <c r="C39" s="4" t="s">
        <v>93</v>
      </c>
      <c r="D39" s="2"/>
      <c r="E39" s="31">
        <f>(F39-H39)*2/F39*100</f>
        <v>0.005786979004730499</v>
      </c>
      <c r="F39" s="16">
        <v>4.786608</v>
      </c>
      <c r="G39" s="2"/>
      <c r="H39" s="17">
        <f>SUM(H5:H37)</f>
        <v>4.786469500000001</v>
      </c>
      <c r="I39" s="31">
        <f>(J39-L39)*2/J39*100</f>
        <v>0.02187408096272167</v>
      </c>
      <c r="J39" s="16">
        <v>3.145275</v>
      </c>
      <c r="K39" s="2"/>
      <c r="L39" s="17">
        <f>SUM(L5:L37)</f>
        <v>3.1449309999999997</v>
      </c>
      <c r="M39" s="31">
        <f>(N39-P39)*2/N39*100</f>
        <v>0.004174732204381452</v>
      </c>
      <c r="N39" s="16">
        <v>3.712813</v>
      </c>
      <c r="O39" s="2"/>
      <c r="P39" s="16">
        <f>SUM(P5:P37)</f>
        <v>3.7127355000000004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22">
      <selection activeCell="C8" sqref="C8"/>
    </sheetView>
  </sheetViews>
  <sheetFormatPr defaultColWidth="9.140625" defaultRowHeight="12.75"/>
  <cols>
    <col min="1" max="1" width="2.28125" style="0" hidden="1" customWidth="1"/>
    <col min="2" max="2" width="3.57421875" style="0" hidden="1" customWidth="1"/>
    <col min="3" max="3" width="12.28125" style="0" customWidth="1"/>
    <col min="5" max="5" width="3.8515625" style="0" customWidth="1"/>
    <col min="9" max="9" width="3.8515625" style="0" customWidth="1"/>
    <col min="13" max="13" width="4.00390625" style="0" customWidth="1"/>
  </cols>
  <sheetData>
    <row r="1" spans="3:16" ht="12.75">
      <c r="C1" s="18" t="s">
        <v>5</v>
      </c>
      <c r="D1" s="9" t="s">
        <v>94</v>
      </c>
      <c r="F1" s="42" t="s">
        <v>43</v>
      </c>
      <c r="G1" s="42"/>
      <c r="H1" s="42"/>
      <c r="J1" s="42" t="s">
        <v>44</v>
      </c>
      <c r="K1" s="42"/>
      <c r="L1" s="42"/>
      <c r="N1" s="42" t="s">
        <v>45</v>
      </c>
      <c r="O1" s="42"/>
      <c r="P1" s="42"/>
    </row>
    <row r="2" spans="4:16" ht="12.75">
      <c r="D2" s="9" t="s">
        <v>95</v>
      </c>
      <c r="F2" s="43" t="s">
        <v>56</v>
      </c>
      <c r="G2" s="12" t="s">
        <v>56</v>
      </c>
      <c r="H2" s="12" t="s">
        <v>96</v>
      </c>
      <c r="J2" s="43" t="s">
        <v>56</v>
      </c>
      <c r="K2" s="12" t="s">
        <v>56</v>
      </c>
      <c r="L2" s="12" t="s">
        <v>96</v>
      </c>
      <c r="N2" s="43" t="s">
        <v>56</v>
      </c>
      <c r="O2" s="12" t="s">
        <v>56</v>
      </c>
      <c r="P2" s="12" t="s">
        <v>96</v>
      </c>
    </row>
    <row r="3" spans="3:16" ht="12.75">
      <c r="C3" t="s">
        <v>171</v>
      </c>
      <c r="D3" s="9"/>
      <c r="F3" s="43" t="s">
        <v>98</v>
      </c>
      <c r="G3" s="12" t="s">
        <v>97</v>
      </c>
      <c r="H3" s="12" t="s">
        <v>97</v>
      </c>
      <c r="J3" s="43" t="s">
        <v>98</v>
      </c>
      <c r="K3" s="12" t="s">
        <v>97</v>
      </c>
      <c r="L3" s="12" t="s">
        <v>97</v>
      </c>
      <c r="N3" s="43" t="s">
        <v>98</v>
      </c>
      <c r="O3" s="12" t="s">
        <v>97</v>
      </c>
      <c r="P3" s="12" t="s">
        <v>97</v>
      </c>
    </row>
    <row r="4" spans="4:16" ht="12.75">
      <c r="D4" s="10"/>
      <c r="G4" s="13"/>
      <c r="H4" s="14"/>
      <c r="K4" s="13"/>
      <c r="L4" s="14"/>
      <c r="O4" s="13"/>
      <c r="P4" s="14"/>
    </row>
    <row r="5" spans="1:38" s="4" customFormat="1" ht="12.75">
      <c r="A5" s="4" t="s">
        <v>5</v>
      </c>
      <c r="B5" s="4">
        <v>1</v>
      </c>
      <c r="C5" s="4" t="s">
        <v>59</v>
      </c>
      <c r="D5" s="9">
        <v>1</v>
      </c>
      <c r="E5" s="2"/>
      <c r="F5" s="2">
        <v>0.057</v>
      </c>
      <c r="G5" s="15">
        <f>IF(F5=0,"",IF(E5=1,F5/2,F5))</f>
        <v>0.057</v>
      </c>
      <c r="H5" s="14">
        <f>IF(G5="","",G5*$D5)</f>
        <v>0.057</v>
      </c>
      <c r="I5" s="2"/>
      <c r="J5" s="2">
        <v>0.031</v>
      </c>
      <c r="K5" s="15">
        <f>IF(J5=0,"",IF(I5=1,J5/2,J5))</f>
        <v>0.031</v>
      </c>
      <c r="L5" s="14">
        <f>IF(K5="","",K5*$D5)</f>
        <v>0.031</v>
      </c>
      <c r="M5" s="2"/>
      <c r="N5" s="2">
        <v>0.05</v>
      </c>
      <c r="O5" s="15">
        <f>IF(N5=0,"",IF(M5=1,N5/2,N5))</f>
        <v>0.05</v>
      </c>
      <c r="P5" s="14">
        <f>IF(O5="","",O5*$D5)</f>
        <v>0.05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4" customFormat="1" ht="12.75">
      <c r="A6" s="4" t="s">
        <v>5</v>
      </c>
      <c r="B6" s="4">
        <v>2</v>
      </c>
      <c r="C6" s="4" t="s">
        <v>60</v>
      </c>
      <c r="D6" s="9">
        <v>0</v>
      </c>
      <c r="E6" s="2"/>
      <c r="F6" s="2">
        <v>21.143</v>
      </c>
      <c r="G6" s="15">
        <f aca="true" t="shared" si="0" ref="G6:G37">IF(F6=0,"",IF(E6=1,F6/2,F6))</f>
        <v>21.143</v>
      </c>
      <c r="H6" s="14">
        <f aca="true" t="shared" si="1" ref="H6:H37">IF(G6="","",G6*$D6)</f>
        <v>0</v>
      </c>
      <c r="I6" s="2"/>
      <c r="J6" s="2">
        <v>15.569</v>
      </c>
      <c r="K6" s="15">
        <f aca="true" t="shared" si="2" ref="K6:K37">IF(J6=0,"",IF(I6=1,J6/2,J6))</f>
        <v>15.569</v>
      </c>
      <c r="L6" s="14">
        <f aca="true" t="shared" si="3" ref="L6:L37">IF(K6="","",K6*$D6)</f>
        <v>0</v>
      </c>
      <c r="M6" s="2"/>
      <c r="N6" s="2">
        <v>37.45</v>
      </c>
      <c r="O6" s="15">
        <f aca="true" t="shared" si="4" ref="O6:O37">IF(N6=0,"",IF(M6=1,N6/2,N6))</f>
        <v>37.45</v>
      </c>
      <c r="P6" s="14">
        <f aca="true" t="shared" si="5" ref="P6:P37">IF(O6="","",O6*$D6)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4" customFormat="1" ht="12.75">
      <c r="A7" s="4" t="s">
        <v>5</v>
      </c>
      <c r="B7" s="4">
        <v>3</v>
      </c>
      <c r="C7" s="4" t="s">
        <v>61</v>
      </c>
      <c r="D7" s="9">
        <v>0</v>
      </c>
      <c r="E7" s="2"/>
      <c r="F7" s="2">
        <v>21.2</v>
      </c>
      <c r="G7" s="15">
        <f t="shared" si="0"/>
        <v>21.2</v>
      </c>
      <c r="H7" s="14">
        <f t="shared" si="1"/>
        <v>0</v>
      </c>
      <c r="I7" s="2"/>
      <c r="J7" s="2">
        <v>15.6</v>
      </c>
      <c r="K7" s="15">
        <f t="shared" si="2"/>
        <v>15.6</v>
      </c>
      <c r="L7" s="14">
        <f t="shared" si="3"/>
        <v>0</v>
      </c>
      <c r="M7" s="2"/>
      <c r="N7" s="2">
        <v>37.5</v>
      </c>
      <c r="O7" s="15">
        <f t="shared" si="4"/>
        <v>37.5</v>
      </c>
      <c r="P7" s="14">
        <f t="shared" si="5"/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4" customFormat="1" ht="12.75">
      <c r="A8" s="4" t="s">
        <v>5</v>
      </c>
      <c r="B8" s="4">
        <v>4</v>
      </c>
      <c r="C8" s="4" t="s">
        <v>62</v>
      </c>
      <c r="D8" s="9">
        <v>0.5</v>
      </c>
      <c r="E8" s="2"/>
      <c r="F8" s="2">
        <v>0.19</v>
      </c>
      <c r="G8" s="15">
        <f t="shared" si="0"/>
        <v>0.19</v>
      </c>
      <c r="H8" s="14">
        <f t="shared" si="1"/>
        <v>0.095</v>
      </c>
      <c r="I8" s="2"/>
      <c r="J8" s="2">
        <v>0.173</v>
      </c>
      <c r="K8" s="15">
        <f t="shared" si="2"/>
        <v>0.173</v>
      </c>
      <c r="L8" s="14">
        <f t="shared" si="3"/>
        <v>0.0865</v>
      </c>
      <c r="M8" s="2">
        <v>2</v>
      </c>
      <c r="N8" s="2">
        <v>0.361</v>
      </c>
      <c r="O8" s="15">
        <f t="shared" si="4"/>
        <v>0.361</v>
      </c>
      <c r="P8" s="14">
        <f t="shared" si="5"/>
        <v>0.1805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" customFormat="1" ht="12.75">
      <c r="A9" s="4" t="s">
        <v>5</v>
      </c>
      <c r="B9" s="4">
        <v>5</v>
      </c>
      <c r="C9" s="4" t="s">
        <v>63</v>
      </c>
      <c r="D9" s="9">
        <v>0</v>
      </c>
      <c r="E9" s="2"/>
      <c r="F9" s="2">
        <v>20.01</v>
      </c>
      <c r="G9" s="15">
        <f t="shared" si="0"/>
        <v>20.01</v>
      </c>
      <c r="H9" s="14">
        <f t="shared" si="1"/>
        <v>0</v>
      </c>
      <c r="I9" s="2"/>
      <c r="J9" s="2">
        <v>16.927</v>
      </c>
      <c r="K9" s="15">
        <f t="shared" si="2"/>
        <v>16.927</v>
      </c>
      <c r="L9" s="14">
        <f t="shared" si="3"/>
        <v>0</v>
      </c>
      <c r="M9" s="2"/>
      <c r="N9" s="2">
        <v>42.339</v>
      </c>
      <c r="O9" s="15">
        <f t="shared" si="4"/>
        <v>42.339</v>
      </c>
      <c r="P9" s="14">
        <f t="shared" si="5"/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4" customFormat="1" ht="12.75">
      <c r="A10" s="4" t="s">
        <v>5</v>
      </c>
      <c r="B10" s="4">
        <v>5</v>
      </c>
      <c r="C10" s="4" t="s">
        <v>64</v>
      </c>
      <c r="D10" s="9">
        <v>0</v>
      </c>
      <c r="E10" s="2"/>
      <c r="F10" s="2">
        <v>20.2</v>
      </c>
      <c r="G10" s="15">
        <f t="shared" si="0"/>
        <v>20.2</v>
      </c>
      <c r="H10" s="14">
        <f t="shared" si="1"/>
        <v>0</v>
      </c>
      <c r="I10" s="2"/>
      <c r="J10" s="2">
        <v>17.1</v>
      </c>
      <c r="K10" s="15">
        <f t="shared" si="2"/>
        <v>17.1</v>
      </c>
      <c r="L10" s="14">
        <f t="shared" si="3"/>
        <v>0</v>
      </c>
      <c r="M10" s="2"/>
      <c r="N10" s="2">
        <v>42.7</v>
      </c>
      <c r="O10" s="15">
        <f t="shared" si="4"/>
        <v>42.7</v>
      </c>
      <c r="P10" s="14">
        <f t="shared" si="5"/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2.75">
      <c r="A11" s="4" t="s">
        <v>5</v>
      </c>
      <c r="B11" s="4">
        <v>7</v>
      </c>
      <c r="C11" s="4" t="s">
        <v>65</v>
      </c>
      <c r="D11" s="9">
        <v>0.1</v>
      </c>
      <c r="E11" s="2"/>
      <c r="F11" s="2">
        <v>0.326</v>
      </c>
      <c r="G11" s="15">
        <f t="shared" si="0"/>
        <v>0.326</v>
      </c>
      <c r="H11" s="14">
        <f t="shared" si="1"/>
        <v>0.032600000000000004</v>
      </c>
      <c r="I11" s="2"/>
      <c r="J11" s="2">
        <v>0.289</v>
      </c>
      <c r="K11" s="15">
        <f t="shared" si="2"/>
        <v>0.289</v>
      </c>
      <c r="L11" s="14">
        <f t="shared" si="3"/>
        <v>0.0289</v>
      </c>
      <c r="M11" s="2"/>
      <c r="N11" s="2">
        <v>0.832</v>
      </c>
      <c r="O11" s="15">
        <f t="shared" si="4"/>
        <v>0.832</v>
      </c>
      <c r="P11" s="14">
        <f t="shared" si="5"/>
        <v>0.0832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2.75">
      <c r="A12" s="4" t="s">
        <v>5</v>
      </c>
      <c r="B12" s="4">
        <v>8</v>
      </c>
      <c r="C12" s="4" t="s">
        <v>66</v>
      </c>
      <c r="D12" s="9">
        <v>0.1</v>
      </c>
      <c r="E12" s="2">
        <v>2</v>
      </c>
      <c r="F12" s="2">
        <v>0.267</v>
      </c>
      <c r="G12" s="15">
        <f t="shared" si="0"/>
        <v>0.267</v>
      </c>
      <c r="H12" s="14">
        <f t="shared" si="1"/>
        <v>0.0267</v>
      </c>
      <c r="I12" s="2"/>
      <c r="J12" s="2">
        <v>0.218</v>
      </c>
      <c r="K12" s="15">
        <f t="shared" si="2"/>
        <v>0.218</v>
      </c>
      <c r="L12" s="14">
        <f t="shared" si="3"/>
        <v>0.0218</v>
      </c>
      <c r="M12" s="2"/>
      <c r="N12" s="2">
        <v>0.499</v>
      </c>
      <c r="O12" s="15">
        <f t="shared" si="4"/>
        <v>0.499</v>
      </c>
      <c r="P12" s="14">
        <f t="shared" si="5"/>
        <v>0.0499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4" customFormat="1" ht="12.75">
      <c r="A13" s="4" t="s">
        <v>5</v>
      </c>
      <c r="B13" s="4">
        <v>9</v>
      </c>
      <c r="C13" s="4" t="s">
        <v>67</v>
      </c>
      <c r="D13" s="9">
        <v>0.1</v>
      </c>
      <c r="E13" s="2"/>
      <c r="F13" s="2">
        <v>0.49</v>
      </c>
      <c r="G13" s="15">
        <f t="shared" si="0"/>
        <v>0.49</v>
      </c>
      <c r="H13" s="14">
        <f t="shared" si="1"/>
        <v>0.049</v>
      </c>
      <c r="I13" s="2"/>
      <c r="J13" s="2">
        <v>0.367</v>
      </c>
      <c r="K13" s="15">
        <f t="shared" si="2"/>
        <v>0.367</v>
      </c>
      <c r="L13" s="14">
        <f t="shared" si="3"/>
        <v>0.0367</v>
      </c>
      <c r="M13" s="2"/>
      <c r="N13" s="2">
        <v>0.832</v>
      </c>
      <c r="O13" s="15">
        <f t="shared" si="4"/>
        <v>0.832</v>
      </c>
      <c r="P13" s="14">
        <f t="shared" si="5"/>
        <v>0.0832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" customFormat="1" ht="12.75">
      <c r="A14" s="4" t="s">
        <v>5</v>
      </c>
      <c r="B14" s="4">
        <v>10</v>
      </c>
      <c r="C14" s="4" t="s">
        <v>68</v>
      </c>
      <c r="D14" s="9">
        <v>0</v>
      </c>
      <c r="E14" s="2"/>
      <c r="F14" s="2">
        <v>43.517</v>
      </c>
      <c r="G14" s="15">
        <f t="shared" si="0"/>
        <v>43.517</v>
      </c>
      <c r="H14" s="14">
        <f t="shared" si="1"/>
        <v>0</v>
      </c>
      <c r="I14" s="2"/>
      <c r="J14" s="2">
        <v>32.726</v>
      </c>
      <c r="K14" s="15">
        <f t="shared" si="2"/>
        <v>32.726</v>
      </c>
      <c r="L14" s="14">
        <f t="shared" si="3"/>
        <v>0</v>
      </c>
      <c r="M14" s="2"/>
      <c r="N14" s="2">
        <v>102.837</v>
      </c>
      <c r="O14" s="15">
        <f t="shared" si="4"/>
        <v>102.837</v>
      </c>
      <c r="P14" s="14">
        <f t="shared" si="5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4" customFormat="1" ht="12.75">
      <c r="A15" s="4" t="s">
        <v>5</v>
      </c>
      <c r="B15" s="4">
        <v>11</v>
      </c>
      <c r="C15" s="4" t="s">
        <v>69</v>
      </c>
      <c r="D15" s="9">
        <v>0</v>
      </c>
      <c r="E15" s="2"/>
      <c r="F15" s="2">
        <v>44.6</v>
      </c>
      <c r="G15" s="15">
        <f t="shared" si="0"/>
        <v>44.6</v>
      </c>
      <c r="H15" s="14">
        <f t="shared" si="1"/>
        <v>0</v>
      </c>
      <c r="I15" s="2"/>
      <c r="J15" s="2">
        <v>33.6</v>
      </c>
      <c r="K15" s="15">
        <f t="shared" si="2"/>
        <v>33.6</v>
      </c>
      <c r="L15" s="14">
        <f t="shared" si="3"/>
        <v>0</v>
      </c>
      <c r="M15" s="2"/>
      <c r="N15" s="2">
        <v>105</v>
      </c>
      <c r="O15" s="15">
        <f t="shared" si="4"/>
        <v>105</v>
      </c>
      <c r="P15" s="14">
        <f t="shared" si="5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4" customFormat="1" ht="12.75">
      <c r="A16" s="4" t="s">
        <v>5</v>
      </c>
      <c r="B16" s="4">
        <v>12</v>
      </c>
      <c r="C16" s="4" t="s">
        <v>70</v>
      </c>
      <c r="D16" s="9">
        <v>0.01</v>
      </c>
      <c r="E16" s="2"/>
      <c r="F16" s="2">
        <v>2.01</v>
      </c>
      <c r="G16" s="15">
        <f t="shared" si="0"/>
        <v>2.01</v>
      </c>
      <c r="H16" s="14">
        <f t="shared" si="1"/>
        <v>0.0201</v>
      </c>
      <c r="I16" s="2"/>
      <c r="J16" s="2">
        <v>1.21</v>
      </c>
      <c r="K16" s="15">
        <f t="shared" si="2"/>
        <v>1.21</v>
      </c>
      <c r="L16" s="14">
        <f t="shared" si="3"/>
        <v>0.0121</v>
      </c>
      <c r="M16" s="2"/>
      <c r="N16" s="2">
        <v>3.16</v>
      </c>
      <c r="O16" s="15">
        <f t="shared" si="4"/>
        <v>3.16</v>
      </c>
      <c r="P16" s="14">
        <f t="shared" si="5"/>
        <v>0.0316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4" customFormat="1" ht="12.75">
      <c r="A17" s="4" t="s">
        <v>5</v>
      </c>
      <c r="B17" s="4">
        <v>13</v>
      </c>
      <c r="C17" s="4" t="s">
        <v>71</v>
      </c>
      <c r="D17" s="9">
        <v>0</v>
      </c>
      <c r="E17" s="2"/>
      <c r="F17" s="2">
        <v>3.73</v>
      </c>
      <c r="G17" s="15">
        <f t="shared" si="0"/>
        <v>3.73</v>
      </c>
      <c r="H17" s="14">
        <f t="shared" si="1"/>
        <v>0</v>
      </c>
      <c r="I17" s="2"/>
      <c r="J17" s="2">
        <v>2.2</v>
      </c>
      <c r="K17" s="15">
        <f t="shared" si="2"/>
        <v>2.2</v>
      </c>
      <c r="L17" s="14">
        <f t="shared" si="3"/>
        <v>0</v>
      </c>
      <c r="M17" s="2"/>
      <c r="N17" s="2">
        <v>6.24</v>
      </c>
      <c r="O17" s="15">
        <f t="shared" si="4"/>
        <v>6.24</v>
      </c>
      <c r="P17" s="14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4" customFormat="1" ht="12.75">
      <c r="A18" s="4" t="s">
        <v>5</v>
      </c>
      <c r="B18" s="4">
        <v>14</v>
      </c>
      <c r="C18" s="4" t="s">
        <v>72</v>
      </c>
      <c r="D18" s="9">
        <v>0</v>
      </c>
      <c r="E18" s="2"/>
      <c r="F18" s="2">
        <v>5.74</v>
      </c>
      <c r="G18" s="15">
        <f t="shared" si="0"/>
        <v>5.74</v>
      </c>
      <c r="H18" s="14">
        <f t="shared" si="1"/>
        <v>0</v>
      </c>
      <c r="I18" s="2"/>
      <c r="J18" s="2">
        <v>3.41</v>
      </c>
      <c r="K18" s="15">
        <f t="shared" si="2"/>
        <v>3.41</v>
      </c>
      <c r="L18" s="14">
        <f t="shared" si="3"/>
        <v>0</v>
      </c>
      <c r="M18" s="2"/>
      <c r="N18" s="2">
        <v>9.4</v>
      </c>
      <c r="O18" s="15">
        <f t="shared" si="4"/>
        <v>9.4</v>
      </c>
      <c r="P18" s="14">
        <f t="shared" si="5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4" customFormat="1" ht="12.75">
      <c r="A19" s="4" t="s">
        <v>5</v>
      </c>
      <c r="B19" s="4">
        <v>15</v>
      </c>
      <c r="C19" s="4" t="s">
        <v>73</v>
      </c>
      <c r="D19" s="9">
        <v>0.001</v>
      </c>
      <c r="E19" s="2"/>
      <c r="F19" s="2">
        <v>0.925</v>
      </c>
      <c r="G19" s="15">
        <f t="shared" si="0"/>
        <v>0.925</v>
      </c>
      <c r="H19" s="14">
        <f t="shared" si="1"/>
        <v>0.000925</v>
      </c>
      <c r="I19" s="2"/>
      <c r="J19" s="2">
        <v>0.577</v>
      </c>
      <c r="K19" s="15">
        <f t="shared" si="2"/>
        <v>0.577</v>
      </c>
      <c r="L19" s="14">
        <f t="shared" si="3"/>
        <v>0.0005769999999999999</v>
      </c>
      <c r="M19" s="2"/>
      <c r="N19" s="2">
        <v>1.3</v>
      </c>
      <c r="O19" s="15">
        <f t="shared" si="4"/>
        <v>1.3</v>
      </c>
      <c r="P19" s="14">
        <f t="shared" si="5"/>
        <v>0.0013000000000000002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" customFormat="1" ht="12.75">
      <c r="A20" s="4" t="s">
        <v>5</v>
      </c>
      <c r="B20" s="4">
        <v>16</v>
      </c>
      <c r="C20" s="4" t="s">
        <v>74</v>
      </c>
      <c r="D20" s="9">
        <v>0.1</v>
      </c>
      <c r="E20" s="2"/>
      <c r="F20" s="2">
        <v>0.141</v>
      </c>
      <c r="G20" s="15">
        <f t="shared" si="0"/>
        <v>0.141</v>
      </c>
      <c r="H20" s="14">
        <f t="shared" si="1"/>
        <v>0.0141</v>
      </c>
      <c r="I20" s="2"/>
      <c r="J20" s="2">
        <v>0.15</v>
      </c>
      <c r="K20" s="15">
        <f t="shared" si="2"/>
        <v>0.15</v>
      </c>
      <c r="L20" s="14">
        <f t="shared" si="3"/>
        <v>0.015</v>
      </c>
      <c r="M20" s="2"/>
      <c r="N20" s="2">
        <v>0.333</v>
      </c>
      <c r="O20" s="15">
        <f t="shared" si="4"/>
        <v>0.333</v>
      </c>
      <c r="P20" s="14">
        <f t="shared" si="5"/>
        <v>0.0333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4" customFormat="1" ht="12.75">
      <c r="A21" s="4" t="s">
        <v>5</v>
      </c>
      <c r="B21" s="4">
        <v>17</v>
      </c>
      <c r="C21" s="4" t="s">
        <v>75</v>
      </c>
      <c r="D21" s="9">
        <v>0</v>
      </c>
      <c r="E21" s="2"/>
      <c r="F21" s="2">
        <v>15.159</v>
      </c>
      <c r="G21" s="15">
        <f t="shared" si="0"/>
        <v>15.159</v>
      </c>
      <c r="H21" s="14">
        <f t="shared" si="1"/>
        <v>0</v>
      </c>
      <c r="I21" s="2"/>
      <c r="J21" s="2">
        <v>17.65</v>
      </c>
      <c r="K21" s="15">
        <f t="shared" si="2"/>
        <v>17.65</v>
      </c>
      <c r="L21" s="14">
        <f t="shared" si="3"/>
        <v>0</v>
      </c>
      <c r="M21" s="2"/>
      <c r="N21" s="2">
        <v>37.367</v>
      </c>
      <c r="O21" s="15">
        <f t="shared" si="4"/>
        <v>37.367</v>
      </c>
      <c r="P21" s="14">
        <f t="shared" si="5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4" customFormat="1" ht="12.75">
      <c r="A22" s="4" t="s">
        <v>5</v>
      </c>
      <c r="B22" s="4">
        <v>18</v>
      </c>
      <c r="C22" s="4" t="s">
        <v>76</v>
      </c>
      <c r="D22" s="9">
        <v>0</v>
      </c>
      <c r="E22" s="2"/>
      <c r="F22" s="2">
        <v>15.3</v>
      </c>
      <c r="G22" s="15">
        <f t="shared" si="0"/>
        <v>15.3</v>
      </c>
      <c r="H22" s="14">
        <f t="shared" si="1"/>
        <v>0</v>
      </c>
      <c r="I22" s="2"/>
      <c r="J22" s="2">
        <v>17.8</v>
      </c>
      <c r="K22" s="15">
        <f t="shared" si="2"/>
        <v>17.8</v>
      </c>
      <c r="L22" s="14">
        <f t="shared" si="3"/>
        <v>0</v>
      </c>
      <c r="M22" s="2"/>
      <c r="N22" s="2">
        <v>37.7</v>
      </c>
      <c r="O22" s="15">
        <f t="shared" si="4"/>
        <v>37.7</v>
      </c>
      <c r="P22" s="14">
        <f t="shared" si="5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4" customFormat="1" ht="12.75">
      <c r="A23" s="4" t="s">
        <v>5</v>
      </c>
      <c r="B23" s="4">
        <v>19</v>
      </c>
      <c r="C23" s="4" t="s">
        <v>77</v>
      </c>
      <c r="D23" s="9">
        <v>0.05</v>
      </c>
      <c r="E23" s="2">
        <v>2</v>
      </c>
      <c r="F23" s="2">
        <v>0.299</v>
      </c>
      <c r="G23" s="15">
        <f t="shared" si="0"/>
        <v>0.299</v>
      </c>
      <c r="H23" s="14">
        <f t="shared" si="1"/>
        <v>0.01495</v>
      </c>
      <c r="I23" s="2">
        <v>2</v>
      </c>
      <c r="J23" s="2">
        <v>0.147</v>
      </c>
      <c r="K23" s="15">
        <f t="shared" si="2"/>
        <v>0.147</v>
      </c>
      <c r="L23" s="14">
        <f t="shared" si="3"/>
        <v>0.00735</v>
      </c>
      <c r="M23" s="2">
        <v>2</v>
      </c>
      <c r="N23" s="2">
        <v>0.305</v>
      </c>
      <c r="O23" s="15">
        <f t="shared" si="4"/>
        <v>0.305</v>
      </c>
      <c r="P23" s="14">
        <f t="shared" si="5"/>
        <v>0.01525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4" customFormat="1" ht="12.75">
      <c r="A24" s="4" t="s">
        <v>5</v>
      </c>
      <c r="B24" s="4">
        <v>20</v>
      </c>
      <c r="C24" s="4" t="s">
        <v>78</v>
      </c>
      <c r="D24" s="9">
        <v>0.5</v>
      </c>
      <c r="E24" s="2">
        <v>2</v>
      </c>
      <c r="F24" s="2">
        <v>0.68</v>
      </c>
      <c r="G24" s="15">
        <f t="shared" si="0"/>
        <v>0.68</v>
      </c>
      <c r="H24" s="14">
        <f t="shared" si="1"/>
        <v>0.34</v>
      </c>
      <c r="I24" s="2">
        <v>2</v>
      </c>
      <c r="J24" s="2">
        <v>0.394</v>
      </c>
      <c r="K24" s="15">
        <f t="shared" si="2"/>
        <v>0.394</v>
      </c>
      <c r="L24" s="14">
        <f t="shared" si="3"/>
        <v>0.197</v>
      </c>
      <c r="M24" s="2">
        <v>2</v>
      </c>
      <c r="N24" s="2">
        <v>0.999</v>
      </c>
      <c r="O24" s="15">
        <f t="shared" si="4"/>
        <v>0.999</v>
      </c>
      <c r="P24" s="14">
        <f t="shared" si="5"/>
        <v>0.4995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4" customFormat="1" ht="12.75">
      <c r="A25" s="4" t="s">
        <v>5</v>
      </c>
      <c r="B25" s="4">
        <v>21</v>
      </c>
      <c r="C25" s="4" t="s">
        <v>79</v>
      </c>
      <c r="D25" s="9">
        <v>0</v>
      </c>
      <c r="E25" s="2"/>
      <c r="F25" s="2">
        <v>4.301</v>
      </c>
      <c r="G25" s="15">
        <f t="shared" si="0"/>
        <v>4.301</v>
      </c>
      <c r="H25" s="14">
        <f t="shared" si="1"/>
        <v>0</v>
      </c>
      <c r="I25" s="2"/>
      <c r="J25" s="2">
        <v>2.159</v>
      </c>
      <c r="K25" s="15">
        <f t="shared" si="2"/>
        <v>2.159</v>
      </c>
      <c r="L25" s="14">
        <f t="shared" si="3"/>
        <v>0</v>
      </c>
      <c r="M25" s="2"/>
      <c r="N25" s="2">
        <v>4.696</v>
      </c>
      <c r="O25" s="15">
        <f t="shared" si="4"/>
        <v>4.696</v>
      </c>
      <c r="P25" s="14">
        <f t="shared" si="5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4" customFormat="1" ht="12.75">
      <c r="A26" s="4" t="s">
        <v>5</v>
      </c>
      <c r="B26" s="4">
        <v>22</v>
      </c>
      <c r="C26" s="4" t="s">
        <v>80</v>
      </c>
      <c r="D26" s="9">
        <v>0</v>
      </c>
      <c r="E26" s="2"/>
      <c r="F26" s="2">
        <v>5.28</v>
      </c>
      <c r="G26" s="15">
        <f t="shared" si="0"/>
        <v>5.28</v>
      </c>
      <c r="H26" s="14">
        <f t="shared" si="1"/>
        <v>0</v>
      </c>
      <c r="I26" s="2"/>
      <c r="J26" s="2">
        <v>2.7</v>
      </c>
      <c r="K26" s="15">
        <f t="shared" si="2"/>
        <v>2.7</v>
      </c>
      <c r="L26" s="14">
        <f t="shared" si="3"/>
        <v>0</v>
      </c>
      <c r="M26" s="2"/>
      <c r="N26" s="2">
        <v>6</v>
      </c>
      <c r="O26" s="15">
        <f t="shared" si="4"/>
        <v>6</v>
      </c>
      <c r="P26" s="14">
        <f t="shared" si="5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4" customFormat="1" ht="12.75">
      <c r="A27" s="4" t="s">
        <v>5</v>
      </c>
      <c r="B27" s="4">
        <v>23</v>
      </c>
      <c r="C27" s="4" t="s">
        <v>81</v>
      </c>
      <c r="D27" s="9">
        <v>0.1</v>
      </c>
      <c r="E27" s="2"/>
      <c r="F27" s="2">
        <v>0.354</v>
      </c>
      <c r="G27" s="15">
        <f t="shared" si="0"/>
        <v>0.354</v>
      </c>
      <c r="H27" s="14">
        <f t="shared" si="1"/>
        <v>0.0354</v>
      </c>
      <c r="I27" s="2"/>
      <c r="J27" s="2">
        <v>0.254</v>
      </c>
      <c r="K27" s="15">
        <f t="shared" si="2"/>
        <v>0.254</v>
      </c>
      <c r="L27" s="14">
        <f t="shared" si="3"/>
        <v>0.025400000000000002</v>
      </c>
      <c r="M27" s="2"/>
      <c r="N27" s="2">
        <v>0.499</v>
      </c>
      <c r="O27" s="15">
        <f t="shared" si="4"/>
        <v>0.499</v>
      </c>
      <c r="P27" s="14">
        <f t="shared" si="5"/>
        <v>0.0499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4" customFormat="1" ht="12.75">
      <c r="A28" s="4" t="s">
        <v>5</v>
      </c>
      <c r="B28" s="4">
        <v>24</v>
      </c>
      <c r="C28" s="4" t="s">
        <v>82</v>
      </c>
      <c r="D28" s="9">
        <v>0.1</v>
      </c>
      <c r="E28" s="2"/>
      <c r="F28" s="2">
        <v>0.188</v>
      </c>
      <c r="G28" s="15">
        <f t="shared" si="0"/>
        <v>0.188</v>
      </c>
      <c r="H28" s="14">
        <f t="shared" si="1"/>
        <v>0.0188</v>
      </c>
      <c r="I28" s="2"/>
      <c r="J28" s="2">
        <v>0.131</v>
      </c>
      <c r="K28" s="15">
        <f t="shared" si="2"/>
        <v>0.131</v>
      </c>
      <c r="L28" s="14">
        <f t="shared" si="3"/>
        <v>0.0131</v>
      </c>
      <c r="M28" s="2"/>
      <c r="N28" s="2">
        <v>0.277</v>
      </c>
      <c r="O28" s="15">
        <f t="shared" si="4"/>
        <v>0.277</v>
      </c>
      <c r="P28" s="14">
        <f t="shared" si="5"/>
        <v>0.027700000000000002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4" customFormat="1" ht="12.75">
      <c r="A29" s="4" t="s">
        <v>5</v>
      </c>
      <c r="B29" s="4">
        <v>25</v>
      </c>
      <c r="C29" s="4" t="s">
        <v>83</v>
      </c>
      <c r="D29" s="9">
        <v>0.1</v>
      </c>
      <c r="E29" s="2">
        <v>1</v>
      </c>
      <c r="F29" s="2">
        <v>0.027</v>
      </c>
      <c r="G29" s="15">
        <f t="shared" si="0"/>
        <v>0.0135</v>
      </c>
      <c r="H29" s="14">
        <f t="shared" si="1"/>
        <v>0.00135</v>
      </c>
      <c r="I29" s="2">
        <v>2</v>
      </c>
      <c r="J29" s="2">
        <v>0.021</v>
      </c>
      <c r="K29" s="15">
        <f t="shared" si="2"/>
        <v>0.021</v>
      </c>
      <c r="L29" s="14">
        <f t="shared" si="3"/>
        <v>0.0021000000000000003</v>
      </c>
      <c r="M29" s="2">
        <v>2</v>
      </c>
      <c r="N29" s="2">
        <v>0.064</v>
      </c>
      <c r="O29" s="15">
        <f t="shared" si="4"/>
        <v>0.064</v>
      </c>
      <c r="P29" s="14">
        <f t="shared" si="5"/>
        <v>0.0064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4" customFormat="1" ht="12.75">
      <c r="A30" s="4" t="s">
        <v>5</v>
      </c>
      <c r="B30" s="4">
        <v>26</v>
      </c>
      <c r="C30" s="4" t="s">
        <v>84</v>
      </c>
      <c r="D30" s="9">
        <v>0.1</v>
      </c>
      <c r="E30" s="2"/>
      <c r="F30" s="2">
        <v>0.155</v>
      </c>
      <c r="G30" s="15">
        <f t="shared" si="0"/>
        <v>0.155</v>
      </c>
      <c r="H30" s="14">
        <f t="shared" si="1"/>
        <v>0.0155</v>
      </c>
      <c r="I30" s="2">
        <v>2</v>
      </c>
      <c r="J30" s="2">
        <v>0.068</v>
      </c>
      <c r="K30" s="15">
        <f t="shared" si="2"/>
        <v>0.068</v>
      </c>
      <c r="L30" s="14">
        <f t="shared" si="3"/>
        <v>0.0068000000000000005</v>
      </c>
      <c r="M30" s="2">
        <v>2</v>
      </c>
      <c r="N30" s="2">
        <v>0.264</v>
      </c>
      <c r="O30" s="15">
        <f t="shared" si="4"/>
        <v>0.264</v>
      </c>
      <c r="P30" s="14">
        <f t="shared" si="5"/>
        <v>0.026400000000000003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4" customFormat="1" ht="12.75">
      <c r="A31" s="4" t="s">
        <v>5</v>
      </c>
      <c r="B31" s="4">
        <v>27</v>
      </c>
      <c r="C31" s="4" t="s">
        <v>85</v>
      </c>
      <c r="D31" s="9">
        <v>0</v>
      </c>
      <c r="E31" s="2"/>
      <c r="F31" s="2">
        <v>1.236</v>
      </c>
      <c r="G31" s="15">
        <f t="shared" si="0"/>
        <v>1.236</v>
      </c>
      <c r="H31" s="14">
        <f t="shared" si="1"/>
        <v>0</v>
      </c>
      <c r="I31" s="2"/>
      <c r="J31" s="2">
        <v>0.706</v>
      </c>
      <c r="K31" s="15">
        <f t="shared" si="2"/>
        <v>0.706</v>
      </c>
      <c r="L31" s="14">
        <f t="shared" si="3"/>
        <v>0</v>
      </c>
      <c r="M31" s="2"/>
      <c r="N31" s="2">
        <v>1.196</v>
      </c>
      <c r="O31" s="15">
        <f t="shared" si="4"/>
        <v>1.196</v>
      </c>
      <c r="P31" s="14">
        <f t="shared" si="5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4" customFormat="1" ht="12.75">
      <c r="A32" s="4" t="s">
        <v>5</v>
      </c>
      <c r="B32" s="4">
        <v>28</v>
      </c>
      <c r="C32" s="4" t="s">
        <v>86</v>
      </c>
      <c r="D32" s="9">
        <v>0</v>
      </c>
      <c r="E32" s="2"/>
      <c r="F32" s="2">
        <v>1.96</v>
      </c>
      <c r="G32" s="15">
        <f t="shared" si="0"/>
        <v>1.96</v>
      </c>
      <c r="H32" s="14">
        <f t="shared" si="1"/>
        <v>0</v>
      </c>
      <c r="I32" s="2"/>
      <c r="J32" s="2">
        <v>1.18</v>
      </c>
      <c r="K32" s="15">
        <f t="shared" si="2"/>
        <v>1.18</v>
      </c>
      <c r="L32" s="14">
        <f t="shared" si="3"/>
        <v>0</v>
      </c>
      <c r="M32" s="2"/>
      <c r="N32" s="2">
        <v>2.3</v>
      </c>
      <c r="O32" s="15">
        <f t="shared" si="4"/>
        <v>2.3</v>
      </c>
      <c r="P32" s="14">
        <f t="shared" si="5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4" customFormat="1" ht="12.75">
      <c r="A33" s="4" t="s">
        <v>5</v>
      </c>
      <c r="B33" s="4">
        <v>29</v>
      </c>
      <c r="C33" s="4" t="s">
        <v>87</v>
      </c>
      <c r="D33" s="9">
        <v>0.01</v>
      </c>
      <c r="E33" s="2"/>
      <c r="F33" s="2">
        <v>0.174</v>
      </c>
      <c r="G33" s="15">
        <f t="shared" si="0"/>
        <v>0.174</v>
      </c>
      <c r="H33" s="14">
        <f t="shared" si="1"/>
        <v>0.00174</v>
      </c>
      <c r="I33" s="2"/>
      <c r="J33" s="2">
        <v>0.115</v>
      </c>
      <c r="K33" s="15">
        <f t="shared" si="2"/>
        <v>0.115</v>
      </c>
      <c r="L33" s="14">
        <f t="shared" si="3"/>
        <v>0.00115</v>
      </c>
      <c r="M33" s="2">
        <v>2</v>
      </c>
      <c r="N33" s="2">
        <v>0.175</v>
      </c>
      <c r="O33" s="15">
        <f t="shared" si="4"/>
        <v>0.175</v>
      </c>
      <c r="P33" s="14">
        <f t="shared" si="5"/>
        <v>0.0017499999999999998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" customFormat="1" ht="12.75">
      <c r="A34" s="4" t="s">
        <v>5</v>
      </c>
      <c r="B34" s="4">
        <v>30</v>
      </c>
      <c r="C34" s="4" t="s">
        <v>88</v>
      </c>
      <c r="D34" s="9">
        <v>0.01</v>
      </c>
      <c r="E34" s="2">
        <v>1</v>
      </c>
      <c r="F34" s="2">
        <v>0.027</v>
      </c>
      <c r="G34" s="15">
        <f t="shared" si="0"/>
        <v>0.0135</v>
      </c>
      <c r="H34" s="14">
        <f t="shared" si="1"/>
        <v>0.000135</v>
      </c>
      <c r="I34" s="2">
        <v>1</v>
      </c>
      <c r="J34" s="2">
        <v>0.026</v>
      </c>
      <c r="K34" s="15">
        <f t="shared" si="2"/>
        <v>0.013</v>
      </c>
      <c r="L34" s="14">
        <f t="shared" si="3"/>
        <v>0.00013</v>
      </c>
      <c r="M34" s="2">
        <v>1</v>
      </c>
      <c r="N34" s="2">
        <v>0.139</v>
      </c>
      <c r="O34" s="15">
        <f t="shared" si="4"/>
        <v>0.0695</v>
      </c>
      <c r="P34" s="14">
        <f t="shared" si="5"/>
        <v>0.0006950000000000001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4" customFormat="1" ht="12.75">
      <c r="A35" s="4" t="s">
        <v>5</v>
      </c>
      <c r="B35" s="4">
        <v>31</v>
      </c>
      <c r="C35" s="4" t="s">
        <v>89</v>
      </c>
      <c r="D35" s="9">
        <v>0</v>
      </c>
      <c r="E35" s="2"/>
      <c r="F35" s="2">
        <v>0.025</v>
      </c>
      <c r="G35" s="15">
        <f t="shared" si="0"/>
        <v>0.025</v>
      </c>
      <c r="H35" s="14">
        <f t="shared" si="1"/>
        <v>0</v>
      </c>
      <c r="I35" s="2"/>
      <c r="J35" s="2">
        <v>-0.007</v>
      </c>
      <c r="K35" s="15">
        <f t="shared" si="2"/>
        <v>-0.007</v>
      </c>
      <c r="L35" s="14">
        <f t="shared" si="3"/>
        <v>0</v>
      </c>
      <c r="M35" s="2"/>
      <c r="N35" s="2">
        <v>-0.114</v>
      </c>
      <c r="O35" s="15">
        <f t="shared" si="4"/>
        <v>-0.114</v>
      </c>
      <c r="P35" s="14">
        <f t="shared" si="5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4" customFormat="1" ht="12.75">
      <c r="A36" s="4" t="s">
        <v>5</v>
      </c>
      <c r="B36" s="4">
        <v>32</v>
      </c>
      <c r="C36" s="4" t="s">
        <v>90</v>
      </c>
      <c r="D36" s="9">
        <v>0</v>
      </c>
      <c r="E36" s="2"/>
      <c r="F36" s="2">
        <v>0.226</v>
      </c>
      <c r="G36" s="15">
        <f t="shared" si="0"/>
        <v>0.226</v>
      </c>
      <c r="H36" s="14">
        <f t="shared" si="1"/>
        <v>0</v>
      </c>
      <c r="I36" s="2"/>
      <c r="J36" s="2">
        <v>0.134</v>
      </c>
      <c r="K36" s="15">
        <f t="shared" si="2"/>
        <v>0.134</v>
      </c>
      <c r="L36" s="14">
        <f t="shared" si="3"/>
        <v>0</v>
      </c>
      <c r="M36" s="2">
        <v>2</v>
      </c>
      <c r="N36" s="2">
        <v>0.2</v>
      </c>
      <c r="O36" s="15">
        <f t="shared" si="4"/>
        <v>0.2</v>
      </c>
      <c r="P36" s="14">
        <f t="shared" si="5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4" customFormat="1" ht="12.75">
      <c r="A37" s="4" t="s">
        <v>5</v>
      </c>
      <c r="B37" s="4">
        <v>33</v>
      </c>
      <c r="C37" s="4" t="s">
        <v>91</v>
      </c>
      <c r="D37" s="9">
        <v>0.001</v>
      </c>
      <c r="E37" s="2">
        <v>2</v>
      </c>
      <c r="F37" s="2">
        <v>0.033</v>
      </c>
      <c r="G37" s="15">
        <f t="shared" si="0"/>
        <v>0.033</v>
      </c>
      <c r="H37" s="14">
        <f t="shared" si="1"/>
        <v>3.3E-05</v>
      </c>
      <c r="I37" s="2">
        <v>1</v>
      </c>
      <c r="J37" s="2">
        <v>0.052</v>
      </c>
      <c r="K37" s="15">
        <f t="shared" si="2"/>
        <v>0.026</v>
      </c>
      <c r="L37" s="14">
        <f t="shared" si="3"/>
        <v>2.6E-05</v>
      </c>
      <c r="M37" s="2">
        <v>1</v>
      </c>
      <c r="N37" s="2">
        <v>0.25</v>
      </c>
      <c r="O37" s="15">
        <f t="shared" si="4"/>
        <v>0.125</v>
      </c>
      <c r="P37" s="14">
        <f t="shared" si="5"/>
        <v>0.000125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4" customFormat="1" ht="12.75">
      <c r="A38" s="4" t="s">
        <v>5</v>
      </c>
      <c r="B38" s="4">
        <v>34</v>
      </c>
      <c r="C38" s="4" t="s">
        <v>92</v>
      </c>
      <c r="D38" s="2"/>
      <c r="E38" s="2"/>
      <c r="F38" s="2">
        <v>115.464</v>
      </c>
      <c r="G38" s="16">
        <f>G37+G36+G32+G26+G22+G19+G18+G15+G10+G7</f>
        <v>115.464</v>
      </c>
      <c r="H38" s="2"/>
      <c r="I38" s="2"/>
      <c r="J38" s="2">
        <v>92.153</v>
      </c>
      <c r="K38" s="16">
        <f>K37+K36+K32+K26+K22+K19+K18+K15+K10+K7</f>
        <v>92.12700000000001</v>
      </c>
      <c r="L38" s="2"/>
      <c r="M38" s="2"/>
      <c r="N38" s="2">
        <v>242.35</v>
      </c>
      <c r="O38" s="16">
        <f>O37+O36+O32+O26+O22+O19+O18+O15+O10+O7</f>
        <v>242.22500000000002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4" customFormat="1" ht="12.75">
      <c r="A39" s="4" t="s">
        <v>5</v>
      </c>
      <c r="B39" s="4">
        <v>35</v>
      </c>
      <c r="C39" s="4" t="s">
        <v>93</v>
      </c>
      <c r="D39" s="2"/>
      <c r="E39" s="31">
        <f>(F39-H39)*2/F39*100</f>
        <v>0.40975803581038817</v>
      </c>
      <c r="F39" s="16">
        <v>0.724818</v>
      </c>
      <c r="G39" s="2"/>
      <c r="H39" s="17">
        <f>SUM(H5:H37)</f>
        <v>0.7233329999999999</v>
      </c>
      <c r="I39" s="31">
        <f>(J39-L39)*2/J39*100</f>
        <v>0.06422541473764698</v>
      </c>
      <c r="J39" s="16">
        <v>0.485789</v>
      </c>
      <c r="K39" s="2"/>
      <c r="L39" s="17">
        <f>SUM(L5:L37)</f>
        <v>0.4856330000000001</v>
      </c>
      <c r="M39" s="31">
        <f>(N39-P39)*2/N39*100</f>
        <v>0.14366557457474374</v>
      </c>
      <c r="N39" s="16">
        <v>1.14154</v>
      </c>
      <c r="O39" s="2"/>
      <c r="P39" s="16">
        <f>SUM(P5:P37)</f>
        <v>1.1407199999999997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8" sqref="C8"/>
    </sheetView>
  </sheetViews>
  <sheetFormatPr defaultColWidth="9.140625" defaultRowHeight="12.75"/>
  <cols>
    <col min="1" max="1" width="2.421875" style="0" hidden="1" customWidth="1"/>
    <col min="2" max="2" width="33.00390625" style="0" customWidth="1"/>
    <col min="3" max="3" width="53.421875" style="0" customWidth="1"/>
  </cols>
  <sheetData>
    <row r="1" ht="12.75">
      <c r="B1" s="18" t="s">
        <v>172</v>
      </c>
    </row>
    <row r="3" spans="2:3" ht="12.75">
      <c r="B3" s="23" t="s">
        <v>120</v>
      </c>
      <c r="C3" t="s">
        <v>116</v>
      </c>
    </row>
    <row r="4" spans="2:3" ht="12.75">
      <c r="B4" s="23" t="s">
        <v>121</v>
      </c>
      <c r="C4" t="s">
        <v>117</v>
      </c>
    </row>
    <row r="5" spans="2:3" ht="12.75">
      <c r="B5" s="23" t="s">
        <v>122</v>
      </c>
      <c r="C5" t="s">
        <v>241</v>
      </c>
    </row>
    <row r="6" ht="12.75">
      <c r="B6" s="23" t="s">
        <v>123</v>
      </c>
    </row>
    <row r="7" spans="2:3" ht="12.75">
      <c r="B7" s="23" t="s">
        <v>124</v>
      </c>
      <c r="C7" t="s">
        <v>135</v>
      </c>
    </row>
    <row r="8" spans="2:3" ht="12.75">
      <c r="B8" s="23" t="s">
        <v>125</v>
      </c>
      <c r="C8" t="s">
        <v>118</v>
      </c>
    </row>
    <row r="9" spans="2:3" ht="12.75">
      <c r="B9" s="23" t="s">
        <v>126</v>
      </c>
      <c r="C9" t="s">
        <v>136</v>
      </c>
    </row>
    <row r="10" spans="2:3" ht="12.75">
      <c r="B10" s="23" t="s">
        <v>127</v>
      </c>
      <c r="C10" t="s">
        <v>137</v>
      </c>
    </row>
    <row r="11" spans="2:3" ht="12.75">
      <c r="B11" s="23" t="s">
        <v>203</v>
      </c>
      <c r="C11" s="34">
        <v>0</v>
      </c>
    </row>
    <row r="12" spans="2:3" ht="12.75">
      <c r="B12" s="23" t="s">
        <v>166</v>
      </c>
      <c r="C12" t="s">
        <v>220</v>
      </c>
    </row>
    <row r="13" spans="2:3" ht="12.75">
      <c r="B13" s="23" t="s">
        <v>165</v>
      </c>
      <c r="C13" t="s">
        <v>167</v>
      </c>
    </row>
    <row r="14" ht="12.75">
      <c r="B14" s="24" t="s">
        <v>128</v>
      </c>
    </row>
    <row r="15" ht="12.75">
      <c r="B15" s="24" t="s">
        <v>129</v>
      </c>
    </row>
    <row r="16" ht="12.75">
      <c r="B16" s="23" t="s">
        <v>130</v>
      </c>
    </row>
    <row r="17" spans="2:3" ht="12.75">
      <c r="B17" s="23" t="s">
        <v>204</v>
      </c>
      <c r="C17" t="s">
        <v>119</v>
      </c>
    </row>
    <row r="18" spans="2:3" ht="12.75">
      <c r="B18" s="23" t="s">
        <v>205</v>
      </c>
      <c r="C18" t="s">
        <v>119</v>
      </c>
    </row>
    <row r="19" spans="2:3" ht="12.75">
      <c r="B19" s="24" t="s">
        <v>131</v>
      </c>
      <c r="C19" t="s">
        <v>232</v>
      </c>
    </row>
    <row r="20" spans="2:3" ht="12.75">
      <c r="B20" s="23" t="s">
        <v>132</v>
      </c>
      <c r="C20" t="s">
        <v>138</v>
      </c>
    </row>
    <row r="21" ht="12.75">
      <c r="B21" s="23" t="s">
        <v>133</v>
      </c>
    </row>
    <row r="22" spans="2:3" ht="12.75">
      <c r="B22" s="23" t="s">
        <v>134</v>
      </c>
      <c r="C22" t="s">
        <v>139</v>
      </c>
    </row>
    <row r="24" ht="12.75">
      <c r="B24" s="23" t="s">
        <v>140</v>
      </c>
    </row>
    <row r="25" spans="2:3" ht="12.75">
      <c r="B25" s="23" t="s">
        <v>141</v>
      </c>
      <c r="C25" s="25">
        <v>20.99897525</v>
      </c>
    </row>
    <row r="26" spans="2:3" ht="12.75">
      <c r="B26" s="23" t="s">
        <v>142</v>
      </c>
      <c r="C26" s="25">
        <v>249.98780059547244</v>
      </c>
    </row>
    <row r="27" spans="2:3" ht="12.75">
      <c r="B27" s="23" t="s">
        <v>143</v>
      </c>
      <c r="C27" s="25">
        <v>38.2</v>
      </c>
    </row>
    <row r="28" spans="2:3" ht="12.75">
      <c r="B28" s="23" t="s">
        <v>144</v>
      </c>
      <c r="C28" s="25">
        <v>506.3</v>
      </c>
    </row>
    <row r="29" ht="12.75">
      <c r="B29" s="23"/>
    </row>
    <row r="30" ht="12.75">
      <c r="B30" s="23" t="s">
        <v>145</v>
      </c>
    </row>
    <row r="31" ht="12.75">
      <c r="B31" s="23" t="s">
        <v>146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workbookViewId="0" topLeftCell="B1">
      <selection activeCell="C8" sqref="C8"/>
    </sheetView>
  </sheetViews>
  <sheetFormatPr defaultColWidth="9.140625" defaultRowHeight="12.75"/>
  <cols>
    <col min="1" max="1" width="3.421875" style="0" hidden="1" customWidth="1"/>
    <col min="2" max="2" width="20.28125" style="0" customWidth="1"/>
    <col min="3" max="3" width="83.7109375" style="20" customWidth="1"/>
  </cols>
  <sheetData>
    <row r="1" ht="12.75">
      <c r="B1" s="18" t="s">
        <v>164</v>
      </c>
    </row>
    <row r="3" ht="12.75">
      <c r="B3" s="18" t="s">
        <v>27</v>
      </c>
    </row>
    <row r="5" spans="2:3" ht="25.5">
      <c r="B5" s="22" t="s">
        <v>106</v>
      </c>
      <c r="C5" s="21" t="s">
        <v>109</v>
      </c>
    </row>
    <row r="6" spans="2:3" ht="12.75">
      <c r="B6" t="s">
        <v>107</v>
      </c>
      <c r="C6" s="20" t="s">
        <v>105</v>
      </c>
    </row>
    <row r="7" spans="2:3" ht="12.75">
      <c r="B7" t="s">
        <v>108</v>
      </c>
      <c r="C7" s="20" t="s">
        <v>104</v>
      </c>
    </row>
    <row r="8" spans="1:3" ht="12.75">
      <c r="A8" t="s">
        <v>27</v>
      </c>
      <c r="B8" t="s">
        <v>103</v>
      </c>
      <c r="C8" s="20" t="s">
        <v>110</v>
      </c>
    </row>
    <row r="9" spans="2:3" ht="12.75">
      <c r="B9" t="s">
        <v>201</v>
      </c>
      <c r="C9" s="33">
        <v>33716</v>
      </c>
    </row>
    <row r="10" spans="2:3" ht="12.75">
      <c r="B10" t="s">
        <v>202</v>
      </c>
      <c r="C10" s="32">
        <v>33695</v>
      </c>
    </row>
    <row r="12" ht="12.75">
      <c r="B12" s="18" t="s">
        <v>28</v>
      </c>
    </row>
    <row r="14" spans="2:3" ht="25.5">
      <c r="B14" s="22" t="s">
        <v>106</v>
      </c>
      <c r="C14" s="21" t="s">
        <v>109</v>
      </c>
    </row>
    <row r="15" spans="2:3" ht="12.75">
      <c r="B15" t="s">
        <v>107</v>
      </c>
      <c r="C15" s="20" t="s">
        <v>105</v>
      </c>
    </row>
    <row r="16" spans="2:3" ht="12.75">
      <c r="B16" t="s">
        <v>108</v>
      </c>
      <c r="C16" s="20" t="s">
        <v>104</v>
      </c>
    </row>
    <row r="17" spans="1:3" ht="12.75">
      <c r="A17" t="s">
        <v>28</v>
      </c>
      <c r="B17" t="s">
        <v>103</v>
      </c>
      <c r="C17" s="20" t="s">
        <v>110</v>
      </c>
    </row>
    <row r="18" spans="2:3" ht="12.75">
      <c r="B18" t="s">
        <v>201</v>
      </c>
      <c r="C18" s="33">
        <v>33715</v>
      </c>
    </row>
    <row r="19" spans="2:3" ht="12.75">
      <c r="B19" t="s">
        <v>202</v>
      </c>
      <c r="C19" s="32">
        <v>33695</v>
      </c>
    </row>
    <row r="21" ht="12.75">
      <c r="B21" s="18" t="s">
        <v>40</v>
      </c>
    </row>
    <row r="23" spans="2:3" ht="25.5">
      <c r="B23" s="22" t="s">
        <v>106</v>
      </c>
      <c r="C23" s="21" t="s">
        <v>109</v>
      </c>
    </row>
    <row r="24" spans="2:3" ht="12.75">
      <c r="B24" t="s">
        <v>107</v>
      </c>
      <c r="C24" s="20" t="s">
        <v>105</v>
      </c>
    </row>
    <row r="25" spans="2:3" ht="12.75">
      <c r="B25" t="s">
        <v>108</v>
      </c>
      <c r="C25" s="20" t="s">
        <v>104</v>
      </c>
    </row>
    <row r="26" spans="1:3" ht="12.75">
      <c r="A26" t="s">
        <v>40</v>
      </c>
      <c r="B26" t="s">
        <v>103</v>
      </c>
      <c r="C26" s="20" t="s">
        <v>112</v>
      </c>
    </row>
    <row r="27" spans="2:3" ht="12.75">
      <c r="B27" t="s">
        <v>201</v>
      </c>
      <c r="C27" s="33">
        <v>33718</v>
      </c>
    </row>
    <row r="28" spans="2:3" ht="12.75">
      <c r="B28" t="s">
        <v>202</v>
      </c>
      <c r="C28" s="32">
        <v>33695</v>
      </c>
    </row>
    <row r="30" ht="12.75">
      <c r="B30" s="18" t="s">
        <v>41</v>
      </c>
    </row>
    <row r="32" spans="2:3" ht="25.5">
      <c r="B32" s="22" t="s">
        <v>106</v>
      </c>
      <c r="C32" s="21" t="s">
        <v>109</v>
      </c>
    </row>
    <row r="33" spans="2:3" ht="12.75">
      <c r="B33" t="s">
        <v>107</v>
      </c>
      <c r="C33" s="20" t="s">
        <v>105</v>
      </c>
    </row>
    <row r="34" spans="2:3" ht="12.75">
      <c r="B34" t="s">
        <v>108</v>
      </c>
      <c r="C34" s="20" t="s">
        <v>104</v>
      </c>
    </row>
    <row r="35" spans="1:3" ht="12.75">
      <c r="A35" t="s">
        <v>41</v>
      </c>
      <c r="B35" t="s">
        <v>103</v>
      </c>
      <c r="C35" s="20" t="s">
        <v>111</v>
      </c>
    </row>
    <row r="36" spans="2:3" ht="12.75">
      <c r="B36" t="s">
        <v>201</v>
      </c>
      <c r="C36" s="33">
        <v>33717</v>
      </c>
    </row>
    <row r="37" spans="2:3" ht="12.75">
      <c r="B37" t="s">
        <v>202</v>
      </c>
      <c r="C37" s="32">
        <v>33695</v>
      </c>
    </row>
    <row r="39" ht="12.75">
      <c r="B39" s="18" t="s">
        <v>29</v>
      </c>
    </row>
    <row r="41" spans="2:3" ht="38.25">
      <c r="B41" s="22" t="s">
        <v>106</v>
      </c>
      <c r="C41" s="21" t="s">
        <v>156</v>
      </c>
    </row>
    <row r="42" spans="2:3" ht="12.75">
      <c r="B42" t="s">
        <v>107</v>
      </c>
      <c r="C42" s="20" t="s">
        <v>151</v>
      </c>
    </row>
    <row r="43" spans="2:3" ht="12.75">
      <c r="B43" t="s">
        <v>108</v>
      </c>
      <c r="C43" s="20" t="s">
        <v>151</v>
      </c>
    </row>
    <row r="44" spans="1:3" ht="12.75">
      <c r="A44" t="s">
        <v>29</v>
      </c>
      <c r="B44" t="s">
        <v>103</v>
      </c>
      <c r="C44" s="20" t="s">
        <v>152</v>
      </c>
    </row>
    <row r="45" spans="2:3" ht="12.75">
      <c r="B45" t="s">
        <v>201</v>
      </c>
      <c r="C45" s="33">
        <v>34471</v>
      </c>
    </row>
    <row r="46" spans="2:3" ht="12.75">
      <c r="B46" t="s">
        <v>202</v>
      </c>
      <c r="C46" s="32">
        <v>34472</v>
      </c>
    </row>
    <row r="48" ht="12.75">
      <c r="B48" s="18" t="s">
        <v>31</v>
      </c>
    </row>
    <row r="50" spans="2:3" ht="38.25">
      <c r="B50" s="22" t="s">
        <v>106</v>
      </c>
      <c r="C50" s="21" t="s">
        <v>150</v>
      </c>
    </row>
    <row r="51" spans="2:3" ht="12.75">
      <c r="B51" t="s">
        <v>107</v>
      </c>
      <c r="C51" s="20" t="s">
        <v>151</v>
      </c>
    </row>
    <row r="52" spans="2:3" ht="12.75">
      <c r="B52" t="s">
        <v>108</v>
      </c>
      <c r="C52" s="20" t="s">
        <v>151</v>
      </c>
    </row>
    <row r="53" spans="1:3" ht="12.75">
      <c r="A53" t="s">
        <v>31</v>
      </c>
      <c r="B53" t="s">
        <v>103</v>
      </c>
      <c r="C53" s="20" t="s">
        <v>153</v>
      </c>
    </row>
    <row r="54" spans="2:3" ht="12.75">
      <c r="B54" t="s">
        <v>201</v>
      </c>
      <c r="C54" s="33">
        <v>34472</v>
      </c>
    </row>
    <row r="55" spans="2:3" ht="12.75">
      <c r="B55" t="s">
        <v>202</v>
      </c>
      <c r="C55" s="32">
        <v>34472</v>
      </c>
    </row>
    <row r="57" ht="12.75">
      <c r="B57" s="18" t="s">
        <v>32</v>
      </c>
    </row>
    <row r="59" spans="2:3" ht="38.25">
      <c r="B59" s="22" t="s">
        <v>106</v>
      </c>
      <c r="C59" s="21" t="s">
        <v>150</v>
      </c>
    </row>
    <row r="60" spans="2:3" ht="12.75">
      <c r="B60" t="s">
        <v>107</v>
      </c>
      <c r="C60" s="20" t="s">
        <v>151</v>
      </c>
    </row>
    <row r="61" spans="2:3" ht="12.75">
      <c r="B61" t="s">
        <v>108</v>
      </c>
      <c r="C61" s="20" t="s">
        <v>151</v>
      </c>
    </row>
    <row r="62" spans="1:3" ht="12.75">
      <c r="A62" t="s">
        <v>32</v>
      </c>
      <c r="B62" t="s">
        <v>103</v>
      </c>
      <c r="C62" s="20" t="s">
        <v>154</v>
      </c>
    </row>
    <row r="63" spans="2:3" ht="12.75">
      <c r="B63" t="s">
        <v>201</v>
      </c>
      <c r="C63" s="33">
        <v>34473</v>
      </c>
    </row>
    <row r="64" spans="2:3" ht="12.75">
      <c r="B64" t="s">
        <v>202</v>
      </c>
      <c r="C64" s="32">
        <v>34472</v>
      </c>
    </row>
    <row r="66" ht="12.75">
      <c r="B66" s="18" t="s">
        <v>33</v>
      </c>
    </row>
    <row r="68" spans="2:3" ht="38.25">
      <c r="B68" s="22" t="s">
        <v>106</v>
      </c>
      <c r="C68" s="21" t="s">
        <v>150</v>
      </c>
    </row>
    <row r="69" spans="2:3" ht="12.75">
      <c r="B69" t="s">
        <v>107</v>
      </c>
      <c r="C69" s="20" t="s">
        <v>151</v>
      </c>
    </row>
    <row r="70" spans="2:3" ht="12.75">
      <c r="B70" t="s">
        <v>108</v>
      </c>
      <c r="C70" s="20" t="s">
        <v>151</v>
      </c>
    </row>
    <row r="71" spans="1:3" ht="12.75">
      <c r="A71" t="s">
        <v>33</v>
      </c>
      <c r="B71" t="s">
        <v>103</v>
      </c>
      <c r="C71" s="20" t="s">
        <v>155</v>
      </c>
    </row>
    <row r="72" spans="2:3" ht="12.75">
      <c r="B72" t="s">
        <v>201</v>
      </c>
      <c r="C72" s="33">
        <v>34474</v>
      </c>
    </row>
    <row r="73" spans="2:3" ht="12.75">
      <c r="B73" t="s">
        <v>202</v>
      </c>
      <c r="C73" s="32">
        <v>34472</v>
      </c>
    </row>
    <row r="75" ht="12.75">
      <c r="B75" s="18" t="s">
        <v>34</v>
      </c>
    </row>
    <row r="77" spans="2:3" ht="25.5">
      <c r="B77" s="22" t="s">
        <v>106</v>
      </c>
      <c r="C77" s="21" t="s">
        <v>157</v>
      </c>
    </row>
    <row r="78" spans="2:3" ht="12.75">
      <c r="B78" t="s">
        <v>107</v>
      </c>
      <c r="C78" s="20" t="s">
        <v>158</v>
      </c>
    </row>
    <row r="79" spans="2:3" ht="12.75">
      <c r="B79" t="s">
        <v>108</v>
      </c>
      <c r="C79" s="20" t="s">
        <v>151</v>
      </c>
    </row>
    <row r="80" spans="1:3" ht="12.75">
      <c r="A80" t="s">
        <v>34</v>
      </c>
      <c r="B80" t="s">
        <v>103</v>
      </c>
      <c r="C80" s="20" t="s">
        <v>159</v>
      </c>
    </row>
    <row r="81" spans="1:3" ht="12.75">
      <c r="A81" t="s">
        <v>34</v>
      </c>
      <c r="B81" t="s">
        <v>201</v>
      </c>
      <c r="C81" s="20" t="s">
        <v>101</v>
      </c>
    </row>
    <row r="82" spans="2:3" ht="12.75">
      <c r="B82" t="s">
        <v>202</v>
      </c>
      <c r="C82" s="32">
        <v>35096</v>
      </c>
    </row>
    <row r="84" ht="12.75">
      <c r="B84" s="18" t="s">
        <v>0</v>
      </c>
    </row>
    <row r="86" spans="2:3" ht="25.5">
      <c r="B86" s="22" t="s">
        <v>106</v>
      </c>
      <c r="C86" s="21" t="s">
        <v>157</v>
      </c>
    </row>
    <row r="87" spans="2:3" ht="12.75">
      <c r="B87" t="s">
        <v>107</v>
      </c>
      <c r="C87" s="20" t="s">
        <v>158</v>
      </c>
    </row>
    <row r="88" spans="2:3" ht="12.75">
      <c r="B88" t="s">
        <v>108</v>
      </c>
      <c r="C88" s="20" t="s">
        <v>151</v>
      </c>
    </row>
    <row r="89" spans="1:3" ht="12.75">
      <c r="A89" t="s">
        <v>0</v>
      </c>
      <c r="B89" t="s">
        <v>103</v>
      </c>
      <c r="C89" s="20" t="s">
        <v>160</v>
      </c>
    </row>
    <row r="90" spans="2:3" ht="12.75">
      <c r="B90" t="s">
        <v>201</v>
      </c>
      <c r="C90" s="33">
        <v>35102</v>
      </c>
    </row>
    <row r="91" spans="2:3" ht="12.75">
      <c r="B91" t="s">
        <v>202</v>
      </c>
      <c r="C91" s="32">
        <v>35096</v>
      </c>
    </row>
    <row r="93" ht="12.75">
      <c r="B93" s="18" t="s">
        <v>5</v>
      </c>
    </row>
    <row r="95" spans="2:3" ht="25.5">
      <c r="B95" s="22" t="s">
        <v>106</v>
      </c>
      <c r="C95" s="21" t="s">
        <v>157</v>
      </c>
    </row>
    <row r="96" spans="2:3" ht="12.75">
      <c r="B96" t="s">
        <v>107</v>
      </c>
      <c r="C96" s="20" t="s">
        <v>158</v>
      </c>
    </row>
    <row r="97" spans="2:3" ht="12.75">
      <c r="B97" t="s">
        <v>108</v>
      </c>
      <c r="C97" s="20" t="s">
        <v>151</v>
      </c>
    </row>
    <row r="98" spans="1:3" ht="12.75">
      <c r="A98" t="s">
        <v>5</v>
      </c>
      <c r="B98" t="s">
        <v>103</v>
      </c>
      <c r="C98" s="20" t="s">
        <v>99</v>
      </c>
    </row>
    <row r="99" spans="2:3" ht="12.75">
      <c r="B99" t="s">
        <v>201</v>
      </c>
      <c r="C99" s="33">
        <v>35206</v>
      </c>
    </row>
    <row r="100" spans="2:3" ht="12.75">
      <c r="B100" t="s">
        <v>202</v>
      </c>
      <c r="C100" s="32">
        <v>35186</v>
      </c>
    </row>
    <row r="102" ht="12.75">
      <c r="B102" s="18" t="s">
        <v>25</v>
      </c>
    </row>
    <row r="104" spans="2:3" ht="25.5">
      <c r="B104" s="22" t="s">
        <v>106</v>
      </c>
      <c r="C104" s="21" t="s">
        <v>157</v>
      </c>
    </row>
    <row r="105" spans="2:3" ht="12.75">
      <c r="B105" t="s">
        <v>107</v>
      </c>
      <c r="C105" s="20" t="s">
        <v>158</v>
      </c>
    </row>
    <row r="106" spans="2:3" ht="12.75">
      <c r="B106" t="s">
        <v>108</v>
      </c>
      <c r="C106" s="20" t="s">
        <v>151</v>
      </c>
    </row>
    <row r="107" spans="1:3" ht="12.75">
      <c r="A107" t="s">
        <v>25</v>
      </c>
      <c r="B107" t="s">
        <v>103</v>
      </c>
      <c r="C107" s="21" t="s">
        <v>161</v>
      </c>
    </row>
    <row r="108" spans="1:3" ht="12.75">
      <c r="A108" t="s">
        <v>25</v>
      </c>
      <c r="B108" t="s">
        <v>201</v>
      </c>
      <c r="C108" s="20" t="s">
        <v>102</v>
      </c>
    </row>
    <row r="109" spans="2:3" ht="12.75">
      <c r="B109" t="s">
        <v>202</v>
      </c>
      <c r="C109" s="32">
        <v>35186</v>
      </c>
    </row>
    <row r="111" ht="12.75">
      <c r="B111" s="18" t="s">
        <v>26</v>
      </c>
    </row>
    <row r="113" spans="2:3" ht="25.5">
      <c r="B113" s="22" t="s">
        <v>106</v>
      </c>
      <c r="C113" s="21" t="s">
        <v>162</v>
      </c>
    </row>
    <row r="114" spans="2:3" ht="12.75">
      <c r="B114" t="s">
        <v>107</v>
      </c>
      <c r="C114" s="20" t="s">
        <v>163</v>
      </c>
    </row>
    <row r="115" spans="2:3" ht="12.75">
      <c r="B115" t="s">
        <v>108</v>
      </c>
      <c r="C115" s="20" t="s">
        <v>163</v>
      </c>
    </row>
    <row r="116" spans="1:3" ht="12.75">
      <c r="A116" t="s">
        <v>26</v>
      </c>
      <c r="B116" t="s">
        <v>103</v>
      </c>
      <c r="C116" s="20" t="s">
        <v>100</v>
      </c>
    </row>
    <row r="117" spans="2:3" ht="12.75">
      <c r="B117" t="s">
        <v>201</v>
      </c>
      <c r="C117" s="33">
        <v>35005</v>
      </c>
    </row>
    <row r="118" spans="2:3" ht="12.75">
      <c r="B118" t="s">
        <v>202</v>
      </c>
      <c r="C118" s="32">
        <v>35004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260"/>
  <sheetViews>
    <sheetView tabSelected="1" zoomScale="80" zoomScaleNormal="80" workbookViewId="0" topLeftCell="B159">
      <selection activeCell="M184" sqref="M184"/>
    </sheetView>
  </sheetViews>
  <sheetFormatPr defaultColWidth="9.140625" defaultRowHeight="12.75"/>
  <cols>
    <col min="1" max="1" width="9.140625" style="29" hidden="1" customWidth="1"/>
    <col min="2" max="2" width="21.7109375" style="0" customWidth="1"/>
    <col min="3" max="3" width="14.8515625" style="0" customWidth="1"/>
    <col min="5" max="5" width="9.421875" style="0" customWidth="1"/>
    <col min="6" max="6" width="4.421875" style="19" bestFit="1" customWidth="1"/>
    <col min="7" max="7" width="11.8515625" style="0" customWidth="1"/>
    <col min="8" max="8" width="4.421875" style="19" bestFit="1" customWidth="1"/>
    <col min="9" max="9" width="11.28125" style="0" customWidth="1"/>
    <col min="10" max="10" width="4.421875" style="19" bestFit="1" customWidth="1"/>
    <col min="11" max="11" width="11.7109375" style="0" customWidth="1"/>
    <col min="12" max="12" width="4.57421875" style="19" customWidth="1"/>
    <col min="13" max="13" width="11.00390625" style="0" customWidth="1"/>
    <col min="14" max="14" width="2.421875" style="0" customWidth="1"/>
  </cols>
  <sheetData>
    <row r="1" ht="12.75">
      <c r="B1" s="18" t="s">
        <v>168</v>
      </c>
    </row>
    <row r="2" ht="12.75">
      <c r="B2" s="18"/>
    </row>
    <row r="3" ht="12.75">
      <c r="B3" s="18"/>
    </row>
    <row r="4" ht="12.75">
      <c r="B4" s="18"/>
    </row>
    <row r="5" spans="4:5" ht="12.75">
      <c r="D5" t="s">
        <v>235</v>
      </c>
      <c r="E5" t="s">
        <v>234</v>
      </c>
    </row>
    <row r="6" spans="1:57" s="3" customFormat="1" ht="12.75">
      <c r="A6" s="8">
        <v>1</v>
      </c>
      <c r="B6" s="5" t="s">
        <v>27</v>
      </c>
      <c r="F6" s="35"/>
      <c r="G6" s="19" t="s">
        <v>43</v>
      </c>
      <c r="H6" s="19"/>
      <c r="I6" s="19" t="s">
        <v>44</v>
      </c>
      <c r="J6" s="19"/>
      <c r="K6" s="19" t="s">
        <v>45</v>
      </c>
      <c r="L6" s="19"/>
      <c r="M6" s="19" t="s">
        <v>46</v>
      </c>
      <c r="N6" s="2"/>
      <c r="P6"/>
      <c r="Q6"/>
      <c r="R6"/>
      <c r="S6"/>
      <c r="T6"/>
      <c r="U6"/>
      <c r="V6"/>
      <c r="W6"/>
      <c r="X6"/>
      <c r="Z6"/>
      <c r="AA6"/>
      <c r="AB6"/>
      <c r="AZ6"/>
      <c r="BA6"/>
      <c r="BB6"/>
      <c r="BE6"/>
    </row>
    <row r="7" spans="1:57" s="3" customFormat="1" ht="12.75">
      <c r="A7" s="8"/>
      <c r="F7" s="35"/>
      <c r="H7" s="35"/>
      <c r="J7" s="35"/>
      <c r="L7" s="35"/>
      <c r="N7" s="2"/>
      <c r="P7"/>
      <c r="Q7"/>
      <c r="R7"/>
      <c r="S7"/>
      <c r="T7"/>
      <c r="U7"/>
      <c r="V7"/>
      <c r="W7"/>
      <c r="X7"/>
      <c r="Z7"/>
      <c r="AA7"/>
      <c r="AB7"/>
      <c r="AZ7"/>
      <c r="BA7"/>
      <c r="BB7"/>
      <c r="BE7"/>
    </row>
    <row r="8" spans="1:57" s="3" customFormat="1" ht="12.75">
      <c r="A8" s="8"/>
      <c r="B8" s="3" t="s">
        <v>6</v>
      </c>
      <c r="C8" s="3" t="s">
        <v>190</v>
      </c>
      <c r="D8" s="3" t="s">
        <v>7</v>
      </c>
      <c r="E8" s="3" t="s">
        <v>199</v>
      </c>
      <c r="F8" s="35" t="s">
        <v>3</v>
      </c>
      <c r="G8" s="3">
        <v>0.03353990105784173</v>
      </c>
      <c r="H8" s="35" t="s">
        <v>3</v>
      </c>
      <c r="I8" s="3">
        <v>0.03252557517575757</v>
      </c>
      <c r="J8" s="35" t="s">
        <v>3</v>
      </c>
      <c r="K8" s="3">
        <v>0.03527485972705883</v>
      </c>
      <c r="L8" s="35" t="s">
        <v>3</v>
      </c>
      <c r="M8" s="3">
        <f aca="true" t="shared" si="0" ref="M8:M21">AVERAGE(G8,I8,K8)</f>
        <v>0.03378011198688604</v>
      </c>
      <c r="N8" s="2" t="s">
        <v>3</v>
      </c>
      <c r="P8"/>
      <c r="Q8"/>
      <c r="R8"/>
      <c r="S8"/>
      <c r="T8"/>
      <c r="U8"/>
      <c r="V8"/>
      <c r="W8"/>
      <c r="X8"/>
      <c r="Z8"/>
      <c r="AA8"/>
      <c r="AB8"/>
      <c r="AZ8"/>
      <c r="BA8"/>
      <c r="BB8"/>
      <c r="BE8"/>
    </row>
    <row r="9" spans="1:57" s="1" customFormat="1" ht="12.75">
      <c r="A9" s="8"/>
      <c r="B9" s="1" t="s">
        <v>10</v>
      </c>
      <c r="C9" s="1" t="s">
        <v>191</v>
      </c>
      <c r="D9" s="1" t="s">
        <v>11</v>
      </c>
      <c r="E9" s="3" t="s">
        <v>199</v>
      </c>
      <c r="F9" s="35" t="s">
        <v>15</v>
      </c>
      <c r="G9" s="1">
        <v>1.37686676386709</v>
      </c>
      <c r="H9" s="35" t="s">
        <v>15</v>
      </c>
      <c r="I9" s="1">
        <v>1.4028097692203523</v>
      </c>
      <c r="J9" s="35" t="s">
        <v>15</v>
      </c>
      <c r="K9" s="1">
        <v>1.6283186056610863</v>
      </c>
      <c r="L9" s="35">
        <v>100</v>
      </c>
      <c r="M9" s="1">
        <f t="shared" si="0"/>
        <v>1.4693317129161763</v>
      </c>
      <c r="N9" s="2" t="s">
        <v>3</v>
      </c>
      <c r="P9"/>
      <c r="Q9"/>
      <c r="R9"/>
      <c r="S9"/>
      <c r="T9"/>
      <c r="U9"/>
      <c r="V9"/>
      <c r="W9"/>
      <c r="X9"/>
      <c r="Z9"/>
      <c r="AA9"/>
      <c r="AB9"/>
      <c r="AZ9"/>
      <c r="BA9"/>
      <c r="BB9"/>
      <c r="BE9"/>
    </row>
    <row r="10" spans="1:57" s="1" customFormat="1" ht="12.75">
      <c r="A10" s="8"/>
      <c r="B10" s="1" t="s">
        <v>12</v>
      </c>
      <c r="C10" s="1" t="s">
        <v>191</v>
      </c>
      <c r="D10" s="1" t="s">
        <v>11</v>
      </c>
      <c r="E10" s="3" t="s">
        <v>199</v>
      </c>
      <c r="F10" s="35" t="s">
        <v>3</v>
      </c>
      <c r="G10" s="1">
        <v>2.2978789910484547</v>
      </c>
      <c r="H10" s="35" t="s">
        <v>15</v>
      </c>
      <c r="I10" s="1">
        <v>0.8236768171976258</v>
      </c>
      <c r="J10" s="35" t="s">
        <v>15</v>
      </c>
      <c r="K10" s="1">
        <v>0.9596224316029335</v>
      </c>
      <c r="L10" s="35">
        <f>(I10+K10)/M10/3*100</f>
        <v>43.69569629153305</v>
      </c>
      <c r="M10" s="1">
        <f t="shared" si="0"/>
        <v>1.360392746616338</v>
      </c>
      <c r="N10" s="2" t="s">
        <v>3</v>
      </c>
      <c r="P10"/>
      <c r="Q10"/>
      <c r="R10"/>
      <c r="S10"/>
      <c r="T10"/>
      <c r="U10"/>
      <c r="V10"/>
      <c r="W10"/>
      <c r="X10"/>
      <c r="Z10"/>
      <c r="AA10"/>
      <c r="AB10"/>
      <c r="AZ10"/>
      <c r="BA10"/>
      <c r="BB10"/>
      <c r="BE10"/>
    </row>
    <row r="11" spans="1:57" s="1" customFormat="1" ht="12.75">
      <c r="A11" s="8"/>
      <c r="B11" s="1" t="s">
        <v>13</v>
      </c>
      <c r="C11" s="1" t="s">
        <v>191</v>
      </c>
      <c r="D11" s="1" t="s">
        <v>11</v>
      </c>
      <c r="E11" s="3" t="s">
        <v>199</v>
      </c>
      <c r="F11" s="35" t="s">
        <v>3</v>
      </c>
      <c r="G11" s="1">
        <v>58.702900540549585</v>
      </c>
      <c r="H11" s="35" t="s">
        <v>3</v>
      </c>
      <c r="I11" s="1">
        <v>64.737775160642</v>
      </c>
      <c r="J11" s="35" t="s">
        <v>3</v>
      </c>
      <c r="K11" s="1">
        <v>37.99410079875868</v>
      </c>
      <c r="L11" s="35" t="s">
        <v>3</v>
      </c>
      <c r="M11" s="1">
        <f t="shared" si="0"/>
        <v>53.81159216665009</v>
      </c>
      <c r="N11" s="2" t="s">
        <v>3</v>
      </c>
      <c r="P11"/>
      <c r="Q11"/>
      <c r="R11"/>
      <c r="S11"/>
      <c r="T11"/>
      <c r="U11"/>
      <c r="V11"/>
      <c r="W11"/>
      <c r="X11"/>
      <c r="Z11"/>
      <c r="AA11"/>
      <c r="AB11"/>
      <c r="AZ11"/>
      <c r="BA11"/>
      <c r="BB11"/>
      <c r="BE11"/>
    </row>
    <row r="12" spans="1:57" s="1" customFormat="1" ht="12.75">
      <c r="A12" s="8"/>
      <c r="B12" s="1" t="s">
        <v>14</v>
      </c>
      <c r="C12" s="1" t="s">
        <v>191</v>
      </c>
      <c r="D12" s="1" t="s">
        <v>11</v>
      </c>
      <c r="E12" s="3" t="s">
        <v>199</v>
      </c>
      <c r="F12" s="35" t="s">
        <v>3</v>
      </c>
      <c r="G12" s="1">
        <v>0.7572767201269</v>
      </c>
      <c r="H12" s="35" t="s">
        <v>3</v>
      </c>
      <c r="I12" s="1">
        <v>0.7127790178741249</v>
      </c>
      <c r="J12" s="35" t="s">
        <v>3</v>
      </c>
      <c r="K12" s="1">
        <v>0.5188908623373328</v>
      </c>
      <c r="L12" s="35" t="s">
        <v>3</v>
      </c>
      <c r="M12" s="1">
        <f t="shared" si="0"/>
        <v>0.6629822001127859</v>
      </c>
      <c r="N12" s="2" t="s">
        <v>3</v>
      </c>
      <c r="P12"/>
      <c r="Q12"/>
      <c r="R12"/>
      <c r="S12"/>
      <c r="T12"/>
      <c r="U12"/>
      <c r="V12"/>
      <c r="W12"/>
      <c r="X12"/>
      <c r="Z12"/>
      <c r="AA12"/>
      <c r="AB12"/>
      <c r="AZ12"/>
      <c r="BA12"/>
      <c r="BB12"/>
      <c r="BE12"/>
    </row>
    <row r="13" spans="1:57" s="1" customFormat="1" ht="12.75">
      <c r="A13" s="8"/>
      <c r="B13" s="1" t="s">
        <v>16</v>
      </c>
      <c r="C13" s="1" t="s">
        <v>191</v>
      </c>
      <c r="D13" s="1" t="s">
        <v>11</v>
      </c>
      <c r="E13" s="3" t="s">
        <v>199</v>
      </c>
      <c r="F13" s="35" t="s">
        <v>3</v>
      </c>
      <c r="G13" s="1">
        <v>51.81856672121413</v>
      </c>
      <c r="H13" s="35" t="s">
        <v>3</v>
      </c>
      <c r="I13" s="1">
        <v>44.54868861713281</v>
      </c>
      <c r="J13" s="35" t="s">
        <v>3</v>
      </c>
      <c r="K13" s="1">
        <v>30.069616917874725</v>
      </c>
      <c r="L13" s="35" t="s">
        <v>3</v>
      </c>
      <c r="M13" s="1">
        <f t="shared" si="0"/>
        <v>42.14562408540723</v>
      </c>
      <c r="N13" s="2" t="s">
        <v>3</v>
      </c>
      <c r="P13"/>
      <c r="Q13"/>
      <c r="R13"/>
      <c r="S13"/>
      <c r="T13"/>
      <c r="U13"/>
      <c r="V13"/>
      <c r="W13"/>
      <c r="X13"/>
      <c r="Z13"/>
      <c r="AA13"/>
      <c r="AB13"/>
      <c r="AZ13"/>
      <c r="BA13"/>
      <c r="BB13"/>
      <c r="BE13"/>
    </row>
    <row r="14" spans="1:57" s="1" customFormat="1" ht="12.75">
      <c r="A14" s="8"/>
      <c r="B14" s="1" t="s">
        <v>17</v>
      </c>
      <c r="C14" s="1" t="s">
        <v>191</v>
      </c>
      <c r="D14" s="1" t="s">
        <v>11</v>
      </c>
      <c r="E14" s="3" t="s">
        <v>199</v>
      </c>
      <c r="F14" s="35" t="s">
        <v>3</v>
      </c>
      <c r="G14" s="1">
        <v>2.5676704515359248</v>
      </c>
      <c r="H14" s="35" t="s">
        <v>15</v>
      </c>
      <c r="I14" s="1">
        <v>2.4738739849088645</v>
      </c>
      <c r="J14" s="35" t="s">
        <v>15</v>
      </c>
      <c r="K14" s="1">
        <v>1.4437758303528296</v>
      </c>
      <c r="L14" s="35">
        <f>(I14+K14)/M14/3*100</f>
        <v>60.40796219916194</v>
      </c>
      <c r="M14" s="1">
        <f t="shared" si="0"/>
        <v>2.161773422265873</v>
      </c>
      <c r="N14" s="2" t="s">
        <v>3</v>
      </c>
      <c r="P14"/>
      <c r="Q14"/>
      <c r="R14"/>
      <c r="S14"/>
      <c r="T14"/>
      <c r="U14"/>
      <c r="V14"/>
      <c r="W14"/>
      <c r="X14"/>
      <c r="Z14"/>
      <c r="AA14"/>
      <c r="AB14"/>
      <c r="AZ14"/>
      <c r="BA14"/>
      <c r="BB14"/>
      <c r="BE14"/>
    </row>
    <row r="15" spans="1:57" s="1" customFormat="1" ht="12.75">
      <c r="A15" s="8"/>
      <c r="B15" s="1" t="s">
        <v>18</v>
      </c>
      <c r="C15" s="1" t="s">
        <v>192</v>
      </c>
      <c r="D15" s="1" t="s">
        <v>11</v>
      </c>
      <c r="E15" s="3" t="s">
        <v>199</v>
      </c>
      <c r="F15" s="35" t="s">
        <v>3</v>
      </c>
      <c r="G15" s="1">
        <v>0.08004040689145475</v>
      </c>
      <c r="H15" s="35" t="s">
        <v>3</v>
      </c>
      <c r="I15" s="1">
        <v>0.09024224995382951</v>
      </c>
      <c r="J15" s="35" t="s">
        <v>3</v>
      </c>
      <c r="K15" s="1">
        <v>0.3524268982630273</v>
      </c>
      <c r="L15" s="35" t="s">
        <v>3</v>
      </c>
      <c r="M15" s="1">
        <f t="shared" si="0"/>
        <v>0.1742365183694372</v>
      </c>
      <c r="N15" s="2" t="s">
        <v>3</v>
      </c>
      <c r="P15"/>
      <c r="Q15"/>
      <c r="R15"/>
      <c r="S15"/>
      <c r="T15"/>
      <c r="U15"/>
      <c r="V15"/>
      <c r="W15"/>
      <c r="X15"/>
      <c r="Z15"/>
      <c r="AA15"/>
      <c r="AB15"/>
      <c r="AZ15"/>
      <c r="BA15"/>
      <c r="BB15"/>
      <c r="BE15"/>
    </row>
    <row r="16" spans="1:57" s="1" customFormat="1" ht="12.75">
      <c r="A16" s="8"/>
      <c r="B16" s="1" t="s">
        <v>19</v>
      </c>
      <c r="C16" s="1" t="s">
        <v>191</v>
      </c>
      <c r="D16" s="1" t="s">
        <v>11</v>
      </c>
      <c r="E16" s="3" t="s">
        <v>199</v>
      </c>
      <c r="F16" s="35" t="s">
        <v>3</v>
      </c>
      <c r="G16" s="1">
        <v>696.8062203624665</v>
      </c>
      <c r="H16" s="35" t="s">
        <v>3</v>
      </c>
      <c r="I16" s="1">
        <v>359.23304225305</v>
      </c>
      <c r="J16" s="35" t="s">
        <v>3</v>
      </c>
      <c r="K16" s="1">
        <v>208.42478152462</v>
      </c>
      <c r="L16" s="35" t="s">
        <v>3</v>
      </c>
      <c r="M16" s="1">
        <f t="shared" si="0"/>
        <v>421.4880147133788</v>
      </c>
      <c r="N16" s="2" t="s">
        <v>3</v>
      </c>
      <c r="P16"/>
      <c r="Q16"/>
      <c r="R16"/>
      <c r="S16"/>
      <c r="T16"/>
      <c r="U16"/>
      <c r="V16"/>
      <c r="W16"/>
      <c r="X16"/>
      <c r="Z16"/>
      <c r="AA16"/>
      <c r="AB16"/>
      <c r="AZ16"/>
      <c r="BA16"/>
      <c r="BB16"/>
      <c r="BE16"/>
    </row>
    <row r="17" spans="1:57" s="1" customFormat="1" ht="12.75">
      <c r="A17" s="8"/>
      <c r="B17" s="1" t="s">
        <v>20</v>
      </c>
      <c r="C17" s="1" t="s">
        <v>191</v>
      </c>
      <c r="D17" s="1" t="s">
        <v>11</v>
      </c>
      <c r="E17" s="3" t="s">
        <v>199</v>
      </c>
      <c r="F17" s="35" t="s">
        <v>3</v>
      </c>
      <c r="G17" s="1">
        <v>16.745676857843</v>
      </c>
      <c r="H17" s="35" t="s">
        <v>3</v>
      </c>
      <c r="I17" s="1">
        <v>20.283870987375366</v>
      </c>
      <c r="J17" s="35" t="s">
        <v>3</v>
      </c>
      <c r="K17" s="1">
        <v>14.003540008685341</v>
      </c>
      <c r="L17" s="35" t="s">
        <v>3</v>
      </c>
      <c r="M17" s="1">
        <f t="shared" si="0"/>
        <v>17.01102928463457</v>
      </c>
      <c r="N17" s="2" t="s">
        <v>3</v>
      </c>
      <c r="P17"/>
      <c r="Q17"/>
      <c r="R17"/>
      <c r="S17"/>
      <c r="T17"/>
      <c r="U17"/>
      <c r="V17"/>
      <c r="W17"/>
      <c r="X17"/>
      <c r="Z17"/>
      <c r="AA17"/>
      <c r="AB17"/>
      <c r="AZ17"/>
      <c r="BA17"/>
      <c r="BB17"/>
      <c r="BE17"/>
    </row>
    <row r="18" spans="1:57" s="1" customFormat="1" ht="12.75">
      <c r="A18" s="8"/>
      <c r="B18" s="1" t="s">
        <v>23</v>
      </c>
      <c r="C18" s="1" t="s">
        <v>191</v>
      </c>
      <c r="D18" s="1" t="s">
        <v>11</v>
      </c>
      <c r="E18" s="3" t="s">
        <v>199</v>
      </c>
      <c r="F18" s="35" t="s">
        <v>15</v>
      </c>
      <c r="G18" s="1">
        <v>0.24188199905773206</v>
      </c>
      <c r="H18" s="35" t="s">
        <v>15</v>
      </c>
      <c r="I18" s="1">
        <v>2.4738739849088645</v>
      </c>
      <c r="J18" s="35" t="s">
        <v>3</v>
      </c>
      <c r="K18" s="1">
        <v>2.7030088853974</v>
      </c>
      <c r="L18" s="35">
        <f>(I18+G18)/M18/3*100</f>
        <v>50.117619963926316</v>
      </c>
      <c r="M18" s="1">
        <f t="shared" si="0"/>
        <v>1.8062549564546655</v>
      </c>
      <c r="N18" s="2" t="s">
        <v>3</v>
      </c>
      <c r="P18"/>
      <c r="Q18"/>
      <c r="R18"/>
      <c r="S18"/>
      <c r="T18"/>
      <c r="U18"/>
      <c r="V18"/>
      <c r="W18"/>
      <c r="X18"/>
      <c r="Z18"/>
      <c r="AA18"/>
      <c r="AB18"/>
      <c r="AZ18"/>
      <c r="BA18"/>
      <c r="BB18"/>
      <c r="BE18"/>
    </row>
    <row r="19" spans="1:57" s="1" customFormat="1" ht="12.75">
      <c r="A19" s="8"/>
      <c r="B19" s="1" t="s">
        <v>24</v>
      </c>
      <c r="C19" s="1" t="s">
        <v>191</v>
      </c>
      <c r="D19" s="1" t="s">
        <v>11</v>
      </c>
      <c r="E19" s="3" t="s">
        <v>199</v>
      </c>
      <c r="F19" s="35" t="s">
        <v>3</v>
      </c>
      <c r="G19" s="1">
        <v>6.437782436459638</v>
      </c>
      <c r="H19" s="35" t="s">
        <v>3</v>
      </c>
      <c r="I19" s="1">
        <v>5.108881524390338</v>
      </c>
      <c r="J19" s="35" t="s">
        <v>3</v>
      </c>
      <c r="K19" s="1">
        <v>3.0612389786428422</v>
      </c>
      <c r="L19" s="35" t="s">
        <v>3</v>
      </c>
      <c r="M19" s="1">
        <f t="shared" si="0"/>
        <v>4.86930097983094</v>
      </c>
      <c r="N19" s="2" t="s">
        <v>3</v>
      </c>
      <c r="P19"/>
      <c r="Q19"/>
      <c r="R19"/>
      <c r="S19"/>
      <c r="T19"/>
      <c r="U19"/>
      <c r="V19"/>
      <c r="W19"/>
      <c r="X19"/>
      <c r="Z19"/>
      <c r="AA19"/>
      <c r="AB19"/>
      <c r="AZ19"/>
      <c r="BA19"/>
      <c r="BB19"/>
      <c r="BE19"/>
    </row>
    <row r="20" spans="1:57" s="1" customFormat="1" ht="12.75">
      <c r="A20" s="8"/>
      <c r="B20" s="1" t="s">
        <v>57</v>
      </c>
      <c r="C20" s="1" t="s">
        <v>191</v>
      </c>
      <c r="D20" s="1" t="s">
        <v>11</v>
      </c>
      <c r="E20" s="3" t="s">
        <v>199</v>
      </c>
      <c r="F20" s="35"/>
      <c r="G20" s="1">
        <f>G13+G16</f>
        <v>748.6247870836806</v>
      </c>
      <c r="H20" s="35"/>
      <c r="I20" s="1">
        <f>I13+I16</f>
        <v>403.7817308701828</v>
      </c>
      <c r="J20" s="35"/>
      <c r="K20" s="1">
        <f>K13+K16</f>
        <v>238.4943984424947</v>
      </c>
      <c r="L20" s="35"/>
      <c r="M20" s="1">
        <f t="shared" si="0"/>
        <v>463.633638798786</v>
      </c>
      <c r="N20" s="2"/>
      <c r="P20"/>
      <c r="Q20"/>
      <c r="R20"/>
      <c r="S20"/>
      <c r="T20"/>
      <c r="U20"/>
      <c r="V20"/>
      <c r="W20"/>
      <c r="X20"/>
      <c r="Z20"/>
      <c r="AA20"/>
      <c r="AB20"/>
      <c r="AZ20"/>
      <c r="BA20"/>
      <c r="BB20"/>
      <c r="BE20"/>
    </row>
    <row r="21" spans="1:57" s="1" customFormat="1" ht="12.75">
      <c r="A21" s="8"/>
      <c r="B21" s="1" t="s">
        <v>58</v>
      </c>
      <c r="C21" s="1" t="s">
        <v>191</v>
      </c>
      <c r="D21" s="1" t="s">
        <v>11</v>
      </c>
      <c r="E21" s="3" t="s">
        <v>199</v>
      </c>
      <c r="F21" s="35"/>
      <c r="G21" s="1">
        <f>G10+G12+G14</f>
        <v>5.622826162711279</v>
      </c>
      <c r="H21" s="35">
        <f>(I10+I14)/I21*100</f>
        <v>82.22642401323563</v>
      </c>
      <c r="I21" s="1">
        <f>I10+I12+I14</f>
        <v>4.010329819980615</v>
      </c>
      <c r="J21" s="35">
        <f>(K10+K14)/K21*100</f>
        <v>82.24368499257058</v>
      </c>
      <c r="K21" s="1">
        <f>K10+K12+K14</f>
        <v>2.922289124293096</v>
      </c>
      <c r="L21" s="35">
        <f>(F21*G21+H21*I21+J21*K21)/(3*M21)</f>
        <v>45.4061884344557</v>
      </c>
      <c r="M21" s="1">
        <f t="shared" si="0"/>
        <v>4.185148368994997</v>
      </c>
      <c r="N21" s="2"/>
      <c r="P21"/>
      <c r="Q21"/>
      <c r="R21"/>
      <c r="S21"/>
      <c r="T21"/>
      <c r="U21"/>
      <c r="V21"/>
      <c r="W21"/>
      <c r="X21"/>
      <c r="Z21"/>
      <c r="AA21"/>
      <c r="AB21"/>
      <c r="AZ21"/>
      <c r="BA21"/>
      <c r="BB21"/>
      <c r="BE21"/>
    </row>
    <row r="22" spans="1:57" s="4" customFormat="1" ht="12.75">
      <c r="A22" s="8"/>
      <c r="F22" s="26"/>
      <c r="G22" s="2"/>
      <c r="H22" s="35"/>
      <c r="I22" s="2"/>
      <c r="J22" s="35"/>
      <c r="K22" s="2"/>
      <c r="L22" s="35"/>
      <c r="M22" s="2"/>
      <c r="N22" s="2"/>
      <c r="O22" s="2"/>
      <c r="P22"/>
      <c r="Q22"/>
      <c r="R22"/>
      <c r="S22"/>
      <c r="T22"/>
      <c r="U22"/>
      <c r="V22"/>
      <c r="W22"/>
      <c r="X22"/>
      <c r="Y22" s="2"/>
      <c r="Z22"/>
      <c r="AA22"/>
      <c r="AB22"/>
      <c r="AC22" s="2"/>
      <c r="AD22" s="2"/>
      <c r="AE22" s="2"/>
      <c r="AF22" s="2"/>
      <c r="AG22" s="2"/>
      <c r="AH22" s="2"/>
      <c r="AI22" s="2"/>
      <c r="AJ22" s="2"/>
      <c r="AK22" s="2"/>
      <c r="AZ22"/>
      <c r="BA22"/>
      <c r="BB22"/>
      <c r="BE22"/>
    </row>
    <row r="23" spans="1:57" s="4" customFormat="1" ht="12.75">
      <c r="A23" s="8"/>
      <c r="B23" s="1" t="s">
        <v>47</v>
      </c>
      <c r="C23" s="4" t="s">
        <v>39</v>
      </c>
      <c r="D23" s="1" t="s">
        <v>190</v>
      </c>
      <c r="F23" s="26"/>
      <c r="G23" s="2"/>
      <c r="H23" s="35"/>
      <c r="I23" s="2"/>
      <c r="J23" s="35"/>
      <c r="K23" s="2"/>
      <c r="L23" s="35"/>
      <c r="M23" s="2"/>
      <c r="N23" s="2"/>
      <c r="O23" s="2"/>
      <c r="P23"/>
      <c r="Q23"/>
      <c r="R23"/>
      <c r="S23"/>
      <c r="T23"/>
      <c r="U23"/>
      <c r="V23"/>
      <c r="W23"/>
      <c r="X23"/>
      <c r="Y23" s="2"/>
      <c r="Z23"/>
      <c r="AA23"/>
      <c r="AB23"/>
      <c r="AC23" s="2"/>
      <c r="AD23" s="2"/>
      <c r="AE23" s="2"/>
      <c r="AF23" s="2"/>
      <c r="AG23" s="2"/>
      <c r="AH23" s="2"/>
      <c r="AI23" s="2"/>
      <c r="AJ23" s="2"/>
      <c r="AK23" s="2"/>
      <c r="AZ23"/>
      <c r="BA23"/>
      <c r="BB23"/>
      <c r="BE23"/>
    </row>
    <row r="24" spans="1:57" s="4" customFormat="1" ht="12.75">
      <c r="A24" s="8"/>
      <c r="B24" s="30" t="s">
        <v>193</v>
      </c>
      <c r="C24" s="30"/>
      <c r="D24" s="30" t="s">
        <v>189</v>
      </c>
      <c r="F24" s="26"/>
      <c r="G24" s="2">
        <v>243064</v>
      </c>
      <c r="H24" s="35"/>
      <c r="I24" s="2">
        <v>244570</v>
      </c>
      <c r="J24" s="35"/>
      <c r="K24" s="2">
        <v>243850</v>
      </c>
      <c r="L24" s="35"/>
      <c r="M24" s="2"/>
      <c r="N24" s="2"/>
      <c r="O24" s="2"/>
      <c r="P24"/>
      <c r="Q24"/>
      <c r="R24"/>
      <c r="S24"/>
      <c r="T24"/>
      <c r="U24"/>
      <c r="V24"/>
      <c r="W24"/>
      <c r="X24"/>
      <c r="Y24" s="2"/>
      <c r="Z24"/>
      <c r="AA24"/>
      <c r="AB24"/>
      <c r="AC24" s="2"/>
      <c r="AD24" s="2"/>
      <c r="AE24" s="2"/>
      <c r="AF24" s="2"/>
      <c r="AG24" s="2"/>
      <c r="AH24" s="2"/>
      <c r="AI24" s="2"/>
      <c r="AJ24" s="2"/>
      <c r="AK24" s="2"/>
      <c r="AZ24"/>
      <c r="BA24"/>
      <c r="BB24"/>
      <c r="BE24"/>
    </row>
    <row r="25" spans="1:57" s="4" customFormat="1" ht="12.75">
      <c r="A25" s="8"/>
      <c r="B25" s="30" t="s">
        <v>194</v>
      </c>
      <c r="C25" s="30"/>
      <c r="D25" s="30" t="s">
        <v>147</v>
      </c>
      <c r="F25" s="26"/>
      <c r="G25" s="2">
        <v>7.1</v>
      </c>
      <c r="H25" s="35"/>
      <c r="I25" s="2">
        <v>11.1</v>
      </c>
      <c r="J25" s="35"/>
      <c r="K25" s="2">
        <v>10.8</v>
      </c>
      <c r="L25" s="35"/>
      <c r="M25" s="2"/>
      <c r="N25" s="2"/>
      <c r="O25" s="2"/>
      <c r="P25"/>
      <c r="Q25"/>
      <c r="R25"/>
      <c r="S25"/>
      <c r="T25"/>
      <c r="U25"/>
      <c r="V25"/>
      <c r="W25"/>
      <c r="X25"/>
      <c r="Y25" s="2"/>
      <c r="Z25"/>
      <c r="AA25"/>
      <c r="AB25"/>
      <c r="AC25" s="2"/>
      <c r="AD25" s="2"/>
      <c r="AE25" s="2"/>
      <c r="AF25" s="2"/>
      <c r="AG25" s="2"/>
      <c r="AH25" s="2"/>
      <c r="AI25" s="2"/>
      <c r="AJ25" s="2"/>
      <c r="AK25" s="2"/>
      <c r="AZ25"/>
      <c r="BA25"/>
      <c r="BB25"/>
      <c r="BE25"/>
    </row>
    <row r="26" spans="1:57" s="4" customFormat="1" ht="12.75">
      <c r="A26" s="8"/>
      <c r="B26" s="30" t="s">
        <v>195</v>
      </c>
      <c r="C26" s="30"/>
      <c r="D26" s="30" t="s">
        <v>147</v>
      </c>
      <c r="F26" s="26"/>
      <c r="G26" s="2">
        <v>30.4</v>
      </c>
      <c r="H26" s="35"/>
      <c r="I26" s="2">
        <v>30</v>
      </c>
      <c r="J26" s="35"/>
      <c r="K26" s="2">
        <v>30.6</v>
      </c>
      <c r="L26" s="35"/>
      <c r="M26" s="2"/>
      <c r="N26" s="2"/>
      <c r="O26" s="2"/>
      <c r="P26"/>
      <c r="Q26"/>
      <c r="R26"/>
      <c r="S26"/>
      <c r="T26"/>
      <c r="U26"/>
      <c r="V26"/>
      <c r="W26"/>
      <c r="X26"/>
      <c r="Y26" s="2"/>
      <c r="Z26"/>
      <c r="AA26"/>
      <c r="AB26"/>
      <c r="AC26" s="2"/>
      <c r="AD26" s="2"/>
      <c r="AE26" s="2"/>
      <c r="AF26" s="2"/>
      <c r="AG26" s="2"/>
      <c r="AH26" s="2"/>
      <c r="AI26" s="2"/>
      <c r="AJ26" s="2"/>
      <c r="AK26" s="2"/>
      <c r="AZ26"/>
      <c r="BA26"/>
      <c r="BB26"/>
      <c r="BE26"/>
    </row>
    <row r="27" spans="1:57" s="4" customFormat="1" ht="12.75">
      <c r="A27" s="8"/>
      <c r="B27" s="30" t="s">
        <v>196</v>
      </c>
      <c r="C27" s="30"/>
      <c r="D27" s="30" t="s">
        <v>197</v>
      </c>
      <c r="F27" s="26"/>
      <c r="G27" s="2">
        <v>508.6</v>
      </c>
      <c r="H27" s="35"/>
      <c r="I27" s="2">
        <v>509.9</v>
      </c>
      <c r="J27" s="35"/>
      <c r="K27" s="2">
        <v>510</v>
      </c>
      <c r="L27" s="35"/>
      <c r="M27" s="2"/>
      <c r="N27" s="2"/>
      <c r="O27" s="2"/>
      <c r="P27"/>
      <c r="Q27"/>
      <c r="R27"/>
      <c r="S27"/>
      <c r="T27"/>
      <c r="U27"/>
      <c r="V27"/>
      <c r="W27"/>
      <c r="X27"/>
      <c r="Y27" s="2"/>
      <c r="Z27"/>
      <c r="AA27"/>
      <c r="AB27"/>
      <c r="AC27" s="2"/>
      <c r="AD27" s="2"/>
      <c r="AE27" s="2"/>
      <c r="AF27" s="2"/>
      <c r="AG27" s="2"/>
      <c r="AH27" s="2"/>
      <c r="AI27" s="2"/>
      <c r="AJ27" s="2"/>
      <c r="AK27" s="2"/>
      <c r="AZ27"/>
      <c r="BA27"/>
      <c r="BB27"/>
      <c r="BE27"/>
    </row>
    <row r="28" spans="1:57" s="4" customFormat="1" ht="12.75">
      <c r="A28" s="8"/>
      <c r="F28" s="26"/>
      <c r="G28" s="2"/>
      <c r="H28" s="35"/>
      <c r="I28" s="2"/>
      <c r="J28" s="35"/>
      <c r="K28" s="2"/>
      <c r="L28" s="35"/>
      <c r="M28" s="2"/>
      <c r="N28" s="2"/>
      <c r="O28" s="2"/>
      <c r="P28"/>
      <c r="Q28"/>
      <c r="R28"/>
      <c r="S28"/>
      <c r="T28"/>
      <c r="U28"/>
      <c r="V28"/>
      <c r="W28"/>
      <c r="X28"/>
      <c r="Y28" s="2"/>
      <c r="Z28"/>
      <c r="AA28"/>
      <c r="AB28"/>
      <c r="AC28" s="2"/>
      <c r="AD28" s="2"/>
      <c r="AE28" s="2"/>
      <c r="AF28" s="2"/>
      <c r="AG28" s="2"/>
      <c r="AH28" s="2"/>
      <c r="AI28" s="2"/>
      <c r="AJ28" s="2"/>
      <c r="AK28" s="2"/>
      <c r="AZ28"/>
      <c r="BA28"/>
      <c r="BB28"/>
      <c r="BE28"/>
    </row>
    <row r="29" spans="1:57" s="4" customFormat="1" ht="12.75">
      <c r="A29" s="8"/>
      <c r="B29" s="1" t="s">
        <v>47</v>
      </c>
      <c r="C29" s="4" t="s">
        <v>38</v>
      </c>
      <c r="D29" s="30" t="s">
        <v>191</v>
      </c>
      <c r="F29" s="26"/>
      <c r="G29" s="2"/>
      <c r="H29" s="35"/>
      <c r="I29" s="2"/>
      <c r="J29" s="35"/>
      <c r="K29" s="2"/>
      <c r="L29" s="35"/>
      <c r="M29" s="2"/>
      <c r="N29" s="2"/>
      <c r="O29" s="2"/>
      <c r="P29"/>
      <c r="Q29"/>
      <c r="R29"/>
      <c r="S29"/>
      <c r="T29"/>
      <c r="U29"/>
      <c r="V29"/>
      <c r="W29"/>
      <c r="X29"/>
      <c r="Y29" s="2"/>
      <c r="Z29"/>
      <c r="AA29"/>
      <c r="AB29"/>
      <c r="AC29" s="2"/>
      <c r="AD29" s="2"/>
      <c r="AE29" s="2"/>
      <c r="AF29" s="2"/>
      <c r="AG29" s="2"/>
      <c r="AH29" s="2"/>
      <c r="AI29" s="2"/>
      <c r="AJ29" s="2"/>
      <c r="AK29" s="2"/>
      <c r="AZ29"/>
      <c r="BA29"/>
      <c r="BB29"/>
      <c r="BE29"/>
    </row>
    <row r="30" spans="1:57" s="4" customFormat="1" ht="12.75">
      <c r="A30" s="8"/>
      <c r="B30" s="30" t="s">
        <v>193</v>
      </c>
      <c r="C30" s="30"/>
      <c r="D30" s="30" t="s">
        <v>189</v>
      </c>
      <c r="F30" s="26"/>
      <c r="G30" s="2">
        <v>244972</v>
      </c>
      <c r="H30" s="35"/>
      <c r="I30" s="2">
        <v>243410</v>
      </c>
      <c r="J30" s="35"/>
      <c r="K30" s="2">
        <v>232638</v>
      </c>
      <c r="L30" s="35"/>
      <c r="M30" s="2"/>
      <c r="N30" s="2"/>
      <c r="O30" s="2"/>
      <c r="P30"/>
      <c r="Q30"/>
      <c r="R30"/>
      <c r="S30"/>
      <c r="T30"/>
      <c r="U30"/>
      <c r="V30"/>
      <c r="W30"/>
      <c r="X30"/>
      <c r="Y30" s="2"/>
      <c r="Z30"/>
      <c r="AA30"/>
      <c r="AB30"/>
      <c r="AC30" s="2"/>
      <c r="AD30" s="2"/>
      <c r="AE30" s="2"/>
      <c r="AF30" s="2"/>
      <c r="AG30" s="2"/>
      <c r="AH30" s="2"/>
      <c r="AI30" s="2"/>
      <c r="AJ30" s="2"/>
      <c r="AK30" s="2"/>
      <c r="AZ30"/>
      <c r="BA30"/>
      <c r="BB30"/>
      <c r="BE30"/>
    </row>
    <row r="31" spans="1:57" s="4" customFormat="1" ht="12.75">
      <c r="A31" s="8"/>
      <c r="B31" s="30" t="s">
        <v>194</v>
      </c>
      <c r="C31" s="30"/>
      <c r="D31" s="30" t="s">
        <v>147</v>
      </c>
      <c r="F31" s="26"/>
      <c r="G31" s="2">
        <v>4.6</v>
      </c>
      <c r="H31" s="35"/>
      <c r="I31" s="2">
        <v>4.8</v>
      </c>
      <c r="J31" s="35"/>
      <c r="K31" s="2">
        <v>6.2</v>
      </c>
      <c r="L31" s="35"/>
      <c r="M31" s="2"/>
      <c r="N31" s="2"/>
      <c r="O31" s="2"/>
      <c r="P31"/>
      <c r="Q31"/>
      <c r="R31"/>
      <c r="S31"/>
      <c r="T31"/>
      <c r="U31"/>
      <c r="V31"/>
      <c r="W31"/>
      <c r="X31"/>
      <c r="Y31" s="2"/>
      <c r="Z31"/>
      <c r="AA31"/>
      <c r="AB31"/>
      <c r="AC31" s="2"/>
      <c r="AD31" s="2"/>
      <c r="AE31" s="2"/>
      <c r="AF31" s="2"/>
      <c r="AG31" s="2"/>
      <c r="AH31" s="2"/>
      <c r="AI31" s="2"/>
      <c r="AJ31" s="2"/>
      <c r="AK31" s="2"/>
      <c r="AZ31"/>
      <c r="BA31"/>
      <c r="BB31"/>
      <c r="BE31"/>
    </row>
    <row r="32" spans="1:57" s="4" customFormat="1" ht="12.75">
      <c r="A32" s="8"/>
      <c r="B32" s="30" t="s">
        <v>195</v>
      </c>
      <c r="C32" s="30"/>
      <c r="D32" s="30" t="s">
        <v>147</v>
      </c>
      <c r="F32" s="26"/>
      <c r="G32" s="2">
        <v>34.5</v>
      </c>
      <c r="H32" s="35"/>
      <c r="I32" s="2">
        <v>35.1</v>
      </c>
      <c r="J32" s="35"/>
      <c r="K32" s="2">
        <v>34.8</v>
      </c>
      <c r="L32" s="35"/>
      <c r="M32" s="2"/>
      <c r="N32" s="2"/>
      <c r="O32" s="2"/>
      <c r="P32"/>
      <c r="Q32"/>
      <c r="R32"/>
      <c r="S32"/>
      <c r="T32"/>
      <c r="U32"/>
      <c r="V32"/>
      <c r="W32"/>
      <c r="X32"/>
      <c r="Y32" s="2"/>
      <c r="Z32"/>
      <c r="AA32"/>
      <c r="AB32"/>
      <c r="AC32" s="2"/>
      <c r="AD32" s="2"/>
      <c r="AE32" s="2"/>
      <c r="AF32" s="2"/>
      <c r="AG32" s="2"/>
      <c r="AH32" s="2"/>
      <c r="AI32" s="2"/>
      <c r="AJ32" s="2"/>
      <c r="AK32" s="2"/>
      <c r="AZ32"/>
      <c r="BA32"/>
      <c r="BB32"/>
      <c r="BE32"/>
    </row>
    <row r="33" spans="1:57" s="4" customFormat="1" ht="12.75">
      <c r="A33" s="8"/>
      <c r="B33" s="30" t="s">
        <v>196</v>
      </c>
      <c r="C33" s="30"/>
      <c r="D33" s="30" t="s">
        <v>197</v>
      </c>
      <c r="F33" s="26"/>
      <c r="G33" s="2">
        <v>505.3</v>
      </c>
      <c r="H33" s="35"/>
      <c r="I33" s="2">
        <v>509.5</v>
      </c>
      <c r="J33" s="35"/>
      <c r="K33" s="2">
        <v>509.5</v>
      </c>
      <c r="L33" s="35"/>
      <c r="M33" s="2"/>
      <c r="N33" s="2"/>
      <c r="O33" s="2"/>
      <c r="P33"/>
      <c r="Q33"/>
      <c r="R33"/>
      <c r="S33"/>
      <c r="T33"/>
      <c r="U33"/>
      <c r="V33"/>
      <c r="W33"/>
      <c r="X33"/>
      <c r="Y33" s="2"/>
      <c r="Z33"/>
      <c r="AA33"/>
      <c r="AB33"/>
      <c r="AC33" s="2"/>
      <c r="AD33" s="2"/>
      <c r="AE33" s="2"/>
      <c r="AF33" s="2"/>
      <c r="AG33" s="2"/>
      <c r="AH33" s="2"/>
      <c r="AI33" s="2"/>
      <c r="AJ33" s="2"/>
      <c r="AK33" s="2"/>
      <c r="AZ33"/>
      <c r="BA33"/>
      <c r="BB33"/>
      <c r="BE33"/>
    </row>
    <row r="34" spans="1:57" s="1" customFormat="1" ht="12.75">
      <c r="A34" s="8"/>
      <c r="F34" s="35"/>
      <c r="H34" s="35"/>
      <c r="J34" s="35"/>
      <c r="L34" s="35"/>
      <c r="N34" s="2"/>
      <c r="P34"/>
      <c r="Q34"/>
      <c r="R34"/>
      <c r="S34"/>
      <c r="T34"/>
      <c r="U34"/>
      <c r="V34"/>
      <c r="W34"/>
      <c r="X34"/>
      <c r="Z34"/>
      <c r="AA34"/>
      <c r="AB34"/>
      <c r="AZ34"/>
      <c r="BA34"/>
      <c r="BB34"/>
      <c r="BE34"/>
    </row>
    <row r="35" spans="1:57" s="1" customFormat="1" ht="12.75">
      <c r="A35" s="8"/>
      <c r="B35" s="1" t="s">
        <v>47</v>
      </c>
      <c r="C35" s="4" t="s">
        <v>37</v>
      </c>
      <c r="D35" s="1" t="s">
        <v>192</v>
      </c>
      <c r="F35" s="35"/>
      <c r="H35" s="35"/>
      <c r="J35" s="35"/>
      <c r="L35" s="35"/>
      <c r="N35" s="2"/>
      <c r="P35"/>
      <c r="Q35"/>
      <c r="R35"/>
      <c r="S35"/>
      <c r="T35"/>
      <c r="U35"/>
      <c r="V35"/>
      <c r="W35"/>
      <c r="X35"/>
      <c r="Z35"/>
      <c r="AA35"/>
      <c r="AB35"/>
      <c r="AZ35"/>
      <c r="BA35"/>
      <c r="BB35"/>
      <c r="BE35"/>
    </row>
    <row r="36" spans="1:57" s="4" customFormat="1" ht="12.75">
      <c r="A36" s="8"/>
      <c r="B36" s="30" t="s">
        <v>193</v>
      </c>
      <c r="C36" s="30"/>
      <c r="D36" s="30" t="s">
        <v>189</v>
      </c>
      <c r="F36" s="26"/>
      <c r="G36" s="2">
        <v>257554</v>
      </c>
      <c r="H36" s="35"/>
      <c r="I36" s="2">
        <v>258786</v>
      </c>
      <c r="J36" s="35"/>
      <c r="K36" s="2">
        <v>260000</v>
      </c>
      <c r="L36" s="35"/>
      <c r="M36" s="2"/>
      <c r="N36" s="2"/>
      <c r="O36" s="2"/>
      <c r="P36"/>
      <c r="Q36"/>
      <c r="R36"/>
      <c r="S36"/>
      <c r="T36"/>
      <c r="U36"/>
      <c r="V36"/>
      <c r="W36"/>
      <c r="X36"/>
      <c r="Y36" s="2"/>
      <c r="Z36"/>
      <c r="AA36"/>
      <c r="AB36"/>
      <c r="AC36" s="2"/>
      <c r="AD36" s="2"/>
      <c r="AE36" s="2"/>
      <c r="AF36" s="2"/>
      <c r="AG36" s="2"/>
      <c r="AH36" s="2"/>
      <c r="AI36" s="2"/>
      <c r="AJ36" s="2"/>
      <c r="AK36" s="2"/>
      <c r="AZ36"/>
      <c r="BA36"/>
      <c r="BB36"/>
      <c r="BE36"/>
    </row>
    <row r="37" spans="1:57" s="4" customFormat="1" ht="12.75">
      <c r="A37" s="8"/>
      <c r="B37" s="30" t="s">
        <v>194</v>
      </c>
      <c r="C37" s="30"/>
      <c r="D37" s="30" t="s">
        <v>147</v>
      </c>
      <c r="F37" s="26"/>
      <c r="G37" s="2">
        <v>4.9</v>
      </c>
      <c r="H37" s="35"/>
      <c r="I37" s="2">
        <v>6.5</v>
      </c>
      <c r="J37" s="35"/>
      <c r="K37" s="2">
        <v>11.7</v>
      </c>
      <c r="L37" s="35"/>
      <c r="M37" s="2"/>
      <c r="N37" s="2"/>
      <c r="O37" s="2"/>
      <c r="P37"/>
      <c r="Q37"/>
      <c r="R37"/>
      <c r="S37"/>
      <c r="T37"/>
      <c r="U37"/>
      <c r="V37"/>
      <c r="W37"/>
      <c r="X37"/>
      <c r="Y37" s="2"/>
      <c r="Z37"/>
      <c r="AA37"/>
      <c r="AB37"/>
      <c r="AC37" s="2"/>
      <c r="AD37" s="2"/>
      <c r="AE37" s="2"/>
      <c r="AF37" s="2"/>
      <c r="AG37" s="2"/>
      <c r="AH37" s="2"/>
      <c r="AI37" s="2"/>
      <c r="AJ37" s="2"/>
      <c r="AK37" s="2"/>
      <c r="AZ37"/>
      <c r="BA37"/>
      <c r="BB37"/>
      <c r="BE37"/>
    </row>
    <row r="38" spans="1:57" s="4" customFormat="1" ht="12.75">
      <c r="A38" s="8"/>
      <c r="B38" s="30" t="s">
        <v>195</v>
      </c>
      <c r="C38" s="30"/>
      <c r="D38" s="30" t="s">
        <v>147</v>
      </c>
      <c r="F38" s="26"/>
      <c r="G38" s="2">
        <v>31.15</v>
      </c>
      <c r="H38" s="35"/>
      <c r="I38" s="2">
        <v>29.55</v>
      </c>
      <c r="J38" s="35"/>
      <c r="K38" s="2">
        <v>28.91</v>
      </c>
      <c r="L38" s="35"/>
      <c r="M38" s="2"/>
      <c r="N38" s="2"/>
      <c r="O38" s="2"/>
      <c r="P38"/>
      <c r="Q38"/>
      <c r="R38"/>
      <c r="S38"/>
      <c r="T38"/>
      <c r="U38"/>
      <c r="V38"/>
      <c r="W38"/>
      <c r="X38"/>
      <c r="Y38" s="2"/>
      <c r="Z38"/>
      <c r="AA38"/>
      <c r="AB38"/>
      <c r="AC38" s="2"/>
      <c r="AD38" s="2"/>
      <c r="AE38" s="2"/>
      <c r="AF38" s="2"/>
      <c r="AG38" s="2"/>
      <c r="AH38" s="2"/>
      <c r="AI38" s="2"/>
      <c r="AJ38" s="2"/>
      <c r="AK38" s="2"/>
      <c r="AZ38"/>
      <c r="BA38"/>
      <c r="BB38"/>
      <c r="BE38"/>
    </row>
    <row r="39" spans="1:57" s="4" customFormat="1" ht="12.75">
      <c r="A39" s="8"/>
      <c r="B39" s="30" t="s">
        <v>196</v>
      </c>
      <c r="C39" s="30"/>
      <c r="D39" s="30" t="s">
        <v>197</v>
      </c>
      <c r="F39" s="26"/>
      <c r="G39" s="2">
        <v>506.2</v>
      </c>
      <c r="H39" s="35"/>
      <c r="I39" s="2">
        <v>508.8</v>
      </c>
      <c r="J39" s="35"/>
      <c r="K39" s="2">
        <v>509.4</v>
      </c>
      <c r="L39" s="35"/>
      <c r="M39" s="2"/>
      <c r="N39" s="2"/>
      <c r="O39" s="2"/>
      <c r="P39"/>
      <c r="Q39"/>
      <c r="R39"/>
      <c r="S39"/>
      <c r="T39"/>
      <c r="U39"/>
      <c r="V39"/>
      <c r="W39"/>
      <c r="X39"/>
      <c r="Y39" s="2"/>
      <c r="Z39"/>
      <c r="AA39"/>
      <c r="AB39"/>
      <c r="AC39" s="2"/>
      <c r="AD39" s="2"/>
      <c r="AE39" s="2"/>
      <c r="AF39" s="2"/>
      <c r="AG39" s="2"/>
      <c r="AH39" s="2"/>
      <c r="AI39" s="2"/>
      <c r="AJ39" s="2"/>
      <c r="AK39" s="2"/>
      <c r="AZ39"/>
      <c r="BA39"/>
      <c r="BB39"/>
      <c r="BE39"/>
    </row>
    <row r="40" spans="1:57" s="1" customFormat="1" ht="12.75">
      <c r="A40" s="8"/>
      <c r="F40" s="35"/>
      <c r="H40" s="35"/>
      <c r="J40" s="35"/>
      <c r="L40" s="35"/>
      <c r="N40" s="2"/>
      <c r="P40"/>
      <c r="Q40"/>
      <c r="R40"/>
      <c r="S40"/>
      <c r="T40"/>
      <c r="U40"/>
      <c r="V40"/>
      <c r="W40"/>
      <c r="X40"/>
      <c r="Z40"/>
      <c r="AA40"/>
      <c r="AB40"/>
      <c r="AZ40"/>
      <c r="BA40"/>
      <c r="BB40"/>
      <c r="BE40"/>
    </row>
    <row r="41" spans="1:57" s="1" customFormat="1" ht="12.75">
      <c r="A41" s="8">
        <v>2</v>
      </c>
      <c r="B41" s="6" t="s">
        <v>28</v>
      </c>
      <c r="F41" s="35"/>
      <c r="G41" s="19" t="s">
        <v>43</v>
      </c>
      <c r="H41" s="19"/>
      <c r="I41" s="19" t="s">
        <v>44</v>
      </c>
      <c r="J41" s="19"/>
      <c r="K41" s="19" t="s">
        <v>45</v>
      </c>
      <c r="L41" s="19"/>
      <c r="M41" s="19" t="s">
        <v>46</v>
      </c>
      <c r="N41" s="2"/>
      <c r="P41"/>
      <c r="Q41"/>
      <c r="R41"/>
      <c r="S41"/>
      <c r="T41"/>
      <c r="U41"/>
      <c r="V41"/>
      <c r="W41"/>
      <c r="X41"/>
      <c r="Z41"/>
      <c r="AA41"/>
      <c r="AB41"/>
      <c r="AZ41"/>
      <c r="BA41"/>
      <c r="BB41"/>
      <c r="BE41"/>
    </row>
    <row r="42" spans="1:57" s="1" customFormat="1" ht="12.75">
      <c r="A42" s="8"/>
      <c r="F42" s="35"/>
      <c r="H42" s="35"/>
      <c r="J42" s="35"/>
      <c r="L42" s="35"/>
      <c r="N42" s="2"/>
      <c r="P42"/>
      <c r="Q42"/>
      <c r="R42"/>
      <c r="S42"/>
      <c r="T42"/>
      <c r="U42"/>
      <c r="V42"/>
      <c r="W42"/>
      <c r="X42"/>
      <c r="Z42"/>
      <c r="AA42"/>
      <c r="AB42"/>
      <c r="AZ42"/>
      <c r="BA42"/>
      <c r="BB42"/>
      <c r="BE42"/>
    </row>
    <row r="43" spans="1:57" s="1" customFormat="1" ht="12.75">
      <c r="A43" s="8"/>
      <c r="B43" s="1" t="s">
        <v>8</v>
      </c>
      <c r="C43" s="1" t="s">
        <v>190</v>
      </c>
      <c r="D43" s="1" t="s">
        <v>2</v>
      </c>
      <c r="E43" s="1" t="s">
        <v>199</v>
      </c>
      <c r="F43" s="35" t="s">
        <v>15</v>
      </c>
      <c r="G43" s="1">
        <v>0.056956137713829</v>
      </c>
      <c r="H43" s="35" t="s">
        <v>15</v>
      </c>
      <c r="I43" s="1">
        <v>0.060045373619108264</v>
      </c>
      <c r="J43" s="35" t="s">
        <v>15</v>
      </c>
      <c r="K43" s="1">
        <v>0.077077046253973</v>
      </c>
      <c r="L43" s="35">
        <v>100</v>
      </c>
      <c r="M43" s="1">
        <f>AVERAGE(G43,I43,K43)</f>
        <v>0.0646928525289701</v>
      </c>
      <c r="N43" s="2" t="s">
        <v>3</v>
      </c>
      <c r="P43"/>
      <c r="Q43"/>
      <c r="R43"/>
      <c r="S43"/>
      <c r="T43"/>
      <c r="U43"/>
      <c r="V43"/>
      <c r="W43"/>
      <c r="X43"/>
      <c r="Z43"/>
      <c r="AA43"/>
      <c r="AB43"/>
      <c r="AZ43"/>
      <c r="BA43"/>
      <c r="BB43"/>
      <c r="BE43"/>
    </row>
    <row r="44" spans="1:57" s="1" customFormat="1" ht="12.75">
      <c r="A44" s="8"/>
      <c r="B44" s="1" t="s">
        <v>9</v>
      </c>
      <c r="C44" s="1" t="s">
        <v>190</v>
      </c>
      <c r="D44" s="1" t="s">
        <v>2</v>
      </c>
      <c r="E44" s="1" t="s">
        <v>199</v>
      </c>
      <c r="F44" s="35" t="s">
        <v>15</v>
      </c>
      <c r="G44" s="1">
        <v>0.009547621413689984</v>
      </c>
      <c r="H44" s="35" t="s">
        <v>15</v>
      </c>
      <c r="I44" s="1">
        <v>0.010579577629521</v>
      </c>
      <c r="J44" s="35" t="s">
        <v>15</v>
      </c>
      <c r="K44" s="1">
        <v>0.012893120797395836</v>
      </c>
      <c r="L44" s="35">
        <v>100</v>
      </c>
      <c r="M44" s="1">
        <f>AVERAGE(G44,I44,K44)</f>
        <v>0.011006773280202274</v>
      </c>
      <c r="N44" s="2" t="s">
        <v>3</v>
      </c>
      <c r="P44"/>
      <c r="Q44"/>
      <c r="R44"/>
      <c r="S44"/>
      <c r="T44"/>
      <c r="U44"/>
      <c r="V44"/>
      <c r="W44"/>
      <c r="X44"/>
      <c r="Z44"/>
      <c r="AA44"/>
      <c r="AB44"/>
      <c r="AZ44"/>
      <c r="BA44"/>
      <c r="BB44"/>
      <c r="BE44"/>
    </row>
    <row r="45" spans="1:57" s="1" customFormat="1" ht="12.75">
      <c r="A45" s="8"/>
      <c r="B45" s="1" t="s">
        <v>198</v>
      </c>
      <c r="C45" s="1" t="s">
        <v>190</v>
      </c>
      <c r="D45" s="1" t="s">
        <v>2</v>
      </c>
      <c r="E45" s="1" t="s">
        <v>199</v>
      </c>
      <c r="F45" s="35">
        <v>100</v>
      </c>
      <c r="G45" s="1">
        <f>G43+2*G44</f>
        <v>0.07605138054120897</v>
      </c>
      <c r="H45" s="35">
        <v>100</v>
      </c>
      <c r="I45" s="1">
        <f>I43+2*I44</f>
        <v>0.08120452887815026</v>
      </c>
      <c r="J45" s="35">
        <v>100</v>
      </c>
      <c r="K45" s="1">
        <f>K43+2*K44</f>
        <v>0.10286328784876468</v>
      </c>
      <c r="L45" s="35">
        <v>100</v>
      </c>
      <c r="M45" s="1">
        <f>AVERAGE(G45,I45,K45)</f>
        <v>0.08670639908937465</v>
      </c>
      <c r="N45" s="2"/>
      <c r="P45"/>
      <c r="Q45"/>
      <c r="R45"/>
      <c r="S45"/>
      <c r="T45"/>
      <c r="U45"/>
      <c r="V45"/>
      <c r="W45"/>
      <c r="X45"/>
      <c r="Z45"/>
      <c r="AA45"/>
      <c r="AB45"/>
      <c r="AZ45"/>
      <c r="BA45"/>
      <c r="BB45"/>
      <c r="BE45"/>
    </row>
    <row r="46" spans="1:57" s="1" customFormat="1" ht="12.75">
      <c r="A46" s="8"/>
      <c r="F46" s="35"/>
      <c r="H46" s="35"/>
      <c r="J46" s="35"/>
      <c r="L46" s="35"/>
      <c r="N46" s="2"/>
      <c r="P46"/>
      <c r="Q46"/>
      <c r="R46"/>
      <c r="S46"/>
      <c r="T46"/>
      <c r="U46"/>
      <c r="V46"/>
      <c r="W46"/>
      <c r="X46"/>
      <c r="Z46"/>
      <c r="AA46"/>
      <c r="AB46"/>
      <c r="AZ46"/>
      <c r="BA46"/>
      <c r="BB46"/>
      <c r="BE46"/>
    </row>
    <row r="47" spans="1:57" s="1" customFormat="1" ht="12.75">
      <c r="A47" s="8"/>
      <c r="B47" s="1" t="s">
        <v>47</v>
      </c>
      <c r="C47" s="4" t="s">
        <v>35</v>
      </c>
      <c r="D47" s="1" t="s">
        <v>190</v>
      </c>
      <c r="F47" s="35"/>
      <c r="H47" s="35"/>
      <c r="J47" s="35"/>
      <c r="L47" s="35"/>
      <c r="N47" s="2"/>
      <c r="P47"/>
      <c r="Q47"/>
      <c r="R47"/>
      <c r="S47"/>
      <c r="T47"/>
      <c r="U47"/>
      <c r="V47"/>
      <c r="W47"/>
      <c r="X47"/>
      <c r="Z47"/>
      <c r="AA47"/>
      <c r="AB47"/>
      <c r="AZ47"/>
      <c r="BA47"/>
      <c r="BB47"/>
      <c r="BE47"/>
    </row>
    <row r="48" spans="1:57" s="4" customFormat="1" ht="12.75">
      <c r="A48" s="8"/>
      <c r="B48" s="30" t="s">
        <v>193</v>
      </c>
      <c r="C48" s="30"/>
      <c r="D48" s="30" t="s">
        <v>189</v>
      </c>
      <c r="F48" s="26"/>
      <c r="G48" s="2">
        <v>251746</v>
      </c>
      <c r="H48" s="35"/>
      <c r="I48" s="2">
        <v>255408</v>
      </c>
      <c r="J48" s="35"/>
      <c r="K48" s="2">
        <v>258855</v>
      </c>
      <c r="L48" s="35"/>
      <c r="M48" s="2"/>
      <c r="N48" s="2"/>
      <c r="O48" s="2"/>
      <c r="P48"/>
      <c r="Q48"/>
      <c r="R48"/>
      <c r="S48"/>
      <c r="T48"/>
      <c r="U48"/>
      <c r="V48"/>
      <c r="W48"/>
      <c r="X48"/>
      <c r="Y48" s="2"/>
      <c r="Z48"/>
      <c r="AA48"/>
      <c r="AB48"/>
      <c r="AC48" s="2"/>
      <c r="AD48" s="2"/>
      <c r="AE48" s="2"/>
      <c r="AF48" s="2"/>
      <c r="AG48" s="2"/>
      <c r="AH48" s="2"/>
      <c r="AI48" s="2"/>
      <c r="AJ48" s="2"/>
      <c r="AK48" s="2"/>
      <c r="AZ48"/>
      <c r="BA48"/>
      <c r="BB48"/>
      <c r="BE48"/>
    </row>
    <row r="49" spans="1:57" s="4" customFormat="1" ht="12.75">
      <c r="A49" s="8"/>
      <c r="B49" s="30" t="s">
        <v>194</v>
      </c>
      <c r="C49" s="30"/>
      <c r="D49" s="30" t="s">
        <v>147</v>
      </c>
      <c r="F49" s="26"/>
      <c r="G49" s="2">
        <v>4.4</v>
      </c>
      <c r="H49" s="35"/>
      <c r="I49" s="2">
        <v>4.4</v>
      </c>
      <c r="J49" s="35"/>
      <c r="K49" s="2">
        <v>4.4</v>
      </c>
      <c r="L49" s="35"/>
      <c r="M49" s="2"/>
      <c r="N49" s="2"/>
      <c r="O49" s="2"/>
      <c r="P49"/>
      <c r="Q49"/>
      <c r="R49"/>
      <c r="S49"/>
      <c r="T49"/>
      <c r="U49"/>
      <c r="V49"/>
      <c r="W49"/>
      <c r="X49"/>
      <c r="Y49" s="2"/>
      <c r="Z49"/>
      <c r="AA49"/>
      <c r="AB49"/>
      <c r="AC49" s="2"/>
      <c r="AD49" s="2"/>
      <c r="AE49" s="2"/>
      <c r="AF49" s="2"/>
      <c r="AG49" s="2"/>
      <c r="AH49" s="2"/>
      <c r="AI49" s="2"/>
      <c r="AJ49" s="2"/>
      <c r="AK49" s="2"/>
      <c r="AZ49"/>
      <c r="BA49"/>
      <c r="BB49"/>
      <c r="BE49"/>
    </row>
    <row r="50" spans="1:57" s="4" customFormat="1" ht="12.75">
      <c r="A50" s="8"/>
      <c r="B50" s="30" t="s">
        <v>195</v>
      </c>
      <c r="C50" s="30"/>
      <c r="D50" s="30" t="s">
        <v>147</v>
      </c>
      <c r="F50" s="26"/>
      <c r="G50" s="2">
        <v>34.97</v>
      </c>
      <c r="H50" s="35"/>
      <c r="I50" s="2">
        <v>33.05</v>
      </c>
      <c r="J50" s="35"/>
      <c r="K50" s="2">
        <v>33.5</v>
      </c>
      <c r="L50" s="35"/>
      <c r="M50" s="2"/>
      <c r="N50" s="2"/>
      <c r="O50" s="2"/>
      <c r="P50"/>
      <c r="Q50"/>
      <c r="R50"/>
      <c r="S50"/>
      <c r="T50"/>
      <c r="U50"/>
      <c r="V50"/>
      <c r="W50"/>
      <c r="X50"/>
      <c r="Y50" s="2"/>
      <c r="Z50"/>
      <c r="AA50"/>
      <c r="AB50"/>
      <c r="AC50" s="2"/>
      <c r="AD50" s="2"/>
      <c r="AE50" s="2"/>
      <c r="AF50" s="2"/>
      <c r="AG50" s="2"/>
      <c r="AH50" s="2"/>
      <c r="AI50" s="2"/>
      <c r="AJ50" s="2"/>
      <c r="AK50" s="2"/>
      <c r="AZ50"/>
      <c r="BA50"/>
      <c r="BB50"/>
      <c r="BE50"/>
    </row>
    <row r="51" spans="1:57" s="4" customFormat="1" ht="12.75">
      <c r="A51" s="8"/>
      <c r="B51" s="30" t="s">
        <v>196</v>
      </c>
      <c r="C51" s="30"/>
      <c r="D51" s="30" t="s">
        <v>197</v>
      </c>
      <c r="F51" s="26"/>
      <c r="G51" s="2">
        <v>493.82</v>
      </c>
      <c r="H51" s="35"/>
      <c r="I51" s="2">
        <v>501.3</v>
      </c>
      <c r="J51" s="35"/>
      <c r="K51" s="2">
        <v>508.6</v>
      </c>
      <c r="L51" s="35"/>
      <c r="M51" s="2"/>
      <c r="N51" s="2"/>
      <c r="O51" s="2"/>
      <c r="P51"/>
      <c r="Q51"/>
      <c r="R51"/>
      <c r="S51"/>
      <c r="T51"/>
      <c r="U51"/>
      <c r="V51"/>
      <c r="W51"/>
      <c r="X51"/>
      <c r="Y51" s="2"/>
      <c r="Z51"/>
      <c r="AA51"/>
      <c r="AB51"/>
      <c r="AC51" s="2"/>
      <c r="AD51" s="2"/>
      <c r="AE51" s="2"/>
      <c r="AF51" s="2"/>
      <c r="AG51" s="2"/>
      <c r="AH51" s="2"/>
      <c r="AI51" s="2"/>
      <c r="AJ51" s="2"/>
      <c r="AK51" s="2"/>
      <c r="AZ51"/>
      <c r="BA51"/>
      <c r="BB51"/>
      <c r="BE51"/>
    </row>
    <row r="52" spans="1:57" s="4" customFormat="1" ht="12.75">
      <c r="A52" s="8"/>
      <c r="F52" s="26"/>
      <c r="G52" s="2"/>
      <c r="H52" s="35"/>
      <c r="I52" s="2"/>
      <c r="J52" s="35"/>
      <c r="K52" s="2"/>
      <c r="L52" s="35"/>
      <c r="M52" s="2"/>
      <c r="N52" s="2"/>
      <c r="O52" s="2"/>
      <c r="P52"/>
      <c r="Q52"/>
      <c r="R52"/>
      <c r="S52"/>
      <c r="T52"/>
      <c r="U52"/>
      <c r="V52"/>
      <c r="W52"/>
      <c r="X52"/>
      <c r="Y52" s="2"/>
      <c r="Z52"/>
      <c r="AA52"/>
      <c r="AB52"/>
      <c r="AC52" s="2"/>
      <c r="AD52" s="2"/>
      <c r="AE52" s="2"/>
      <c r="AF52" s="2"/>
      <c r="AG52" s="2"/>
      <c r="AH52" s="2"/>
      <c r="AI52" s="2"/>
      <c r="AJ52" s="2"/>
      <c r="AK52" s="2"/>
      <c r="AZ52"/>
      <c r="BA52"/>
      <c r="BB52"/>
      <c r="BE52"/>
    </row>
    <row r="53" spans="1:57" s="4" customFormat="1" ht="12.75">
      <c r="A53" s="8"/>
      <c r="B53" s="7" t="s">
        <v>40</v>
      </c>
      <c r="F53" s="26"/>
      <c r="G53" s="19" t="s">
        <v>43</v>
      </c>
      <c r="H53" s="19"/>
      <c r="I53" s="19" t="s">
        <v>44</v>
      </c>
      <c r="J53" s="19"/>
      <c r="K53" s="19" t="s">
        <v>45</v>
      </c>
      <c r="L53" s="19"/>
      <c r="M53" s="19" t="s">
        <v>46</v>
      </c>
      <c r="N53" s="2"/>
      <c r="O53" s="2"/>
      <c r="P53"/>
      <c r="Q53"/>
      <c r="R53"/>
      <c r="S53"/>
      <c r="T53"/>
      <c r="U53"/>
      <c r="V53"/>
      <c r="W53"/>
      <c r="X53"/>
      <c r="Y53" s="2"/>
      <c r="Z53"/>
      <c r="AA53"/>
      <c r="AB53"/>
      <c r="AC53" s="2"/>
      <c r="AD53" s="2"/>
      <c r="AE53" s="2"/>
      <c r="AF53" s="2"/>
      <c r="AG53" s="2"/>
      <c r="AH53" s="2"/>
      <c r="AI53" s="2"/>
      <c r="AJ53" s="2"/>
      <c r="AK53" s="2"/>
      <c r="AZ53"/>
      <c r="BA53"/>
      <c r="BB53"/>
      <c r="BE53"/>
    </row>
    <row r="54" spans="1:57" s="4" customFormat="1" ht="12.75">
      <c r="A54" s="8"/>
      <c r="F54" s="26"/>
      <c r="G54" s="2"/>
      <c r="H54" s="35"/>
      <c r="I54" s="2"/>
      <c r="J54" s="35"/>
      <c r="K54" s="2"/>
      <c r="L54" s="35"/>
      <c r="M54" s="2"/>
      <c r="N54" s="2"/>
      <c r="O54" s="2"/>
      <c r="P54"/>
      <c r="Q54"/>
      <c r="R54"/>
      <c r="S54"/>
      <c r="T54"/>
      <c r="U54"/>
      <c r="V54"/>
      <c r="W54"/>
      <c r="X54"/>
      <c r="Y54" s="2"/>
      <c r="Z54"/>
      <c r="AA54"/>
      <c r="AB54"/>
      <c r="AC54" s="2"/>
      <c r="AD54" s="2"/>
      <c r="AE54" s="2"/>
      <c r="AF54" s="2"/>
      <c r="AG54" s="2"/>
      <c r="AH54" s="2"/>
      <c r="AI54" s="2"/>
      <c r="AJ54" s="2"/>
      <c r="AK54" s="2"/>
      <c r="AZ54"/>
      <c r="BA54"/>
      <c r="BB54"/>
      <c r="BE54"/>
    </row>
    <row r="55" spans="1:57" s="1" customFormat="1" ht="12.75">
      <c r="A55" s="8"/>
      <c r="B55" s="1" t="s">
        <v>47</v>
      </c>
      <c r="C55" s="4" t="s">
        <v>35</v>
      </c>
      <c r="D55" s="1" t="s">
        <v>190</v>
      </c>
      <c r="F55" s="35"/>
      <c r="H55" s="35"/>
      <c r="J55" s="35"/>
      <c r="L55" s="35"/>
      <c r="N55" s="2"/>
      <c r="P55"/>
      <c r="Q55"/>
      <c r="R55"/>
      <c r="S55"/>
      <c r="T55"/>
      <c r="U55"/>
      <c r="V55"/>
      <c r="W55"/>
      <c r="X55"/>
      <c r="Z55"/>
      <c r="AA55"/>
      <c r="AB55"/>
      <c r="AZ55"/>
      <c r="BA55"/>
      <c r="BB55"/>
      <c r="BE55"/>
    </row>
    <row r="56" spans="1:57" s="4" customFormat="1" ht="12.75">
      <c r="A56" s="8"/>
      <c r="B56" s="30" t="s">
        <v>193</v>
      </c>
      <c r="C56" s="30"/>
      <c r="D56" s="30" t="s">
        <v>189</v>
      </c>
      <c r="F56" s="26"/>
      <c r="G56" s="2">
        <v>272032</v>
      </c>
      <c r="H56" s="35"/>
      <c r="I56" s="2">
        <v>272563</v>
      </c>
      <c r="J56" s="35"/>
      <c r="K56" s="2">
        <v>268058</v>
      </c>
      <c r="L56" s="35"/>
      <c r="M56" s="2"/>
      <c r="N56" s="2"/>
      <c r="O56" s="2"/>
      <c r="P56"/>
      <c r="Q56"/>
      <c r="R56"/>
      <c r="S56"/>
      <c r="T56"/>
      <c r="U56"/>
      <c r="V56"/>
      <c r="W56"/>
      <c r="X56"/>
      <c r="Y56" s="2"/>
      <c r="Z56"/>
      <c r="AA56"/>
      <c r="AB56"/>
      <c r="AC56" s="2"/>
      <c r="AD56" s="2"/>
      <c r="AE56" s="2"/>
      <c r="AF56" s="2"/>
      <c r="AG56" s="2"/>
      <c r="AH56" s="2"/>
      <c r="AI56" s="2"/>
      <c r="AJ56" s="2"/>
      <c r="AK56" s="2"/>
      <c r="AZ56"/>
      <c r="BA56"/>
      <c r="BB56"/>
      <c r="BE56"/>
    </row>
    <row r="57" spans="1:57" s="4" customFormat="1" ht="12.75">
      <c r="A57" s="8"/>
      <c r="B57" s="30" t="s">
        <v>194</v>
      </c>
      <c r="C57" s="30"/>
      <c r="D57" s="30" t="s">
        <v>147</v>
      </c>
      <c r="F57" s="26"/>
      <c r="G57" s="2">
        <v>4.9</v>
      </c>
      <c r="H57" s="35"/>
      <c r="I57" s="2">
        <v>4.3</v>
      </c>
      <c r="J57" s="35"/>
      <c r="K57" s="2">
        <v>5.6</v>
      </c>
      <c r="L57" s="35"/>
      <c r="M57" s="2"/>
      <c r="N57" s="2"/>
      <c r="O57" s="2"/>
      <c r="P57"/>
      <c r="Q57"/>
      <c r="R57"/>
      <c r="S57"/>
      <c r="T57"/>
      <c r="U57"/>
      <c r="V57"/>
      <c r="W57"/>
      <c r="X57"/>
      <c r="Y57" s="2"/>
      <c r="Z57"/>
      <c r="AA57"/>
      <c r="AB57"/>
      <c r="AC57" s="2"/>
      <c r="AD57" s="2"/>
      <c r="AE57" s="2"/>
      <c r="AF57" s="2"/>
      <c r="AG57" s="2"/>
      <c r="AH57" s="2"/>
      <c r="AI57" s="2"/>
      <c r="AJ57" s="2"/>
      <c r="AK57" s="2"/>
      <c r="AZ57"/>
      <c r="BA57"/>
      <c r="BB57"/>
      <c r="BE57"/>
    </row>
    <row r="58" spans="1:57" s="4" customFormat="1" ht="12.75">
      <c r="A58" s="8"/>
      <c r="B58" s="30" t="s">
        <v>195</v>
      </c>
      <c r="C58" s="30"/>
      <c r="D58" s="30" t="s">
        <v>147</v>
      </c>
      <c r="F58" s="26"/>
      <c r="G58" s="2">
        <v>31.6</v>
      </c>
      <c r="H58" s="35"/>
      <c r="I58" s="2">
        <v>31.3</v>
      </c>
      <c r="J58" s="35"/>
      <c r="K58" s="2">
        <v>31.2</v>
      </c>
      <c r="L58" s="35"/>
      <c r="M58" s="2"/>
      <c r="N58" s="2"/>
      <c r="O58" s="2"/>
      <c r="P58"/>
      <c r="Q58"/>
      <c r="R58"/>
      <c r="S58"/>
      <c r="T58"/>
      <c r="U58"/>
      <c r="V58"/>
      <c r="W58"/>
      <c r="X58"/>
      <c r="Y58" s="2"/>
      <c r="Z58"/>
      <c r="AA58"/>
      <c r="AB58"/>
      <c r="AC58" s="2"/>
      <c r="AD58" s="2"/>
      <c r="AE58" s="2"/>
      <c r="AF58" s="2"/>
      <c r="AG58" s="2"/>
      <c r="AH58" s="2"/>
      <c r="AI58" s="2"/>
      <c r="AJ58" s="2"/>
      <c r="AK58" s="2"/>
      <c r="AZ58"/>
      <c r="BA58"/>
      <c r="BB58"/>
      <c r="BE58"/>
    </row>
    <row r="59" spans="1:57" s="4" customFormat="1" ht="12.75">
      <c r="A59" s="8"/>
      <c r="B59" s="30" t="s">
        <v>196</v>
      </c>
      <c r="C59" s="30"/>
      <c r="D59" s="30" t="s">
        <v>197</v>
      </c>
      <c r="F59" s="26"/>
      <c r="G59" s="2">
        <v>509.3</v>
      </c>
      <c r="H59" s="35"/>
      <c r="I59" s="2">
        <v>523.6</v>
      </c>
      <c r="J59" s="35"/>
      <c r="K59" s="2">
        <v>521.9</v>
      </c>
      <c r="L59" s="35"/>
      <c r="M59" s="2"/>
      <c r="N59" s="2"/>
      <c r="O59" s="2"/>
      <c r="P59"/>
      <c r="Q59"/>
      <c r="R59"/>
      <c r="S59"/>
      <c r="T59"/>
      <c r="U59"/>
      <c r="V59"/>
      <c r="W59"/>
      <c r="X59"/>
      <c r="Y59" s="2"/>
      <c r="Z59"/>
      <c r="AA59"/>
      <c r="AB59"/>
      <c r="AC59" s="2"/>
      <c r="AD59" s="2"/>
      <c r="AE59" s="2"/>
      <c r="AF59" s="2"/>
      <c r="AG59" s="2"/>
      <c r="AH59" s="2"/>
      <c r="AI59" s="2"/>
      <c r="AJ59" s="2"/>
      <c r="AK59" s="2"/>
      <c r="AZ59"/>
      <c r="BA59"/>
      <c r="BB59"/>
      <c r="BE59"/>
    </row>
    <row r="60" spans="1:57" s="4" customFormat="1" ht="12.75">
      <c r="A60" s="8"/>
      <c r="F60" s="26"/>
      <c r="G60" s="2"/>
      <c r="H60" s="35"/>
      <c r="I60" s="2"/>
      <c r="J60" s="35"/>
      <c r="K60" s="2"/>
      <c r="L60" s="35"/>
      <c r="M60" s="2"/>
      <c r="N60" s="2"/>
      <c r="O60" s="2"/>
      <c r="P60"/>
      <c r="Q60"/>
      <c r="R60"/>
      <c r="S60"/>
      <c r="T60"/>
      <c r="U60"/>
      <c r="V60"/>
      <c r="W60"/>
      <c r="X60"/>
      <c r="Y60" s="2"/>
      <c r="Z60"/>
      <c r="AA60"/>
      <c r="AB60"/>
      <c r="AC60" s="2"/>
      <c r="AD60" s="2"/>
      <c r="AE60" s="2"/>
      <c r="AF60" s="2"/>
      <c r="AG60" s="2"/>
      <c r="AH60" s="2"/>
      <c r="AI60" s="2"/>
      <c r="AJ60" s="2"/>
      <c r="AK60" s="2"/>
      <c r="AZ60"/>
      <c r="BA60"/>
      <c r="BB60"/>
      <c r="BE60"/>
    </row>
    <row r="61" spans="1:57" s="4" customFormat="1" ht="12.75">
      <c r="A61" s="8"/>
      <c r="B61" s="7" t="s">
        <v>41</v>
      </c>
      <c r="F61" s="26"/>
      <c r="G61" s="19" t="s">
        <v>43</v>
      </c>
      <c r="H61" s="19"/>
      <c r="I61" s="19" t="s">
        <v>44</v>
      </c>
      <c r="J61" s="19"/>
      <c r="K61" s="19" t="s">
        <v>45</v>
      </c>
      <c r="L61" s="19"/>
      <c r="M61" s="19" t="s">
        <v>46</v>
      </c>
      <c r="N61" s="2"/>
      <c r="O61" s="2"/>
      <c r="P61"/>
      <c r="Q61"/>
      <c r="R61"/>
      <c r="S61"/>
      <c r="T61"/>
      <c r="U61"/>
      <c r="V61"/>
      <c r="W61"/>
      <c r="X61"/>
      <c r="Y61" s="2"/>
      <c r="Z61"/>
      <c r="AA61"/>
      <c r="AB61"/>
      <c r="AC61" s="2"/>
      <c r="AD61" s="2"/>
      <c r="AE61" s="2"/>
      <c r="AF61" s="2"/>
      <c r="AG61" s="2"/>
      <c r="AH61" s="2"/>
      <c r="AI61" s="2"/>
      <c r="AJ61" s="2"/>
      <c r="AK61" s="2"/>
      <c r="AZ61"/>
      <c r="BA61"/>
      <c r="BB61"/>
      <c r="BE61"/>
    </row>
    <row r="62" spans="1:57" s="4" customFormat="1" ht="12.75">
      <c r="A62" s="8"/>
      <c r="F62" s="26"/>
      <c r="G62" s="2"/>
      <c r="H62" s="35"/>
      <c r="I62" s="2"/>
      <c r="J62" s="35"/>
      <c r="K62" s="2"/>
      <c r="L62" s="35"/>
      <c r="M62" s="2"/>
      <c r="N62" s="2"/>
      <c r="O62" s="2"/>
      <c r="P62"/>
      <c r="Q62"/>
      <c r="R62"/>
      <c r="S62"/>
      <c r="T62"/>
      <c r="U62"/>
      <c r="V62"/>
      <c r="W62"/>
      <c r="X62"/>
      <c r="Y62" s="2"/>
      <c r="Z62"/>
      <c r="AA62"/>
      <c r="AB62"/>
      <c r="AC62" s="2"/>
      <c r="AD62" s="2"/>
      <c r="AE62" s="2"/>
      <c r="AF62" s="2"/>
      <c r="AG62" s="2"/>
      <c r="AH62" s="2"/>
      <c r="AI62" s="2"/>
      <c r="AJ62" s="2"/>
      <c r="AK62" s="2"/>
      <c r="AZ62"/>
      <c r="BA62"/>
      <c r="BB62"/>
      <c r="BE62"/>
    </row>
    <row r="63" spans="1:57" s="4" customFormat="1" ht="12.75">
      <c r="A63" s="8"/>
      <c r="B63" s="1" t="s">
        <v>47</v>
      </c>
      <c r="C63" s="4" t="s">
        <v>42</v>
      </c>
      <c r="D63" s="4" t="s">
        <v>190</v>
      </c>
      <c r="F63" s="26"/>
      <c r="G63" s="2"/>
      <c r="H63" s="35"/>
      <c r="I63" s="2"/>
      <c r="J63" s="35"/>
      <c r="K63" s="2"/>
      <c r="L63" s="35"/>
      <c r="M63" s="2"/>
      <c r="N63" s="2"/>
      <c r="O63" s="2"/>
      <c r="P63"/>
      <c r="Q63"/>
      <c r="R63"/>
      <c r="S63"/>
      <c r="T63"/>
      <c r="U63"/>
      <c r="V63"/>
      <c r="W63"/>
      <c r="X63"/>
      <c r="Y63" s="2"/>
      <c r="Z63"/>
      <c r="AA63"/>
      <c r="AB63"/>
      <c r="AC63" s="2"/>
      <c r="AD63" s="2"/>
      <c r="AE63" s="2"/>
      <c r="AF63" s="2"/>
      <c r="AG63" s="2"/>
      <c r="AH63" s="2"/>
      <c r="AI63" s="2"/>
      <c r="AJ63" s="2"/>
      <c r="AK63" s="2"/>
      <c r="AZ63"/>
      <c r="BA63"/>
      <c r="BB63"/>
      <c r="BE63"/>
    </row>
    <row r="64" spans="1:57" s="4" customFormat="1" ht="12.75">
      <c r="A64" s="8"/>
      <c r="B64" s="30" t="s">
        <v>193</v>
      </c>
      <c r="C64" s="30"/>
      <c r="D64" s="30" t="s">
        <v>189</v>
      </c>
      <c r="F64" s="26"/>
      <c r="G64" s="2">
        <v>243596</v>
      </c>
      <c r="H64" s="35"/>
      <c r="I64" s="2">
        <v>240474</v>
      </c>
      <c r="J64" s="35"/>
      <c r="K64" s="2">
        <v>220730</v>
      </c>
      <c r="L64" s="35"/>
      <c r="M64" s="2"/>
      <c r="N64" s="2"/>
      <c r="O64" s="2"/>
      <c r="P64"/>
      <c r="Q64"/>
      <c r="R64"/>
      <c r="S64"/>
      <c r="T64"/>
      <c r="U64"/>
      <c r="V64"/>
      <c r="W64"/>
      <c r="X64"/>
      <c r="Y64" s="2"/>
      <c r="Z64"/>
      <c r="AA64"/>
      <c r="AB64"/>
      <c r="AC64" s="2"/>
      <c r="AD64" s="2"/>
      <c r="AE64" s="2"/>
      <c r="AF64" s="2"/>
      <c r="AG64" s="2"/>
      <c r="AH64" s="2"/>
      <c r="AI64" s="2"/>
      <c r="AJ64" s="2"/>
      <c r="AK64" s="2"/>
      <c r="AZ64"/>
      <c r="BA64"/>
      <c r="BB64"/>
      <c r="BE64"/>
    </row>
    <row r="65" spans="1:57" s="4" customFormat="1" ht="12.75">
      <c r="A65" s="8"/>
      <c r="B65" s="30" t="s">
        <v>194</v>
      </c>
      <c r="C65" s="30"/>
      <c r="D65" s="30" t="s">
        <v>147</v>
      </c>
      <c r="F65" s="26"/>
      <c r="G65" s="2">
        <v>4.1</v>
      </c>
      <c r="H65" s="35"/>
      <c r="I65" s="2">
        <v>4.2</v>
      </c>
      <c r="J65" s="35"/>
      <c r="K65" s="2">
        <v>4.8</v>
      </c>
      <c r="L65" s="35"/>
      <c r="M65" s="2"/>
      <c r="N65" s="2"/>
      <c r="O65" s="2"/>
      <c r="P65"/>
      <c r="Q65"/>
      <c r="R65"/>
      <c r="S65"/>
      <c r="T65"/>
      <c r="U65"/>
      <c r="V65"/>
      <c r="W65"/>
      <c r="X65"/>
      <c r="Y65" s="2"/>
      <c r="Z65"/>
      <c r="AA65"/>
      <c r="AB65"/>
      <c r="AC65" s="2"/>
      <c r="AD65" s="2"/>
      <c r="AE65" s="2"/>
      <c r="AF65" s="2"/>
      <c r="AG65" s="2"/>
      <c r="AH65" s="2"/>
      <c r="AI65" s="2"/>
      <c r="AJ65" s="2"/>
      <c r="AK65" s="2"/>
      <c r="AZ65"/>
      <c r="BA65"/>
      <c r="BB65"/>
      <c r="BE65"/>
    </row>
    <row r="66" spans="1:57" s="4" customFormat="1" ht="12.75">
      <c r="A66" s="8"/>
      <c r="B66" s="30" t="s">
        <v>195</v>
      </c>
      <c r="C66" s="30"/>
      <c r="D66" s="30" t="s">
        <v>147</v>
      </c>
      <c r="F66" s="26"/>
      <c r="G66" s="2">
        <v>34.13</v>
      </c>
      <c r="H66" s="35"/>
      <c r="I66" s="2">
        <v>34.4</v>
      </c>
      <c r="J66" s="35"/>
      <c r="K66" s="2">
        <v>34.6</v>
      </c>
      <c r="L66" s="35"/>
      <c r="M66" s="2"/>
      <c r="N66" s="2"/>
      <c r="O66" s="2"/>
      <c r="P66"/>
      <c r="Q66"/>
      <c r="R66"/>
      <c r="S66"/>
      <c r="T66"/>
      <c r="U66"/>
      <c r="V66"/>
      <c r="W66"/>
      <c r="X66"/>
      <c r="Y66" s="2"/>
      <c r="Z66"/>
      <c r="AA66"/>
      <c r="AB66"/>
      <c r="AC66" s="2"/>
      <c r="AD66" s="2"/>
      <c r="AE66" s="2"/>
      <c r="AF66" s="2"/>
      <c r="AG66" s="2"/>
      <c r="AH66" s="2"/>
      <c r="AI66" s="2"/>
      <c r="AJ66" s="2"/>
      <c r="AK66" s="2"/>
      <c r="AZ66"/>
      <c r="BA66"/>
      <c r="BB66"/>
      <c r="BE66"/>
    </row>
    <row r="67" spans="1:57" s="4" customFormat="1" ht="12.75">
      <c r="A67" s="8"/>
      <c r="B67" s="30" t="s">
        <v>196</v>
      </c>
      <c r="C67" s="30"/>
      <c r="D67" s="30" t="s">
        <v>197</v>
      </c>
      <c r="F67" s="26"/>
      <c r="G67" s="2">
        <v>498.65</v>
      </c>
      <c r="H67" s="35"/>
      <c r="I67" s="2">
        <v>496.4</v>
      </c>
      <c r="J67" s="35"/>
      <c r="K67" s="2">
        <v>491.8</v>
      </c>
      <c r="L67" s="35"/>
      <c r="M67" s="2"/>
      <c r="N67" s="2"/>
      <c r="O67" s="2"/>
      <c r="P67"/>
      <c r="Q67"/>
      <c r="R67"/>
      <c r="S67"/>
      <c r="T67"/>
      <c r="U67"/>
      <c r="V67"/>
      <c r="W67"/>
      <c r="X67"/>
      <c r="Y67" s="2"/>
      <c r="Z67"/>
      <c r="AA67"/>
      <c r="AB67"/>
      <c r="AC67" s="2"/>
      <c r="AD67" s="2"/>
      <c r="AE67" s="2"/>
      <c r="AF67" s="2"/>
      <c r="AG67" s="2"/>
      <c r="AH67" s="2"/>
      <c r="AI67" s="2"/>
      <c r="AJ67" s="2"/>
      <c r="AK67" s="2"/>
      <c r="AZ67"/>
      <c r="BA67"/>
      <c r="BB67"/>
      <c r="BE67"/>
    </row>
    <row r="68" spans="1:57" s="4" customFormat="1" ht="12.75">
      <c r="A68" s="8"/>
      <c r="F68" s="26"/>
      <c r="G68" s="2"/>
      <c r="H68" s="35"/>
      <c r="I68" s="2"/>
      <c r="J68" s="35"/>
      <c r="K68" s="2"/>
      <c r="L68" s="35"/>
      <c r="M68" s="2"/>
      <c r="N68" s="2"/>
      <c r="O68" s="2"/>
      <c r="P68"/>
      <c r="Q68"/>
      <c r="R68"/>
      <c r="S68"/>
      <c r="T68"/>
      <c r="U68"/>
      <c r="V68"/>
      <c r="W68"/>
      <c r="X68"/>
      <c r="Y68" s="2"/>
      <c r="Z68"/>
      <c r="AA68"/>
      <c r="AB68"/>
      <c r="AC68" s="2"/>
      <c r="AD68" s="2"/>
      <c r="AE68" s="2"/>
      <c r="AF68" s="2"/>
      <c r="AG68" s="2"/>
      <c r="AH68" s="2"/>
      <c r="AI68" s="2"/>
      <c r="AJ68" s="2"/>
      <c r="AK68" s="2"/>
      <c r="AZ68"/>
      <c r="BA68"/>
      <c r="BB68"/>
      <c r="BE68"/>
    </row>
    <row r="69" spans="1:57" s="4" customFormat="1" ht="12.75">
      <c r="A69" s="8"/>
      <c r="B69" s="4" t="s">
        <v>148</v>
      </c>
      <c r="C69" s="4" t="s">
        <v>190</v>
      </c>
      <c r="D69" s="4" t="s">
        <v>147</v>
      </c>
      <c r="F69" s="26"/>
      <c r="G69" s="2">
        <v>99.996</v>
      </c>
      <c r="H69" s="35"/>
      <c r="I69" s="2">
        <v>99.996</v>
      </c>
      <c r="J69" s="35"/>
      <c r="K69" s="2">
        <v>99.996</v>
      </c>
      <c r="L69" s="35"/>
      <c r="M69" s="2"/>
      <c r="N69" s="2"/>
      <c r="O69" s="2"/>
      <c r="P69"/>
      <c r="Q69"/>
      <c r="R69"/>
      <c r="S69"/>
      <c r="T69"/>
      <c r="U69"/>
      <c r="V69"/>
      <c r="W69"/>
      <c r="X69"/>
      <c r="Y69" s="2"/>
      <c r="Z69"/>
      <c r="AA69"/>
      <c r="AB69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/>
      <c r="BA69"/>
      <c r="BB69"/>
      <c r="BE69"/>
    </row>
    <row r="70" spans="1:57" s="4" customFormat="1" ht="12.75">
      <c r="A70" s="8"/>
      <c r="F70" s="26"/>
      <c r="G70" s="2"/>
      <c r="H70" s="35"/>
      <c r="I70" s="2"/>
      <c r="J70" s="35"/>
      <c r="K70" s="2"/>
      <c r="L70" s="35"/>
      <c r="M70" s="2"/>
      <c r="N70" s="2"/>
      <c r="O70" s="2"/>
      <c r="P70"/>
      <c r="Q70"/>
      <c r="R70"/>
      <c r="S70"/>
      <c r="T70"/>
      <c r="U70"/>
      <c r="V70"/>
      <c r="W70"/>
      <c r="X70"/>
      <c r="Y70" s="2"/>
      <c r="Z70"/>
      <c r="AA70"/>
      <c r="AB70"/>
      <c r="AC70" s="2"/>
      <c r="AD70" s="2"/>
      <c r="AE70" s="2"/>
      <c r="AF70" s="2"/>
      <c r="AG70" s="2"/>
      <c r="AH70" s="2"/>
      <c r="AI70" s="2"/>
      <c r="AJ70" s="2"/>
      <c r="AK70" s="2"/>
      <c r="AZ70"/>
      <c r="BA70"/>
      <c r="BB70"/>
      <c r="BE70"/>
    </row>
    <row r="71" spans="1:57" s="4" customFormat="1" ht="12.75">
      <c r="A71" s="8">
        <v>5</v>
      </c>
      <c r="B71" s="6" t="s">
        <v>29</v>
      </c>
      <c r="F71" s="26"/>
      <c r="G71" s="19" t="s">
        <v>43</v>
      </c>
      <c r="H71" s="19"/>
      <c r="I71" s="19" t="s">
        <v>44</v>
      </c>
      <c r="J71" s="19"/>
      <c r="K71" s="19" t="s">
        <v>45</v>
      </c>
      <c r="L71" s="19"/>
      <c r="M71" s="19" t="s">
        <v>46</v>
      </c>
      <c r="N71" s="2"/>
      <c r="O71" s="2"/>
      <c r="P71"/>
      <c r="Q71"/>
      <c r="R71"/>
      <c r="S71"/>
      <c r="T71"/>
      <c r="U71"/>
      <c r="V71"/>
      <c r="W71"/>
      <c r="X71"/>
      <c r="Y71" s="2"/>
      <c r="Z71"/>
      <c r="AA71"/>
      <c r="AB71"/>
      <c r="AC71" s="2"/>
      <c r="AD71" s="2"/>
      <c r="AE71" s="2"/>
      <c r="AF71" s="2"/>
      <c r="AG71" s="2"/>
      <c r="AH71" s="2"/>
      <c r="AI71" s="2"/>
      <c r="AJ71" s="2"/>
      <c r="AK71" s="2"/>
      <c r="AZ71"/>
      <c r="BA71"/>
      <c r="BB71"/>
      <c r="BE71"/>
    </row>
    <row r="72" spans="1:57" s="1" customFormat="1" ht="12.75">
      <c r="A72" s="8"/>
      <c r="F72" s="35"/>
      <c r="H72" s="35"/>
      <c r="J72" s="35"/>
      <c r="L72" s="35"/>
      <c r="N72" s="2"/>
      <c r="P72"/>
      <c r="Q72"/>
      <c r="R72"/>
      <c r="S72"/>
      <c r="T72"/>
      <c r="U72"/>
      <c r="V72"/>
      <c r="W72"/>
      <c r="X72"/>
      <c r="Z72"/>
      <c r="AA72"/>
      <c r="AB72"/>
      <c r="AZ72"/>
      <c r="BA72"/>
      <c r="BB72"/>
      <c r="BE72"/>
    </row>
    <row r="73" spans="1:57" s="1" customFormat="1" ht="12.75">
      <c r="A73" s="8"/>
      <c r="B73" s="1" t="s">
        <v>4</v>
      </c>
      <c r="C73" s="1" t="s">
        <v>190</v>
      </c>
      <c r="D73" s="1" t="s">
        <v>2</v>
      </c>
      <c r="E73" s="1" t="s">
        <v>199</v>
      </c>
      <c r="F73" s="35" t="s">
        <v>3</v>
      </c>
      <c r="G73" s="1">
        <v>254.70967741935482</v>
      </c>
      <c r="H73" s="35" t="s">
        <v>3</v>
      </c>
      <c r="I73" s="1">
        <v>260.12903225806446</v>
      </c>
      <c r="J73" s="35" t="s">
        <v>3</v>
      </c>
      <c r="K73" s="1">
        <v>261.03225806451604</v>
      </c>
      <c r="L73" s="35" t="s">
        <v>3</v>
      </c>
      <c r="M73" s="1">
        <f>AVERAGE(G73,I73,K73)</f>
        <v>258.62365591397844</v>
      </c>
      <c r="N73" s="2" t="s">
        <v>3</v>
      </c>
      <c r="P73"/>
      <c r="Q73"/>
      <c r="R73"/>
      <c r="S73"/>
      <c r="T73"/>
      <c r="U73"/>
      <c r="V73"/>
      <c r="W73"/>
      <c r="X73"/>
      <c r="Z73"/>
      <c r="AA73"/>
      <c r="AB73"/>
      <c r="AZ73"/>
      <c r="BA73"/>
      <c r="BB73"/>
      <c r="BE73"/>
    </row>
    <row r="74" spans="1:57" s="1" customFormat="1" ht="12.75">
      <c r="A74" s="8"/>
      <c r="B74" s="1" t="s">
        <v>30</v>
      </c>
      <c r="C74" s="1" t="s">
        <v>190</v>
      </c>
      <c r="D74" s="1" t="s">
        <v>2</v>
      </c>
      <c r="E74" s="1" t="s">
        <v>199</v>
      </c>
      <c r="F74" s="35" t="s">
        <v>3</v>
      </c>
      <c r="G74" s="1">
        <v>154.4516129032258</v>
      </c>
      <c r="H74" s="35" t="s">
        <v>3</v>
      </c>
      <c r="I74" s="1">
        <v>158.96774193548387</v>
      </c>
      <c r="J74" s="35" t="s">
        <v>3</v>
      </c>
      <c r="K74" s="1">
        <v>162.58064516129</v>
      </c>
      <c r="L74" s="35" t="s">
        <v>3</v>
      </c>
      <c r="M74" s="1">
        <f>AVERAGE(G74,I74,K74)</f>
        <v>158.66666666666654</v>
      </c>
      <c r="N74" s="2" t="s">
        <v>3</v>
      </c>
      <c r="P74"/>
      <c r="Q74"/>
      <c r="R74"/>
      <c r="S74"/>
      <c r="T74"/>
      <c r="U74"/>
      <c r="V74"/>
      <c r="W74"/>
      <c r="X74"/>
      <c r="Z74"/>
      <c r="AA74"/>
      <c r="AB74"/>
      <c r="AZ74"/>
      <c r="BA74"/>
      <c r="BB74"/>
      <c r="BE74"/>
    </row>
    <row r="75" spans="1:57" s="1" customFormat="1" ht="12.75">
      <c r="A75" s="8"/>
      <c r="B75" s="1" t="s">
        <v>8</v>
      </c>
      <c r="C75" s="1" t="s">
        <v>190</v>
      </c>
      <c r="D75" s="1" t="s">
        <v>2</v>
      </c>
      <c r="E75" s="1" t="s">
        <v>199</v>
      </c>
      <c r="F75" s="35" t="s">
        <v>3</v>
      </c>
      <c r="G75" s="1">
        <v>17.092267402663428</v>
      </c>
      <c r="H75" s="35" t="s">
        <v>3</v>
      </c>
      <c r="I75" s="1">
        <v>22</v>
      </c>
      <c r="J75" s="35" t="s">
        <v>3</v>
      </c>
      <c r="K75" s="1">
        <v>18.21697873615571</v>
      </c>
      <c r="L75" s="35" t="s">
        <v>3</v>
      </c>
      <c r="M75" s="1">
        <f>AVERAGE(G75,I75,K75)</f>
        <v>19.103082046273045</v>
      </c>
      <c r="N75" s="2" t="s">
        <v>3</v>
      </c>
      <c r="P75"/>
      <c r="Q75"/>
      <c r="R75"/>
      <c r="S75"/>
      <c r="T75"/>
      <c r="U75"/>
      <c r="V75"/>
      <c r="W75"/>
      <c r="X75"/>
      <c r="Z75"/>
      <c r="AA75"/>
      <c r="AB75"/>
      <c r="AZ75"/>
      <c r="BA75"/>
      <c r="BB75"/>
      <c r="BE75"/>
    </row>
    <row r="76" spans="1:57" s="1" customFormat="1" ht="12.75">
      <c r="A76" s="8"/>
      <c r="B76" s="1" t="s">
        <v>9</v>
      </c>
      <c r="C76" s="1" t="s">
        <v>190</v>
      </c>
      <c r="D76" s="1" t="s">
        <v>2</v>
      </c>
      <c r="E76" s="1" t="s">
        <v>199</v>
      </c>
      <c r="F76" s="35" t="s">
        <v>3</v>
      </c>
      <c r="G76" s="1">
        <v>0.2693032795757839</v>
      </c>
      <c r="H76" s="35" t="s">
        <v>3</v>
      </c>
      <c r="I76" s="1">
        <v>0.04575392093134755</v>
      </c>
      <c r="J76" s="35" t="s">
        <v>3</v>
      </c>
      <c r="K76" s="1">
        <v>0.04483270104682378</v>
      </c>
      <c r="L76" s="35" t="s">
        <v>3</v>
      </c>
      <c r="M76" s="1">
        <f>AVERAGE(G76,I76,K76)</f>
        <v>0.1199633005179851</v>
      </c>
      <c r="N76" s="2" t="s">
        <v>3</v>
      </c>
      <c r="P76"/>
      <c r="Q76"/>
      <c r="R76"/>
      <c r="S76"/>
      <c r="T76"/>
      <c r="U76"/>
      <c r="V76"/>
      <c r="W76"/>
      <c r="X76"/>
      <c r="Z76"/>
      <c r="AA76"/>
      <c r="AB76"/>
      <c r="AZ76"/>
      <c r="BA76"/>
      <c r="BB76"/>
      <c r="BE76"/>
    </row>
    <row r="77" spans="1:57" s="1" customFormat="1" ht="12.75">
      <c r="A77" s="8"/>
      <c r="B77" s="1" t="s">
        <v>198</v>
      </c>
      <c r="C77" s="1" t="s">
        <v>190</v>
      </c>
      <c r="D77" s="1" t="s">
        <v>2</v>
      </c>
      <c r="E77" s="1" t="s">
        <v>199</v>
      </c>
      <c r="F77" s="35"/>
      <c r="G77" s="1">
        <f>G75+2*G76</f>
        <v>17.630873961814995</v>
      </c>
      <c r="H77" s="35"/>
      <c r="I77" s="1">
        <f>I75+2*I76</f>
        <v>22.091507841862693</v>
      </c>
      <c r="J77" s="35"/>
      <c r="K77" s="1">
        <f>K75+2*K76</f>
        <v>18.306644138249357</v>
      </c>
      <c r="L77" s="35"/>
      <c r="M77" s="1">
        <f>AVERAGE(G77,I77,K77)</f>
        <v>19.343008647309016</v>
      </c>
      <c r="N77" s="2"/>
      <c r="P77"/>
      <c r="Q77"/>
      <c r="R77"/>
      <c r="S77"/>
      <c r="T77"/>
      <c r="U77"/>
      <c r="V77"/>
      <c r="W77"/>
      <c r="X77"/>
      <c r="Z77"/>
      <c r="AA77"/>
      <c r="AB77"/>
      <c r="AZ77"/>
      <c r="BA77"/>
      <c r="BB77"/>
      <c r="BE77"/>
    </row>
    <row r="78" spans="1:57" s="1" customFormat="1" ht="12.75">
      <c r="A78" s="8"/>
      <c r="F78" s="35"/>
      <c r="H78" s="35"/>
      <c r="J78" s="35"/>
      <c r="L78" s="35"/>
      <c r="N78" s="2"/>
      <c r="P78"/>
      <c r="Q78"/>
      <c r="R78"/>
      <c r="S78"/>
      <c r="T78"/>
      <c r="U78"/>
      <c r="V78"/>
      <c r="W78"/>
      <c r="X78"/>
      <c r="Z78"/>
      <c r="AA78"/>
      <c r="AB78"/>
      <c r="AZ78"/>
      <c r="BA78"/>
      <c r="BB78"/>
      <c r="BE78"/>
    </row>
    <row r="79" spans="1:57" s="1" customFormat="1" ht="12.75">
      <c r="A79" s="8"/>
      <c r="B79" s="1" t="s">
        <v>47</v>
      </c>
      <c r="C79" s="4" t="s">
        <v>35</v>
      </c>
      <c r="D79" s="1" t="s">
        <v>190</v>
      </c>
      <c r="F79" s="35"/>
      <c r="H79" s="35"/>
      <c r="J79" s="35"/>
      <c r="L79" s="35"/>
      <c r="N79" s="2"/>
      <c r="P79"/>
      <c r="Q79"/>
      <c r="R79"/>
      <c r="S79"/>
      <c r="T79"/>
      <c r="U79"/>
      <c r="V79"/>
      <c r="W79"/>
      <c r="X79"/>
      <c r="Z79"/>
      <c r="AA79"/>
      <c r="AB79"/>
      <c r="AZ79"/>
      <c r="BA79"/>
      <c r="BB79"/>
      <c r="BE79"/>
    </row>
    <row r="80" spans="1:57" s="4" customFormat="1" ht="12.75">
      <c r="A80" s="8"/>
      <c r="B80" s="30" t="s">
        <v>193</v>
      </c>
      <c r="C80" s="30"/>
      <c r="D80" s="30" t="s">
        <v>189</v>
      </c>
      <c r="F80" s="26"/>
      <c r="G80" s="2">
        <v>288250</v>
      </c>
      <c r="H80" s="35"/>
      <c r="I80" s="2">
        <v>269580</v>
      </c>
      <c r="J80" s="35"/>
      <c r="K80" s="2">
        <v>273140</v>
      </c>
      <c r="L80" s="35"/>
      <c r="M80" s="2"/>
      <c r="N80" s="2"/>
      <c r="O80" s="2"/>
      <c r="P80"/>
      <c r="Q80"/>
      <c r="R80"/>
      <c r="S80"/>
      <c r="T80"/>
      <c r="U80"/>
      <c r="V80"/>
      <c r="W80"/>
      <c r="X80"/>
      <c r="Y80" s="2"/>
      <c r="Z80"/>
      <c r="AA80"/>
      <c r="AB80"/>
      <c r="AC80" s="2"/>
      <c r="AD80" s="2"/>
      <c r="AE80" s="2"/>
      <c r="AF80" s="2"/>
      <c r="AG80" s="2"/>
      <c r="AH80" s="2"/>
      <c r="AI80" s="2"/>
      <c r="AJ80" s="2"/>
      <c r="AK80" s="2"/>
      <c r="AZ80"/>
      <c r="BA80"/>
      <c r="BB80"/>
      <c r="BE80"/>
    </row>
    <row r="81" spans="1:57" s="4" customFormat="1" ht="12.75">
      <c r="A81" s="8"/>
      <c r="B81" s="30" t="s">
        <v>194</v>
      </c>
      <c r="C81" s="30"/>
      <c r="D81" s="30" t="s">
        <v>147</v>
      </c>
      <c r="F81" s="26"/>
      <c r="G81" s="2">
        <v>5.5</v>
      </c>
      <c r="H81" s="35"/>
      <c r="I81" s="2">
        <v>5.5</v>
      </c>
      <c r="J81" s="35"/>
      <c r="K81" s="2">
        <v>5.5</v>
      </c>
      <c r="L81" s="35"/>
      <c r="M81" s="2"/>
      <c r="N81" s="2"/>
      <c r="O81" s="2"/>
      <c r="P81"/>
      <c r="Q81"/>
      <c r="R81"/>
      <c r="S81"/>
      <c r="T81"/>
      <c r="U81"/>
      <c r="V81"/>
      <c r="W81"/>
      <c r="X81"/>
      <c r="Y81" s="2"/>
      <c r="Z81"/>
      <c r="AA81"/>
      <c r="AB81"/>
      <c r="AC81" s="2"/>
      <c r="AD81" s="2"/>
      <c r="AE81" s="2"/>
      <c r="AF81" s="2"/>
      <c r="AG81" s="2"/>
      <c r="AH81" s="2"/>
      <c r="AI81" s="2"/>
      <c r="AJ81" s="2"/>
      <c r="AK81" s="2"/>
      <c r="AZ81"/>
      <c r="BA81"/>
      <c r="BB81"/>
      <c r="BE81"/>
    </row>
    <row r="82" spans="1:57" s="4" customFormat="1" ht="12.75">
      <c r="A82" s="8"/>
      <c r="B82" s="30" t="s">
        <v>195</v>
      </c>
      <c r="C82" s="30"/>
      <c r="D82" s="30" t="s">
        <v>147</v>
      </c>
      <c r="F82" s="26"/>
      <c r="G82" s="2">
        <v>29.2</v>
      </c>
      <c r="H82" s="35"/>
      <c r="I82" s="2">
        <v>31</v>
      </c>
      <c r="J82" s="35"/>
      <c r="K82" s="2">
        <v>30.6</v>
      </c>
      <c r="L82" s="35"/>
      <c r="M82" s="2"/>
      <c r="N82" s="2"/>
      <c r="O82" s="2"/>
      <c r="P82"/>
      <c r="Q82"/>
      <c r="R82"/>
      <c r="S82"/>
      <c r="T82"/>
      <c r="U82"/>
      <c r="V82"/>
      <c r="W82"/>
      <c r="X82"/>
      <c r="Y82" s="2"/>
      <c r="Z82"/>
      <c r="AA82"/>
      <c r="AB82"/>
      <c r="AC82" s="2"/>
      <c r="AD82" s="2"/>
      <c r="AE82" s="2"/>
      <c r="AF82" s="2"/>
      <c r="AG82" s="2"/>
      <c r="AH82" s="2"/>
      <c r="AI82" s="2"/>
      <c r="AJ82" s="2"/>
      <c r="AK82" s="2"/>
      <c r="AZ82"/>
      <c r="BA82"/>
      <c r="BB82"/>
      <c r="BE82"/>
    </row>
    <row r="83" spans="1:57" s="4" customFormat="1" ht="12.75">
      <c r="A83" s="8"/>
      <c r="B83" s="30" t="s">
        <v>196</v>
      </c>
      <c r="C83" s="30"/>
      <c r="D83" s="30" t="s">
        <v>197</v>
      </c>
      <c r="F83" s="26"/>
      <c r="G83" s="2">
        <v>439.4</v>
      </c>
      <c r="H83" s="35"/>
      <c r="I83" s="2">
        <v>434.6</v>
      </c>
      <c r="J83" s="35"/>
      <c r="K83" s="2">
        <v>432</v>
      </c>
      <c r="L83" s="35"/>
      <c r="M83" s="2"/>
      <c r="N83" s="2"/>
      <c r="O83" s="2"/>
      <c r="P83"/>
      <c r="Q83"/>
      <c r="R83"/>
      <c r="S83"/>
      <c r="T83"/>
      <c r="U83"/>
      <c r="V83"/>
      <c r="W83"/>
      <c r="X83"/>
      <c r="Y83" s="2"/>
      <c r="Z83"/>
      <c r="AA83"/>
      <c r="AB83"/>
      <c r="AC83" s="2"/>
      <c r="AD83" s="2"/>
      <c r="AE83" s="2"/>
      <c r="AF83" s="2"/>
      <c r="AG83" s="2"/>
      <c r="AH83" s="2"/>
      <c r="AI83" s="2"/>
      <c r="AJ83" s="2"/>
      <c r="AK83" s="2"/>
      <c r="AZ83"/>
      <c r="BA83"/>
      <c r="BB83"/>
      <c r="BE83"/>
    </row>
    <row r="84" spans="1:57" s="1" customFormat="1" ht="12.75">
      <c r="A84" s="8"/>
      <c r="F84" s="35"/>
      <c r="H84" s="35"/>
      <c r="J84" s="35"/>
      <c r="L84" s="35"/>
      <c r="N84" s="2"/>
      <c r="P84"/>
      <c r="Q84"/>
      <c r="R84"/>
      <c r="S84"/>
      <c r="T84"/>
      <c r="U84"/>
      <c r="V84"/>
      <c r="W84"/>
      <c r="X84"/>
      <c r="Z84"/>
      <c r="AA84"/>
      <c r="AB84"/>
      <c r="AZ84"/>
      <c r="BA84"/>
      <c r="BB84"/>
      <c r="BE84"/>
    </row>
    <row r="85" spans="1:57" s="1" customFormat="1" ht="12.75">
      <c r="A85" s="8">
        <v>6</v>
      </c>
      <c r="B85" s="6" t="s">
        <v>31</v>
      </c>
      <c r="F85" s="35"/>
      <c r="G85" s="19" t="s">
        <v>43</v>
      </c>
      <c r="H85" s="19"/>
      <c r="I85" s="19" t="s">
        <v>44</v>
      </c>
      <c r="J85" s="19"/>
      <c r="K85" s="19" t="s">
        <v>45</v>
      </c>
      <c r="L85" s="19"/>
      <c r="M85" s="19" t="s">
        <v>46</v>
      </c>
      <c r="N85" s="2"/>
      <c r="P85"/>
      <c r="Q85"/>
      <c r="R85"/>
      <c r="S85"/>
      <c r="T85"/>
      <c r="U85"/>
      <c r="V85"/>
      <c r="W85"/>
      <c r="X85"/>
      <c r="Z85"/>
      <c r="AA85"/>
      <c r="AB85"/>
      <c r="AZ85"/>
      <c r="BA85"/>
      <c r="BB85"/>
      <c r="BE85"/>
    </row>
    <row r="86" spans="1:57" s="1" customFormat="1" ht="12.75">
      <c r="A86" s="8"/>
      <c r="F86" s="35"/>
      <c r="H86" s="35"/>
      <c r="J86" s="35"/>
      <c r="L86" s="35"/>
      <c r="N86" s="2"/>
      <c r="P86"/>
      <c r="Q86"/>
      <c r="R86"/>
      <c r="S86"/>
      <c r="T86"/>
      <c r="U86"/>
      <c r="V86"/>
      <c r="W86"/>
      <c r="X86"/>
      <c r="Z86"/>
      <c r="AA86"/>
      <c r="AB86"/>
      <c r="AZ86"/>
      <c r="BA86"/>
      <c r="BB86"/>
      <c r="BE86"/>
    </row>
    <row r="87" spans="1:57" s="1" customFormat="1" ht="12.75">
      <c r="A87" s="8"/>
      <c r="B87" s="1" t="s">
        <v>4</v>
      </c>
      <c r="C87" s="1" t="s">
        <v>190</v>
      </c>
      <c r="D87" s="1" t="s">
        <v>2</v>
      </c>
      <c r="E87" s="1" t="s">
        <v>199</v>
      </c>
      <c r="F87" s="35" t="s">
        <v>3</v>
      </c>
      <c r="G87" s="1">
        <v>258.4615384615384</v>
      </c>
      <c r="H87" s="35" t="s">
        <v>3</v>
      </c>
      <c r="I87" s="1">
        <v>273.3247422680412</v>
      </c>
      <c r="J87" s="35" t="s">
        <v>3</v>
      </c>
      <c r="K87" s="1">
        <v>255.52699228791778</v>
      </c>
      <c r="L87" s="35" t="s">
        <v>3</v>
      </c>
      <c r="M87" s="1">
        <f>AVERAGE(G87,I87,K87)</f>
        <v>262.4377576724991</v>
      </c>
      <c r="N87" s="2" t="s">
        <v>3</v>
      </c>
      <c r="P87"/>
      <c r="Q87"/>
      <c r="R87"/>
      <c r="S87"/>
      <c r="T87"/>
      <c r="U87"/>
      <c r="V87"/>
      <c r="W87"/>
      <c r="X87"/>
      <c r="Z87"/>
      <c r="AA87"/>
      <c r="AB87"/>
      <c r="AZ87"/>
      <c r="BA87"/>
      <c r="BB87"/>
      <c r="BE87"/>
    </row>
    <row r="88" spans="1:57" s="1" customFormat="1" ht="12.75">
      <c r="A88" s="8"/>
      <c r="B88" s="1" t="s">
        <v>30</v>
      </c>
      <c r="C88" s="1" t="s">
        <v>190</v>
      </c>
      <c r="D88" s="1" t="s">
        <v>2</v>
      </c>
      <c r="E88" s="1" t="s">
        <v>199</v>
      </c>
      <c r="F88" s="35" t="s">
        <v>3</v>
      </c>
      <c r="G88" s="1">
        <v>161.53846153846155</v>
      </c>
      <c r="H88" s="35" t="s">
        <v>3</v>
      </c>
      <c r="I88" s="1">
        <v>165.07731958762886</v>
      </c>
      <c r="J88" s="35" t="s">
        <v>3</v>
      </c>
      <c r="K88" s="1">
        <v>166.45244215938305</v>
      </c>
      <c r="L88" s="35" t="s">
        <v>3</v>
      </c>
      <c r="M88" s="1">
        <f>AVERAGE(G88,I88,K88)</f>
        <v>164.35607442849116</v>
      </c>
      <c r="N88" s="2" t="s">
        <v>3</v>
      </c>
      <c r="P88"/>
      <c r="Q88"/>
      <c r="R88"/>
      <c r="S88"/>
      <c r="T88"/>
      <c r="U88"/>
      <c r="V88"/>
      <c r="W88"/>
      <c r="X88"/>
      <c r="Z88"/>
      <c r="AA88"/>
      <c r="AB88"/>
      <c r="AZ88"/>
      <c r="BA88"/>
      <c r="BB88"/>
      <c r="BE88"/>
    </row>
    <row r="89" spans="1:57" s="1" customFormat="1" ht="12.75">
      <c r="A89" s="8"/>
      <c r="B89" s="1" t="s">
        <v>8</v>
      </c>
      <c r="C89" s="1" t="s">
        <v>190</v>
      </c>
      <c r="D89" s="1" t="s">
        <v>2</v>
      </c>
      <c r="E89" s="1" t="s">
        <v>199</v>
      </c>
      <c r="F89" s="35" t="s">
        <v>3</v>
      </c>
      <c r="G89" s="1">
        <v>8.5014397616424</v>
      </c>
      <c r="H89" s="35" t="s">
        <v>3</v>
      </c>
      <c r="I89" s="1">
        <v>9.944119451317132</v>
      </c>
      <c r="J89" s="35" t="s">
        <v>3</v>
      </c>
      <c r="K89" s="1">
        <v>14.394103819849471</v>
      </c>
      <c r="L89" s="35" t="s">
        <v>3</v>
      </c>
      <c r="M89" s="1">
        <f>AVERAGE(G89,I89,K89)</f>
        <v>10.946554344269666</v>
      </c>
      <c r="N89" s="2" t="s">
        <v>3</v>
      </c>
      <c r="P89"/>
      <c r="Q89"/>
      <c r="R89"/>
      <c r="S89"/>
      <c r="T89"/>
      <c r="U89"/>
      <c r="V89"/>
      <c r="W89"/>
      <c r="X89"/>
      <c r="Z89"/>
      <c r="AA89"/>
      <c r="AB89"/>
      <c r="AZ89"/>
      <c r="BA89"/>
      <c r="BB89"/>
      <c r="BE89"/>
    </row>
    <row r="90" spans="1:57" s="1" customFormat="1" ht="12.75">
      <c r="A90" s="8"/>
      <c r="B90" s="1" t="s">
        <v>9</v>
      </c>
      <c r="C90" s="1" t="s">
        <v>190</v>
      </c>
      <c r="D90" s="1" t="s">
        <v>2</v>
      </c>
      <c r="E90" s="1" t="s">
        <v>199</v>
      </c>
      <c r="F90" s="35" t="s">
        <v>3</v>
      </c>
      <c r="G90" s="1">
        <v>0.02654412423675881</v>
      </c>
      <c r="H90" s="35" t="s">
        <v>3</v>
      </c>
      <c r="I90" s="1">
        <v>0.04078811838371488</v>
      </c>
      <c r="J90" s="35" t="s">
        <v>3</v>
      </c>
      <c r="K90" s="1">
        <v>0.05414238974273737</v>
      </c>
      <c r="L90" s="35" t="s">
        <v>3</v>
      </c>
      <c r="M90" s="1">
        <f>AVERAGE(G90,I90,K90)</f>
        <v>0.04049154412107035</v>
      </c>
      <c r="N90" s="2" t="s">
        <v>3</v>
      </c>
      <c r="P90"/>
      <c r="Q90"/>
      <c r="R90"/>
      <c r="S90"/>
      <c r="T90"/>
      <c r="U90"/>
      <c r="V90"/>
      <c r="W90"/>
      <c r="X90"/>
      <c r="Z90"/>
      <c r="AA90"/>
      <c r="AB90"/>
      <c r="AZ90"/>
      <c r="BA90"/>
      <c r="BB90"/>
      <c r="BE90"/>
    </row>
    <row r="91" spans="1:57" s="1" customFormat="1" ht="12.75">
      <c r="A91" s="8"/>
      <c r="B91" s="1" t="s">
        <v>198</v>
      </c>
      <c r="C91" s="1" t="s">
        <v>190</v>
      </c>
      <c r="D91" s="1" t="s">
        <v>2</v>
      </c>
      <c r="E91" s="1" t="s">
        <v>199</v>
      </c>
      <c r="F91" s="35"/>
      <c r="G91" s="1">
        <f>G89+2*G90</f>
        <v>8.554528010115918</v>
      </c>
      <c r="H91" s="35"/>
      <c r="I91" s="1">
        <f>I89+2*I90</f>
        <v>10.02569568808456</v>
      </c>
      <c r="J91" s="35"/>
      <c r="K91" s="1">
        <f>K89+2*K90</f>
        <v>14.502388599334946</v>
      </c>
      <c r="L91" s="35"/>
      <c r="M91" s="1">
        <f>AVERAGE(G91,I91,K91)</f>
        <v>11.027537432511807</v>
      </c>
      <c r="N91" s="2"/>
      <c r="P91"/>
      <c r="Q91"/>
      <c r="R91"/>
      <c r="S91"/>
      <c r="T91"/>
      <c r="U91"/>
      <c r="V91"/>
      <c r="W91"/>
      <c r="X91"/>
      <c r="Z91"/>
      <c r="AA91"/>
      <c r="AB91"/>
      <c r="AZ91"/>
      <c r="BA91"/>
      <c r="BB91"/>
      <c r="BE91"/>
    </row>
    <row r="92" spans="1:57" s="1" customFormat="1" ht="12.75">
      <c r="A92" s="8"/>
      <c r="F92" s="35"/>
      <c r="H92" s="35"/>
      <c r="J92" s="35"/>
      <c r="L92" s="35"/>
      <c r="N92" s="2"/>
      <c r="P92"/>
      <c r="Q92"/>
      <c r="R92"/>
      <c r="S92"/>
      <c r="T92"/>
      <c r="U92"/>
      <c r="V92"/>
      <c r="W92"/>
      <c r="X92"/>
      <c r="Z92"/>
      <c r="AA92"/>
      <c r="AB92"/>
      <c r="AZ92"/>
      <c r="BA92"/>
      <c r="BB92"/>
      <c r="BE92"/>
    </row>
    <row r="93" spans="1:57" s="1" customFormat="1" ht="12.75">
      <c r="A93" s="8"/>
      <c r="B93" s="1" t="s">
        <v>47</v>
      </c>
      <c r="C93" s="4" t="s">
        <v>35</v>
      </c>
      <c r="D93" s="1" t="s">
        <v>190</v>
      </c>
      <c r="F93" s="35"/>
      <c r="H93" s="35"/>
      <c r="J93" s="35"/>
      <c r="L93" s="35"/>
      <c r="N93" s="2"/>
      <c r="P93"/>
      <c r="Q93"/>
      <c r="R93"/>
      <c r="S93"/>
      <c r="T93"/>
      <c r="U93"/>
      <c r="V93"/>
      <c r="W93"/>
      <c r="X93"/>
      <c r="Z93"/>
      <c r="AA93"/>
      <c r="AB93"/>
      <c r="AZ93"/>
      <c r="BA93"/>
      <c r="BB93"/>
      <c r="BE93"/>
    </row>
    <row r="94" spans="1:57" s="4" customFormat="1" ht="12.75">
      <c r="A94" s="8"/>
      <c r="B94" s="30" t="s">
        <v>193</v>
      </c>
      <c r="C94" s="30"/>
      <c r="D94" s="30" t="s">
        <v>189</v>
      </c>
      <c r="F94" s="26"/>
      <c r="G94" s="2">
        <v>269440</v>
      </c>
      <c r="H94" s="35"/>
      <c r="I94" s="2">
        <v>276100</v>
      </c>
      <c r="J94" s="35"/>
      <c r="K94" s="2">
        <v>278770</v>
      </c>
      <c r="L94" s="35"/>
      <c r="M94" s="31">
        <f>AVERAGE(G94,I94,K94)</f>
        <v>274770</v>
      </c>
      <c r="N94" s="2"/>
      <c r="O94" s="2"/>
      <c r="P94"/>
      <c r="Q94"/>
      <c r="R94"/>
      <c r="S94"/>
      <c r="T94"/>
      <c r="U94"/>
      <c r="V94"/>
      <c r="W94"/>
      <c r="X94"/>
      <c r="Y94" s="2"/>
      <c r="Z94"/>
      <c r="AA94"/>
      <c r="AB94"/>
      <c r="AC94" s="2"/>
      <c r="AD94" s="2"/>
      <c r="AE94" s="2"/>
      <c r="AF94" s="2"/>
      <c r="AG94" s="2"/>
      <c r="AH94" s="2"/>
      <c r="AI94" s="2"/>
      <c r="AJ94" s="2"/>
      <c r="AK94" s="2"/>
      <c r="AZ94"/>
      <c r="BA94"/>
      <c r="BB94"/>
      <c r="BE94"/>
    </row>
    <row r="95" spans="1:57" s="4" customFormat="1" ht="12.75">
      <c r="A95" s="8"/>
      <c r="B95" s="30" t="s">
        <v>194</v>
      </c>
      <c r="C95" s="30"/>
      <c r="D95" s="30" t="s">
        <v>147</v>
      </c>
      <c r="F95" s="26"/>
      <c r="G95" s="2">
        <v>5.4</v>
      </c>
      <c r="H95" s="35"/>
      <c r="I95" s="2">
        <v>5.48</v>
      </c>
      <c r="J95" s="35"/>
      <c r="K95" s="2">
        <v>5.44</v>
      </c>
      <c r="L95" s="35"/>
      <c r="M95" s="31">
        <f>AVERAGE(G95,I95,K95)</f>
        <v>5.44</v>
      </c>
      <c r="N95" s="2"/>
      <c r="O95" s="2"/>
      <c r="P95"/>
      <c r="Q95"/>
      <c r="R95"/>
      <c r="S95"/>
      <c r="T95"/>
      <c r="U95"/>
      <c r="V95"/>
      <c r="W95"/>
      <c r="X95"/>
      <c r="Y95" s="2"/>
      <c r="Z95"/>
      <c r="AA95"/>
      <c r="AB95"/>
      <c r="AC95" s="2"/>
      <c r="AD95" s="2"/>
      <c r="AE95" s="2"/>
      <c r="AF95" s="2"/>
      <c r="AG95" s="2"/>
      <c r="AH95" s="2"/>
      <c r="AI95" s="2"/>
      <c r="AJ95" s="2"/>
      <c r="AK95" s="2"/>
      <c r="AZ95"/>
      <c r="BA95"/>
      <c r="BB95"/>
      <c r="BE95"/>
    </row>
    <row r="96" spans="1:57" s="4" customFormat="1" ht="12.75">
      <c r="A96" s="8"/>
      <c r="B96" s="30" t="s">
        <v>195</v>
      </c>
      <c r="C96" s="30"/>
      <c r="D96" s="30" t="s">
        <v>147</v>
      </c>
      <c r="F96" s="26"/>
      <c r="G96" s="2">
        <v>32.4</v>
      </c>
      <c r="H96" s="35"/>
      <c r="I96" s="2">
        <v>31.6</v>
      </c>
      <c r="J96" s="35"/>
      <c r="K96" s="2">
        <v>31.7</v>
      </c>
      <c r="L96" s="35"/>
      <c r="M96" s="31">
        <f>AVERAGE(G96,I96,K96)</f>
        <v>31.900000000000002</v>
      </c>
      <c r="N96" s="2"/>
      <c r="O96" s="2"/>
      <c r="P96"/>
      <c r="Q96"/>
      <c r="R96"/>
      <c r="S96"/>
      <c r="T96"/>
      <c r="U96"/>
      <c r="V96"/>
      <c r="W96"/>
      <c r="X96"/>
      <c r="Y96" s="2"/>
      <c r="Z96"/>
      <c r="AA96"/>
      <c r="AB96"/>
      <c r="AC96" s="2"/>
      <c r="AD96" s="2"/>
      <c r="AE96" s="2"/>
      <c r="AF96" s="2"/>
      <c r="AG96" s="2"/>
      <c r="AH96" s="2"/>
      <c r="AI96" s="2"/>
      <c r="AJ96" s="2"/>
      <c r="AK96" s="2"/>
      <c r="AZ96"/>
      <c r="BA96"/>
      <c r="BB96"/>
      <c r="BE96"/>
    </row>
    <row r="97" spans="1:57" s="4" customFormat="1" ht="12.75">
      <c r="A97" s="8"/>
      <c r="B97" s="30" t="s">
        <v>196</v>
      </c>
      <c r="C97" s="30"/>
      <c r="D97" s="30" t="s">
        <v>197</v>
      </c>
      <c r="F97" s="26"/>
      <c r="G97" s="2">
        <v>432.7</v>
      </c>
      <c r="H97" s="35"/>
      <c r="I97" s="2">
        <v>437.2</v>
      </c>
      <c r="J97" s="35"/>
      <c r="K97" s="2">
        <v>439.4</v>
      </c>
      <c r="L97" s="35"/>
      <c r="M97" s="31">
        <f>AVERAGE(G97,I97,K97)</f>
        <v>436.43333333333334</v>
      </c>
      <c r="N97" s="2"/>
      <c r="O97" s="2"/>
      <c r="P97"/>
      <c r="Q97"/>
      <c r="R97"/>
      <c r="S97"/>
      <c r="T97"/>
      <c r="U97"/>
      <c r="V97"/>
      <c r="W97"/>
      <c r="X97"/>
      <c r="Y97" s="2"/>
      <c r="Z97"/>
      <c r="AA97"/>
      <c r="AB97"/>
      <c r="AC97" s="2"/>
      <c r="AD97" s="2"/>
      <c r="AE97" s="2"/>
      <c r="AF97" s="2"/>
      <c r="AG97" s="2"/>
      <c r="AH97" s="2"/>
      <c r="AI97" s="2"/>
      <c r="AJ97" s="2"/>
      <c r="AK97" s="2"/>
      <c r="AZ97"/>
      <c r="BA97"/>
      <c r="BB97"/>
      <c r="BE97"/>
    </row>
    <row r="98" spans="1:57" s="1" customFormat="1" ht="12.75">
      <c r="A98" s="8"/>
      <c r="F98" s="35"/>
      <c r="H98" s="35"/>
      <c r="J98" s="35"/>
      <c r="L98" s="35"/>
      <c r="N98" s="2"/>
      <c r="P98"/>
      <c r="Q98"/>
      <c r="R98"/>
      <c r="S98"/>
      <c r="T98"/>
      <c r="U98"/>
      <c r="V98"/>
      <c r="W98"/>
      <c r="X98"/>
      <c r="Z98"/>
      <c r="AA98"/>
      <c r="AB98"/>
      <c r="AZ98"/>
      <c r="BA98"/>
      <c r="BB98"/>
      <c r="BE98"/>
    </row>
    <row r="99" spans="1:57" s="1" customFormat="1" ht="12.75">
      <c r="A99" s="8">
        <v>7</v>
      </c>
      <c r="B99" s="6" t="s">
        <v>32</v>
      </c>
      <c r="F99" s="35"/>
      <c r="G99" s="19" t="s">
        <v>43</v>
      </c>
      <c r="H99" s="19"/>
      <c r="I99" s="19" t="s">
        <v>44</v>
      </c>
      <c r="J99" s="19"/>
      <c r="K99" s="19" t="s">
        <v>45</v>
      </c>
      <c r="L99" s="19"/>
      <c r="M99" s="19" t="s">
        <v>46</v>
      </c>
      <c r="N99" s="2"/>
      <c r="P99"/>
      <c r="Q99"/>
      <c r="R99"/>
      <c r="S99"/>
      <c r="T99"/>
      <c r="U99"/>
      <c r="V99"/>
      <c r="W99"/>
      <c r="X99"/>
      <c r="Z99"/>
      <c r="AA99"/>
      <c r="AB99"/>
      <c r="AZ99"/>
      <c r="BA99"/>
      <c r="BB99"/>
      <c r="BE99"/>
    </row>
    <row r="100" spans="1:57" s="1" customFormat="1" ht="12.75">
      <c r="A100" s="8"/>
      <c r="F100" s="35"/>
      <c r="H100" s="35"/>
      <c r="J100" s="35"/>
      <c r="L100" s="35"/>
      <c r="N100" s="2"/>
      <c r="P100"/>
      <c r="Q100"/>
      <c r="R100"/>
      <c r="S100"/>
      <c r="T100"/>
      <c r="U100"/>
      <c r="V100"/>
      <c r="W100"/>
      <c r="X100"/>
      <c r="Z100"/>
      <c r="AA100"/>
      <c r="AB100"/>
      <c r="AZ100"/>
      <c r="BA100"/>
      <c r="BB100"/>
      <c r="BE100"/>
    </row>
    <row r="101" spans="1:57" s="1" customFormat="1" ht="12.75">
      <c r="A101" s="8"/>
      <c r="B101" s="1" t="s">
        <v>4</v>
      </c>
      <c r="C101" s="1" t="s">
        <v>190</v>
      </c>
      <c r="D101" s="1" t="s">
        <v>2</v>
      </c>
      <c r="E101" s="1" t="s">
        <v>199</v>
      </c>
      <c r="F101" s="35" t="s">
        <v>3</v>
      </c>
      <c r="G101" s="1">
        <v>252.37191650853893</v>
      </c>
      <c r="H101" s="35" t="s">
        <v>3</v>
      </c>
      <c r="I101" s="1">
        <v>269.0553745928339</v>
      </c>
      <c r="J101" s="35" t="s">
        <v>3</v>
      </c>
      <c r="K101" s="1">
        <v>248.4887459807074</v>
      </c>
      <c r="L101" s="35" t="s">
        <v>3</v>
      </c>
      <c r="M101" s="1">
        <f>AVERAGE(G101,I101,K101)</f>
        <v>256.63867902736007</v>
      </c>
      <c r="N101" s="2" t="s">
        <v>3</v>
      </c>
      <c r="P101"/>
      <c r="Q101"/>
      <c r="R101"/>
      <c r="S101"/>
      <c r="T101"/>
      <c r="U101"/>
      <c r="V101"/>
      <c r="W101"/>
      <c r="X101"/>
      <c r="Z101"/>
      <c r="AA101"/>
      <c r="AB101"/>
      <c r="AZ101"/>
      <c r="BA101"/>
      <c r="BB101"/>
      <c r="BE101"/>
    </row>
    <row r="102" spans="1:57" s="1" customFormat="1" ht="12.75">
      <c r="A102" s="8"/>
      <c r="B102" s="1" t="s">
        <v>30</v>
      </c>
      <c r="C102" s="1" t="s">
        <v>190</v>
      </c>
      <c r="D102" s="1" t="s">
        <v>2</v>
      </c>
      <c r="E102" s="1" t="s">
        <v>199</v>
      </c>
      <c r="F102" s="35" t="s">
        <v>3</v>
      </c>
      <c r="G102" s="1">
        <v>148.76660341556</v>
      </c>
      <c r="H102" s="35" t="s">
        <v>3</v>
      </c>
      <c r="I102" s="1">
        <v>162.34527687296418</v>
      </c>
      <c r="J102" s="35" t="s">
        <v>3</v>
      </c>
      <c r="K102" s="1">
        <v>169.26045016077174</v>
      </c>
      <c r="L102" s="35" t="s">
        <v>3</v>
      </c>
      <c r="M102" s="1">
        <f>AVERAGE(G102,I102,K102)</f>
        <v>160.1241101497653</v>
      </c>
      <c r="N102" s="2" t="s">
        <v>3</v>
      </c>
      <c r="P102"/>
      <c r="Q102"/>
      <c r="R102"/>
      <c r="S102"/>
      <c r="T102"/>
      <c r="U102"/>
      <c r="V102"/>
      <c r="W102"/>
      <c r="X102"/>
      <c r="Z102"/>
      <c r="AA102"/>
      <c r="AB102"/>
      <c r="AZ102"/>
      <c r="BA102"/>
      <c r="BB102"/>
      <c r="BE102"/>
    </row>
    <row r="103" spans="1:57" s="1" customFormat="1" ht="12.75">
      <c r="A103" s="8"/>
      <c r="B103" s="1" t="s">
        <v>8</v>
      </c>
      <c r="C103" s="1" t="s">
        <v>190</v>
      </c>
      <c r="D103" s="1" t="s">
        <v>2</v>
      </c>
      <c r="E103" s="1" t="s">
        <v>199</v>
      </c>
      <c r="F103" s="35" t="s">
        <v>3</v>
      </c>
      <c r="G103" s="1">
        <v>11.66018559896</v>
      </c>
      <c r="H103" s="35" t="s">
        <v>3</v>
      </c>
      <c r="I103" s="1">
        <v>5.785264771487</v>
      </c>
      <c r="J103" s="35" t="s">
        <v>3</v>
      </c>
      <c r="K103" s="1">
        <v>8.40374640999349</v>
      </c>
      <c r="L103" s="35" t="s">
        <v>3</v>
      </c>
      <c r="M103" s="1">
        <f>AVERAGE(G103,I103,K103)</f>
        <v>8.616398926813496</v>
      </c>
      <c r="N103" s="2" t="s">
        <v>3</v>
      </c>
      <c r="P103"/>
      <c r="Q103"/>
      <c r="R103"/>
      <c r="S103"/>
      <c r="T103"/>
      <c r="U103"/>
      <c r="V103"/>
      <c r="W103"/>
      <c r="X103"/>
      <c r="Z103"/>
      <c r="AA103"/>
      <c r="AB103"/>
      <c r="AZ103"/>
      <c r="BA103"/>
      <c r="BB103"/>
      <c r="BE103"/>
    </row>
    <row r="104" spans="1:57" s="1" customFormat="1" ht="12.75">
      <c r="A104" s="8"/>
      <c r="B104" s="1" t="s">
        <v>9</v>
      </c>
      <c r="C104" s="1" t="s">
        <v>190</v>
      </c>
      <c r="D104" s="1" t="s">
        <v>2</v>
      </c>
      <c r="E104" s="1" t="s">
        <v>199</v>
      </c>
      <c r="F104" s="35" t="s">
        <v>3</v>
      </c>
      <c r="G104" s="1">
        <v>0.2357239116281428</v>
      </c>
      <c r="H104" s="35" t="s">
        <v>3</v>
      </c>
      <c r="I104" s="1">
        <v>0.31658556531012</v>
      </c>
      <c r="J104" s="35" t="s">
        <v>3</v>
      </c>
      <c r="K104" s="1">
        <v>0.04101551340098356</v>
      </c>
      <c r="L104" s="35" t="s">
        <v>3</v>
      </c>
      <c r="M104" s="1">
        <f>AVERAGE(G104,I104,K104)</f>
        <v>0.19777499677974877</v>
      </c>
      <c r="N104" s="2" t="s">
        <v>3</v>
      </c>
      <c r="P104"/>
      <c r="Q104"/>
      <c r="R104"/>
      <c r="S104"/>
      <c r="T104"/>
      <c r="U104"/>
      <c r="V104"/>
      <c r="W104"/>
      <c r="X104"/>
      <c r="Z104"/>
      <c r="AA104"/>
      <c r="AB104"/>
      <c r="AZ104"/>
      <c r="BA104"/>
      <c r="BB104"/>
      <c r="BE104"/>
    </row>
    <row r="105" spans="1:57" s="1" customFormat="1" ht="12.75">
      <c r="A105" s="8"/>
      <c r="B105" s="1" t="s">
        <v>198</v>
      </c>
      <c r="C105" s="1" t="s">
        <v>190</v>
      </c>
      <c r="D105" s="1" t="s">
        <v>2</v>
      </c>
      <c r="E105" s="1" t="s">
        <v>199</v>
      </c>
      <c r="F105" s="35"/>
      <c r="G105" s="1">
        <f>G103+2*G104</f>
        <v>12.131633422216286</v>
      </c>
      <c r="H105" s="35"/>
      <c r="I105" s="1">
        <f>I103+2*I104</f>
        <v>6.41843590210724</v>
      </c>
      <c r="J105" s="35"/>
      <c r="K105" s="1">
        <f>K103+2*K104</f>
        <v>8.485777436795457</v>
      </c>
      <c r="L105" s="35"/>
      <c r="M105" s="1">
        <f>AVERAGE(G105,I105,K105)</f>
        <v>9.011948920372994</v>
      </c>
      <c r="N105" s="2"/>
      <c r="P105"/>
      <c r="Q105"/>
      <c r="R105"/>
      <c r="S105"/>
      <c r="T105"/>
      <c r="U105"/>
      <c r="V105"/>
      <c r="W105"/>
      <c r="X105"/>
      <c r="Z105"/>
      <c r="AA105"/>
      <c r="AB105"/>
      <c r="AZ105"/>
      <c r="BA105"/>
      <c r="BB105"/>
      <c r="BE105"/>
    </row>
    <row r="106" spans="1:57" s="1" customFormat="1" ht="12.75">
      <c r="A106" s="8"/>
      <c r="F106" s="35"/>
      <c r="H106" s="35"/>
      <c r="J106" s="35"/>
      <c r="L106" s="35"/>
      <c r="N106" s="2"/>
      <c r="P106"/>
      <c r="Q106"/>
      <c r="R106"/>
      <c r="S106"/>
      <c r="T106"/>
      <c r="U106"/>
      <c r="V106"/>
      <c r="W106"/>
      <c r="X106"/>
      <c r="Z106"/>
      <c r="AA106"/>
      <c r="AB106"/>
      <c r="AZ106"/>
      <c r="BA106"/>
      <c r="BB106"/>
      <c r="BE106"/>
    </row>
    <row r="107" spans="1:57" s="1" customFormat="1" ht="12.75">
      <c r="A107" s="8"/>
      <c r="B107" s="1" t="s">
        <v>47</v>
      </c>
      <c r="C107" s="4" t="s">
        <v>35</v>
      </c>
      <c r="D107" s="1" t="s">
        <v>190</v>
      </c>
      <c r="F107" s="35"/>
      <c r="H107" s="35"/>
      <c r="J107" s="35"/>
      <c r="L107" s="35"/>
      <c r="N107" s="2"/>
      <c r="P107"/>
      <c r="Q107"/>
      <c r="R107"/>
      <c r="S107"/>
      <c r="T107"/>
      <c r="U107"/>
      <c r="V107"/>
      <c r="W107"/>
      <c r="X107"/>
      <c r="Z107"/>
      <c r="AA107"/>
      <c r="AB107"/>
      <c r="AZ107"/>
      <c r="BA107"/>
      <c r="BB107"/>
      <c r="BE107"/>
    </row>
    <row r="108" spans="1:57" s="4" customFormat="1" ht="12.75">
      <c r="A108" s="8"/>
      <c r="B108" s="30" t="s">
        <v>193</v>
      </c>
      <c r="C108" s="30"/>
      <c r="D108" s="30" t="s">
        <v>189</v>
      </c>
      <c r="F108" s="26"/>
      <c r="G108" s="2">
        <v>275310</v>
      </c>
      <c r="H108" s="35"/>
      <c r="I108" s="2">
        <v>270310</v>
      </c>
      <c r="J108" s="35"/>
      <c r="K108" s="2">
        <v>266790</v>
      </c>
      <c r="L108" s="35"/>
      <c r="M108" s="2"/>
      <c r="N108" s="2"/>
      <c r="O108" s="2"/>
      <c r="P108"/>
      <c r="Q108"/>
      <c r="R108"/>
      <c r="S108"/>
      <c r="T108"/>
      <c r="U108"/>
      <c r="V108"/>
      <c r="W108"/>
      <c r="X108"/>
      <c r="Y108" s="2"/>
      <c r="Z108"/>
      <c r="AA108"/>
      <c r="AB108"/>
      <c r="AC108" s="2"/>
      <c r="AD108" s="2"/>
      <c r="AE108" s="2"/>
      <c r="AF108" s="2"/>
      <c r="AG108" s="2"/>
      <c r="AH108" s="2"/>
      <c r="AI108" s="2"/>
      <c r="AJ108" s="2"/>
      <c r="AK108" s="2"/>
      <c r="AZ108"/>
      <c r="BA108"/>
      <c r="BB108"/>
      <c r="BE108"/>
    </row>
    <row r="109" spans="1:57" s="4" customFormat="1" ht="12.75">
      <c r="A109" s="8"/>
      <c r="B109" s="30" t="s">
        <v>194</v>
      </c>
      <c r="C109" s="30"/>
      <c r="D109" s="30" t="s">
        <v>147</v>
      </c>
      <c r="F109" s="26"/>
      <c r="G109" s="2">
        <v>5.19</v>
      </c>
      <c r="H109" s="35"/>
      <c r="I109" s="2">
        <v>5.65</v>
      </c>
      <c r="J109" s="35"/>
      <c r="K109" s="2">
        <v>5.45</v>
      </c>
      <c r="L109" s="35"/>
      <c r="M109" s="2"/>
      <c r="N109" s="2"/>
      <c r="O109" s="2"/>
      <c r="P109"/>
      <c r="Q109"/>
      <c r="R109"/>
      <c r="S109"/>
      <c r="T109"/>
      <c r="U109"/>
      <c r="V109"/>
      <c r="W109"/>
      <c r="X109"/>
      <c r="Y109" s="2"/>
      <c r="Z109"/>
      <c r="AA109"/>
      <c r="AB109"/>
      <c r="AC109" s="2"/>
      <c r="AD109" s="2"/>
      <c r="AE109" s="2"/>
      <c r="AF109" s="2"/>
      <c r="AG109" s="2"/>
      <c r="AH109" s="2"/>
      <c r="AI109" s="2"/>
      <c r="AJ109" s="2"/>
      <c r="AK109" s="2"/>
      <c r="AZ109"/>
      <c r="BA109"/>
      <c r="BB109"/>
      <c r="BE109"/>
    </row>
    <row r="110" spans="1:57" s="4" customFormat="1" ht="12.75">
      <c r="A110" s="8"/>
      <c r="B110" s="30" t="s">
        <v>195</v>
      </c>
      <c r="C110" s="30"/>
      <c r="D110" s="30" t="s">
        <v>147</v>
      </c>
      <c r="F110" s="26"/>
      <c r="G110" s="2">
        <v>31.3</v>
      </c>
      <c r="H110" s="35"/>
      <c r="I110" s="2">
        <v>31.2</v>
      </c>
      <c r="J110" s="35"/>
      <c r="K110" s="2">
        <v>31.3</v>
      </c>
      <c r="L110" s="35"/>
      <c r="M110" s="2"/>
      <c r="N110" s="2"/>
      <c r="O110" s="2"/>
      <c r="P110"/>
      <c r="Q110"/>
      <c r="R110"/>
      <c r="S110"/>
      <c r="T110"/>
      <c r="U110"/>
      <c r="V110"/>
      <c r="W110"/>
      <c r="X110"/>
      <c r="Y110" s="2"/>
      <c r="Z110"/>
      <c r="AA110"/>
      <c r="AB110"/>
      <c r="AC110" s="2"/>
      <c r="AD110" s="2"/>
      <c r="AE110" s="2"/>
      <c r="AF110" s="2"/>
      <c r="AG110" s="2"/>
      <c r="AH110" s="2"/>
      <c r="AI110" s="2"/>
      <c r="AJ110" s="2"/>
      <c r="AK110" s="2"/>
      <c r="AZ110"/>
      <c r="BA110"/>
      <c r="BB110"/>
      <c r="BE110"/>
    </row>
    <row r="111" spans="1:57" s="4" customFormat="1" ht="12.75">
      <c r="A111" s="8"/>
      <c r="B111" s="30" t="s">
        <v>196</v>
      </c>
      <c r="C111" s="30"/>
      <c r="D111" s="30" t="s">
        <v>197</v>
      </c>
      <c r="F111" s="26"/>
      <c r="G111" s="2">
        <v>446.8</v>
      </c>
      <c r="H111" s="35"/>
      <c r="I111" s="2">
        <v>446.7</v>
      </c>
      <c r="J111" s="35"/>
      <c r="K111" s="2">
        <v>442.5</v>
      </c>
      <c r="L111" s="35"/>
      <c r="M111" s="2"/>
      <c r="N111" s="2"/>
      <c r="O111" s="2"/>
      <c r="P111"/>
      <c r="Q111"/>
      <c r="R111"/>
      <c r="S111"/>
      <c r="T111"/>
      <c r="U111"/>
      <c r="V111"/>
      <c r="W111"/>
      <c r="X111"/>
      <c r="Y111" s="2"/>
      <c r="Z111"/>
      <c r="AA111"/>
      <c r="AB111"/>
      <c r="AC111" s="2"/>
      <c r="AD111" s="2"/>
      <c r="AE111" s="2"/>
      <c r="AF111" s="2"/>
      <c r="AG111" s="2"/>
      <c r="AH111" s="2"/>
      <c r="AI111" s="2"/>
      <c r="AJ111" s="2"/>
      <c r="AK111" s="2"/>
      <c r="AZ111"/>
      <c r="BA111"/>
      <c r="BB111"/>
      <c r="BE111"/>
    </row>
    <row r="112" spans="1:57" s="1" customFormat="1" ht="12.75">
      <c r="A112" s="8"/>
      <c r="F112" s="35"/>
      <c r="H112" s="35"/>
      <c r="J112" s="35"/>
      <c r="L112" s="35"/>
      <c r="N112" s="2"/>
      <c r="P112"/>
      <c r="Q112"/>
      <c r="R112"/>
      <c r="S112"/>
      <c r="T112"/>
      <c r="U112"/>
      <c r="V112"/>
      <c r="W112"/>
      <c r="X112"/>
      <c r="Z112"/>
      <c r="AA112"/>
      <c r="AB112"/>
      <c r="AZ112"/>
      <c r="BA112"/>
      <c r="BB112"/>
      <c r="BE112"/>
    </row>
    <row r="113" spans="1:57" s="1" customFormat="1" ht="12.75">
      <c r="A113" s="8">
        <v>8</v>
      </c>
      <c r="B113" s="6" t="s">
        <v>33</v>
      </c>
      <c r="F113" s="35"/>
      <c r="G113" s="19" t="s">
        <v>43</v>
      </c>
      <c r="H113" s="19"/>
      <c r="I113" s="19" t="s">
        <v>44</v>
      </c>
      <c r="J113" s="19"/>
      <c r="K113" s="19" t="s">
        <v>45</v>
      </c>
      <c r="L113" s="19"/>
      <c r="M113" s="19" t="s">
        <v>46</v>
      </c>
      <c r="N113" s="2"/>
      <c r="P113"/>
      <c r="Q113"/>
      <c r="R113"/>
      <c r="S113"/>
      <c r="T113"/>
      <c r="U113"/>
      <c r="V113"/>
      <c r="W113"/>
      <c r="X113"/>
      <c r="Z113"/>
      <c r="AA113"/>
      <c r="AB113"/>
      <c r="AZ113"/>
      <c r="BA113"/>
      <c r="BB113"/>
      <c r="BE113"/>
    </row>
    <row r="114" spans="1:57" s="1" customFormat="1" ht="12.75">
      <c r="A114" s="8"/>
      <c r="F114" s="35"/>
      <c r="H114" s="35"/>
      <c r="J114" s="35"/>
      <c r="L114" s="35"/>
      <c r="N114" s="2"/>
      <c r="P114"/>
      <c r="Q114"/>
      <c r="R114"/>
      <c r="S114"/>
      <c r="T114"/>
      <c r="U114"/>
      <c r="V114"/>
      <c r="W114"/>
      <c r="X114"/>
      <c r="Z114"/>
      <c r="AA114"/>
      <c r="AB114"/>
      <c r="AZ114"/>
      <c r="BA114"/>
      <c r="BB114"/>
      <c r="BE114"/>
    </row>
    <row r="115" spans="1:57" s="1" customFormat="1" ht="12.75">
      <c r="A115" s="8"/>
      <c r="B115" s="1" t="s">
        <v>4</v>
      </c>
      <c r="C115" s="1" t="s">
        <v>190</v>
      </c>
      <c r="D115" s="1" t="s">
        <v>2</v>
      </c>
      <c r="E115" s="1" t="s">
        <v>199</v>
      </c>
      <c r="F115" s="35" t="s">
        <v>3</v>
      </c>
      <c r="G115" s="1">
        <v>270.72847682119203</v>
      </c>
      <c r="H115" s="35" t="s">
        <v>3</v>
      </c>
      <c r="J115" s="35" t="s">
        <v>3</v>
      </c>
      <c r="L115" s="35" t="s">
        <v>3</v>
      </c>
      <c r="M115" s="1">
        <f>AVERAGE(G115,I115,K115)</f>
        <v>270.72847682119203</v>
      </c>
      <c r="N115" s="2" t="s">
        <v>3</v>
      </c>
      <c r="P115"/>
      <c r="Q115"/>
      <c r="R115"/>
      <c r="S115"/>
      <c r="T115"/>
      <c r="U115"/>
      <c r="V115"/>
      <c r="W115"/>
      <c r="X115"/>
      <c r="Z115"/>
      <c r="AA115"/>
      <c r="AB115"/>
      <c r="AZ115"/>
      <c r="BA115"/>
      <c r="BB115"/>
      <c r="BE115"/>
    </row>
    <row r="116" spans="1:57" s="1" customFormat="1" ht="12.75">
      <c r="A116" s="8"/>
      <c r="B116" s="1" t="s">
        <v>30</v>
      </c>
      <c r="C116" s="1" t="s">
        <v>190</v>
      </c>
      <c r="D116" s="1" t="s">
        <v>2</v>
      </c>
      <c r="E116" s="1" t="s">
        <v>199</v>
      </c>
      <c r="F116" s="35" t="s">
        <v>3</v>
      </c>
      <c r="G116" s="1">
        <v>168.74172185430464</v>
      </c>
      <c r="H116" s="35" t="s">
        <v>3</v>
      </c>
      <c r="J116" s="35" t="s">
        <v>3</v>
      </c>
      <c r="L116" s="35" t="s">
        <v>3</v>
      </c>
      <c r="M116" s="1">
        <f>AVERAGE(G116,I116,K116)</f>
        <v>168.74172185430464</v>
      </c>
      <c r="N116" s="2" t="s">
        <v>3</v>
      </c>
      <c r="P116"/>
      <c r="Q116"/>
      <c r="R116"/>
      <c r="S116"/>
      <c r="T116"/>
      <c r="U116"/>
      <c r="V116"/>
      <c r="W116"/>
      <c r="X116"/>
      <c r="Z116"/>
      <c r="AA116"/>
      <c r="AB116"/>
      <c r="AZ116"/>
      <c r="BA116"/>
      <c r="BB116"/>
      <c r="BE116"/>
    </row>
    <row r="117" spans="1:57" s="1" customFormat="1" ht="12.75">
      <c r="A117" s="8"/>
      <c r="B117" s="1" t="s">
        <v>8</v>
      </c>
      <c r="C117" s="1" t="s">
        <v>190</v>
      </c>
      <c r="D117" s="1" t="s">
        <v>2</v>
      </c>
      <c r="E117" s="1" t="s">
        <v>199</v>
      </c>
      <c r="F117" s="35" t="s">
        <v>3</v>
      </c>
      <c r="G117" s="1">
        <v>10.140392129712275</v>
      </c>
      <c r="H117" s="35" t="s">
        <v>3</v>
      </c>
      <c r="J117" s="35" t="s">
        <v>3</v>
      </c>
      <c r="L117" s="35" t="s">
        <v>3</v>
      </c>
      <c r="M117" s="1">
        <f>AVERAGE(G117,I117,K117)</f>
        <v>10.140392129712275</v>
      </c>
      <c r="N117" s="2" t="s">
        <v>3</v>
      </c>
      <c r="P117"/>
      <c r="Q117"/>
      <c r="R117"/>
      <c r="S117"/>
      <c r="T117"/>
      <c r="U117"/>
      <c r="V117"/>
      <c r="W117"/>
      <c r="X117"/>
      <c r="Z117"/>
      <c r="AA117"/>
      <c r="AB117"/>
      <c r="AZ117"/>
      <c r="BA117"/>
      <c r="BB117"/>
      <c r="BE117"/>
    </row>
    <row r="118" spans="1:57" s="1" customFormat="1" ht="12.75">
      <c r="A118" s="8"/>
      <c r="B118" s="1" t="s">
        <v>9</v>
      </c>
      <c r="C118" s="1" t="s">
        <v>190</v>
      </c>
      <c r="D118" s="1" t="s">
        <v>2</v>
      </c>
      <c r="E118" s="1" t="s">
        <v>199</v>
      </c>
      <c r="F118" s="35" t="s">
        <v>3</v>
      </c>
      <c r="G118" s="1">
        <v>0.056106968242849865</v>
      </c>
      <c r="H118" s="35" t="s">
        <v>3</v>
      </c>
      <c r="J118" s="35" t="s">
        <v>3</v>
      </c>
      <c r="L118" s="35" t="s">
        <v>3</v>
      </c>
      <c r="M118" s="1">
        <f>AVERAGE(G118,I118,K118)</f>
        <v>0.056106968242849865</v>
      </c>
      <c r="N118" s="2" t="s">
        <v>3</v>
      </c>
      <c r="P118"/>
      <c r="Q118"/>
      <c r="R118"/>
      <c r="S118"/>
      <c r="T118"/>
      <c r="U118"/>
      <c r="V118"/>
      <c r="W118"/>
      <c r="X118"/>
      <c r="Z118"/>
      <c r="AA118"/>
      <c r="AB118"/>
      <c r="AZ118"/>
      <c r="BA118"/>
      <c r="BB118"/>
      <c r="BE118"/>
    </row>
    <row r="119" spans="1:57" s="1" customFormat="1" ht="12.75">
      <c r="A119" s="8"/>
      <c r="B119" s="1" t="s">
        <v>198</v>
      </c>
      <c r="C119" s="1" t="s">
        <v>190</v>
      </c>
      <c r="D119" s="1" t="s">
        <v>2</v>
      </c>
      <c r="E119" s="1" t="s">
        <v>199</v>
      </c>
      <c r="F119" s="35"/>
      <c r="G119" s="1">
        <f>G117+2*G118</f>
        <v>10.252606066197975</v>
      </c>
      <c r="H119" s="35"/>
      <c r="J119" s="35"/>
      <c r="L119" s="35"/>
      <c r="M119" s="1">
        <f>AVERAGE(G119,I119,K119)</f>
        <v>10.252606066197975</v>
      </c>
      <c r="N119" s="2"/>
      <c r="P119"/>
      <c r="Q119"/>
      <c r="R119"/>
      <c r="S119"/>
      <c r="T119"/>
      <c r="U119"/>
      <c r="V119"/>
      <c r="W119"/>
      <c r="X119"/>
      <c r="Z119"/>
      <c r="AA119"/>
      <c r="AB119"/>
      <c r="AZ119"/>
      <c r="BA119"/>
      <c r="BB119"/>
      <c r="BE119"/>
    </row>
    <row r="120" spans="1:57" s="1" customFormat="1" ht="12.75">
      <c r="A120" s="8"/>
      <c r="F120" s="35"/>
      <c r="H120" s="35"/>
      <c r="J120" s="35"/>
      <c r="L120" s="35"/>
      <c r="N120" s="2"/>
      <c r="P120"/>
      <c r="Q120"/>
      <c r="R120"/>
      <c r="S120"/>
      <c r="T120"/>
      <c r="U120"/>
      <c r="V120"/>
      <c r="W120"/>
      <c r="X120"/>
      <c r="Z120"/>
      <c r="AA120"/>
      <c r="AB120"/>
      <c r="AZ120"/>
      <c r="BA120"/>
      <c r="BB120"/>
      <c r="BE120"/>
    </row>
    <row r="121" spans="1:57" s="1" customFormat="1" ht="12.75">
      <c r="A121" s="8"/>
      <c r="B121" s="1" t="s">
        <v>47</v>
      </c>
      <c r="C121" s="4" t="s">
        <v>35</v>
      </c>
      <c r="D121" s="1" t="s">
        <v>190</v>
      </c>
      <c r="F121" s="35"/>
      <c r="H121" s="35"/>
      <c r="J121" s="35"/>
      <c r="L121" s="35"/>
      <c r="N121" s="2"/>
      <c r="P121"/>
      <c r="Q121"/>
      <c r="R121"/>
      <c r="S121"/>
      <c r="T121"/>
      <c r="U121"/>
      <c r="V121"/>
      <c r="W121"/>
      <c r="X121"/>
      <c r="Z121"/>
      <c r="AA121"/>
      <c r="AB121"/>
      <c r="AZ121"/>
      <c r="BA121"/>
      <c r="BB121"/>
      <c r="BE121"/>
    </row>
    <row r="122" spans="1:57" s="4" customFormat="1" ht="12.75">
      <c r="A122" s="8"/>
      <c r="B122" s="30" t="s">
        <v>193</v>
      </c>
      <c r="C122" s="30"/>
      <c r="D122" s="30" t="s">
        <v>189</v>
      </c>
      <c r="F122" s="26"/>
      <c r="G122" s="2">
        <v>275360</v>
      </c>
      <c r="H122" s="35"/>
      <c r="I122" s="2"/>
      <c r="J122" s="35"/>
      <c r="K122" s="2"/>
      <c r="L122" s="35"/>
      <c r="M122" s="2"/>
      <c r="N122" s="2"/>
      <c r="O122" s="2"/>
      <c r="P122"/>
      <c r="Q122"/>
      <c r="R122"/>
      <c r="S122"/>
      <c r="T122"/>
      <c r="U122"/>
      <c r="V122"/>
      <c r="W122"/>
      <c r="X122"/>
      <c r="Y122" s="2"/>
      <c r="Z122"/>
      <c r="AA122"/>
      <c r="AB122"/>
      <c r="AC122" s="2"/>
      <c r="AD122" s="2"/>
      <c r="AE122" s="2"/>
      <c r="AF122" s="2"/>
      <c r="AG122" s="2"/>
      <c r="AH122" s="2"/>
      <c r="AI122" s="2"/>
      <c r="AJ122" s="2"/>
      <c r="AK122" s="2"/>
      <c r="AZ122"/>
      <c r="BA122"/>
      <c r="BB122"/>
      <c r="BE122"/>
    </row>
    <row r="123" spans="1:57" s="4" customFormat="1" ht="12.75">
      <c r="A123" s="8"/>
      <c r="B123" s="30" t="s">
        <v>194</v>
      </c>
      <c r="C123" s="30"/>
      <c r="D123" s="30" t="s">
        <v>147</v>
      </c>
      <c r="F123" s="26"/>
      <c r="G123" s="2">
        <v>5.9</v>
      </c>
      <c r="H123" s="35"/>
      <c r="I123" s="2"/>
      <c r="J123" s="35"/>
      <c r="K123" s="2"/>
      <c r="L123" s="35"/>
      <c r="M123" s="2"/>
      <c r="N123" s="2"/>
      <c r="O123" s="2"/>
      <c r="P123"/>
      <c r="Q123"/>
      <c r="R123"/>
      <c r="S123"/>
      <c r="T123"/>
      <c r="U123"/>
      <c r="V123"/>
      <c r="W123"/>
      <c r="X123"/>
      <c r="Y123" s="2"/>
      <c r="Z123"/>
      <c r="AA123"/>
      <c r="AB123"/>
      <c r="AC123" s="2"/>
      <c r="AD123" s="2"/>
      <c r="AE123" s="2"/>
      <c r="AF123" s="2"/>
      <c r="AG123" s="2"/>
      <c r="AH123" s="2"/>
      <c r="AI123" s="2"/>
      <c r="AJ123" s="2"/>
      <c r="AK123" s="2"/>
      <c r="AZ123"/>
      <c r="BA123"/>
      <c r="BB123"/>
      <c r="BE123"/>
    </row>
    <row r="124" spans="1:57" s="4" customFormat="1" ht="12.75">
      <c r="A124" s="8"/>
      <c r="B124" s="30" t="s">
        <v>195</v>
      </c>
      <c r="C124" s="30"/>
      <c r="D124" s="30" t="s">
        <v>147</v>
      </c>
      <c r="F124" s="26"/>
      <c r="G124" s="2">
        <v>32</v>
      </c>
      <c r="H124" s="35"/>
      <c r="I124" s="2"/>
      <c r="J124" s="35"/>
      <c r="K124" s="2"/>
      <c r="L124" s="35"/>
      <c r="M124" s="2"/>
      <c r="N124" s="2"/>
      <c r="O124" s="2"/>
      <c r="P124"/>
      <c r="Q124"/>
      <c r="R124"/>
      <c r="S124"/>
      <c r="T124"/>
      <c r="U124"/>
      <c r="V124"/>
      <c r="W124"/>
      <c r="X124"/>
      <c r="Y124" s="2"/>
      <c r="Z124"/>
      <c r="AA124"/>
      <c r="AB124"/>
      <c r="AC124" s="2"/>
      <c r="AD124" s="2"/>
      <c r="AE124" s="2"/>
      <c r="AF124" s="2"/>
      <c r="AG124" s="2"/>
      <c r="AH124" s="2"/>
      <c r="AI124" s="2"/>
      <c r="AJ124" s="2"/>
      <c r="AK124" s="2"/>
      <c r="AZ124"/>
      <c r="BA124"/>
      <c r="BB124"/>
      <c r="BE124"/>
    </row>
    <row r="125" spans="1:57" s="4" customFormat="1" ht="12.75">
      <c r="A125" s="8"/>
      <c r="B125" s="30" t="s">
        <v>196</v>
      </c>
      <c r="C125" s="30"/>
      <c r="D125" s="30" t="s">
        <v>197</v>
      </c>
      <c r="F125" s="26"/>
      <c r="G125" s="2">
        <v>398</v>
      </c>
      <c r="H125" s="35"/>
      <c r="I125" s="2"/>
      <c r="J125" s="35"/>
      <c r="K125" s="2"/>
      <c r="L125" s="35"/>
      <c r="M125" s="2"/>
      <c r="N125" s="2"/>
      <c r="O125" s="2"/>
      <c r="P125"/>
      <c r="Q125"/>
      <c r="R125"/>
      <c r="S125"/>
      <c r="T125"/>
      <c r="U125"/>
      <c r="V125"/>
      <c r="W125"/>
      <c r="X125"/>
      <c r="Y125" s="2"/>
      <c r="Z125"/>
      <c r="AA125"/>
      <c r="AB125"/>
      <c r="AC125" s="2"/>
      <c r="AD125" s="2"/>
      <c r="AE125" s="2"/>
      <c r="AF125" s="2"/>
      <c r="AG125" s="2"/>
      <c r="AH125" s="2"/>
      <c r="AI125" s="2"/>
      <c r="AJ125" s="2"/>
      <c r="AK125" s="2"/>
      <c r="AZ125"/>
      <c r="BA125"/>
      <c r="BB125"/>
      <c r="BE125"/>
    </row>
    <row r="126" spans="1:57" s="1" customFormat="1" ht="12.75">
      <c r="A126" s="8"/>
      <c r="F126" s="35"/>
      <c r="H126" s="35"/>
      <c r="J126" s="35"/>
      <c r="L126" s="35"/>
      <c r="N126" s="2"/>
      <c r="P126"/>
      <c r="Q126"/>
      <c r="R126"/>
      <c r="S126"/>
      <c r="T126"/>
      <c r="U126"/>
      <c r="V126"/>
      <c r="W126"/>
      <c r="X126"/>
      <c r="Z126"/>
      <c r="AA126"/>
      <c r="AB126"/>
      <c r="AZ126"/>
      <c r="BA126"/>
      <c r="BB126"/>
      <c r="BE126"/>
    </row>
    <row r="127" spans="1:57" s="1" customFormat="1" ht="12.75">
      <c r="A127" s="8">
        <v>9</v>
      </c>
      <c r="B127" s="5" t="s">
        <v>34</v>
      </c>
      <c r="F127" s="35"/>
      <c r="G127" s="19" t="s">
        <v>43</v>
      </c>
      <c r="H127" s="19"/>
      <c r="I127" s="19" t="s">
        <v>44</v>
      </c>
      <c r="J127" s="19"/>
      <c r="K127" s="19" t="s">
        <v>45</v>
      </c>
      <c r="L127" s="19"/>
      <c r="M127" s="19" t="s">
        <v>46</v>
      </c>
      <c r="N127" s="2"/>
      <c r="P127"/>
      <c r="Q127"/>
      <c r="R127"/>
      <c r="S127"/>
      <c r="T127"/>
      <c r="U127"/>
      <c r="V127"/>
      <c r="W127"/>
      <c r="X127"/>
      <c r="Z127"/>
      <c r="AA127"/>
      <c r="AB127"/>
      <c r="AZ127"/>
      <c r="BA127"/>
      <c r="BB127"/>
      <c r="BE127"/>
    </row>
    <row r="128" spans="1:57" s="1" customFormat="1" ht="12.75">
      <c r="A128" s="8"/>
      <c r="F128" s="35"/>
      <c r="H128" s="35"/>
      <c r="J128" s="35"/>
      <c r="L128" s="35"/>
      <c r="N128" s="2"/>
      <c r="P128"/>
      <c r="Q128"/>
      <c r="R128"/>
      <c r="S128"/>
      <c r="T128"/>
      <c r="U128"/>
      <c r="V128"/>
      <c r="W128"/>
      <c r="X128"/>
      <c r="Z128"/>
      <c r="AA128"/>
      <c r="AB128"/>
      <c r="AZ128"/>
      <c r="BA128"/>
      <c r="BB128"/>
      <c r="BE128"/>
    </row>
    <row r="129" spans="1:57" s="3" customFormat="1" ht="12.75">
      <c r="A129" s="8"/>
      <c r="B129" s="3" t="s">
        <v>6</v>
      </c>
      <c r="C129" s="1" t="s">
        <v>190</v>
      </c>
      <c r="D129" s="3" t="s">
        <v>7</v>
      </c>
      <c r="E129" s="3" t="s">
        <v>199</v>
      </c>
      <c r="F129" s="35" t="s">
        <v>3</v>
      </c>
      <c r="G129" s="3">
        <v>0.020400202368</v>
      </c>
      <c r="H129" s="35" t="s">
        <v>3</v>
      </c>
      <c r="I129" s="3">
        <v>0.023600234112</v>
      </c>
      <c r="J129" s="35" t="s">
        <v>3</v>
      </c>
      <c r="K129" s="3">
        <v>0.028600283712</v>
      </c>
      <c r="L129" s="35" t="s">
        <v>3</v>
      </c>
      <c r="M129" s="3">
        <f aca="true" t="shared" si="1" ref="M129:M134">AVERAGE(G129,I129,K129)</f>
        <v>0.024200240064</v>
      </c>
      <c r="N129" s="2" t="s">
        <v>3</v>
      </c>
      <c r="P129"/>
      <c r="Q129"/>
      <c r="R129"/>
      <c r="S129"/>
      <c r="T129"/>
      <c r="U129"/>
      <c r="V129"/>
      <c r="W129"/>
      <c r="X129"/>
      <c r="Z129"/>
      <c r="AA129"/>
      <c r="AB129"/>
      <c r="AZ129"/>
      <c r="BA129"/>
      <c r="BB129"/>
      <c r="BE129"/>
    </row>
    <row r="130" spans="1:57" s="1" customFormat="1" ht="12.75">
      <c r="A130" s="8"/>
      <c r="B130" s="1" t="s">
        <v>1</v>
      </c>
      <c r="C130" s="1" t="s">
        <v>190</v>
      </c>
      <c r="D130" s="1" t="s">
        <v>2</v>
      </c>
      <c r="E130" s="3" t="s">
        <v>199</v>
      </c>
      <c r="F130" s="35" t="s">
        <v>3</v>
      </c>
      <c r="G130" s="1">
        <v>74.8</v>
      </c>
      <c r="H130" s="35" t="s">
        <v>3</v>
      </c>
      <c r="I130" s="1">
        <v>84.7</v>
      </c>
      <c r="J130" s="35" t="s">
        <v>3</v>
      </c>
      <c r="K130" s="1">
        <v>66</v>
      </c>
      <c r="L130" s="35" t="s">
        <v>3</v>
      </c>
      <c r="M130" s="1">
        <f t="shared" si="1"/>
        <v>75.16666666666667</v>
      </c>
      <c r="N130" s="2" t="s">
        <v>3</v>
      </c>
      <c r="P130"/>
      <c r="Q130"/>
      <c r="R130"/>
      <c r="S130"/>
      <c r="T130"/>
      <c r="U130"/>
      <c r="V130"/>
      <c r="W130"/>
      <c r="X130"/>
      <c r="Z130"/>
      <c r="AA130"/>
      <c r="AB130"/>
      <c r="AZ130"/>
      <c r="BA130"/>
      <c r="BB130"/>
      <c r="BE130"/>
    </row>
    <row r="131" spans="1:57" s="1" customFormat="1" ht="12.75">
      <c r="A131" s="8"/>
      <c r="B131" s="1" t="s">
        <v>4</v>
      </c>
      <c r="C131" s="1" t="s">
        <v>190</v>
      </c>
      <c r="D131" s="1" t="s">
        <v>2</v>
      </c>
      <c r="E131" s="3" t="s">
        <v>199</v>
      </c>
      <c r="F131" s="35" t="s">
        <v>3</v>
      </c>
      <c r="G131" s="1">
        <v>55.4</v>
      </c>
      <c r="H131" s="35" t="s">
        <v>3</v>
      </c>
      <c r="I131" s="1">
        <v>49</v>
      </c>
      <c r="J131" s="35" t="s">
        <v>3</v>
      </c>
      <c r="K131" s="1">
        <v>37</v>
      </c>
      <c r="L131" s="35" t="s">
        <v>3</v>
      </c>
      <c r="M131" s="1">
        <f t="shared" si="1"/>
        <v>47.13333333333333</v>
      </c>
      <c r="N131" s="2" t="s">
        <v>3</v>
      </c>
      <c r="P131"/>
      <c r="Q131"/>
      <c r="R131"/>
      <c r="S131"/>
      <c r="T131"/>
      <c r="U131"/>
      <c r="V131"/>
      <c r="W131"/>
      <c r="X131"/>
      <c r="Z131"/>
      <c r="AA131"/>
      <c r="AB131"/>
      <c r="AZ131"/>
      <c r="BA131"/>
      <c r="BB131"/>
      <c r="BE131"/>
    </row>
    <row r="132" spans="1:57" s="1" customFormat="1" ht="12.75">
      <c r="A132" s="8"/>
      <c r="B132" s="1" t="s">
        <v>8</v>
      </c>
      <c r="C132" s="1" t="s">
        <v>190</v>
      </c>
      <c r="D132" s="1" t="s">
        <v>2</v>
      </c>
      <c r="E132" s="3" t="s">
        <v>199</v>
      </c>
      <c r="F132" s="35" t="s">
        <v>3</v>
      </c>
      <c r="G132" s="1">
        <v>22.219469785402552</v>
      </c>
      <c r="H132" s="35" t="s">
        <v>3</v>
      </c>
      <c r="I132" s="1">
        <v>32.932428431936</v>
      </c>
      <c r="J132" s="35" t="s">
        <v>3</v>
      </c>
      <c r="K132" s="1">
        <v>32.86629905757461</v>
      </c>
      <c r="L132" s="35" t="s">
        <v>3</v>
      </c>
      <c r="M132" s="1">
        <f t="shared" si="1"/>
        <v>29.33939909163772</v>
      </c>
      <c r="N132" s="2" t="s">
        <v>3</v>
      </c>
      <c r="P132"/>
      <c r="Q132"/>
      <c r="R132"/>
      <c r="S132"/>
      <c r="T132"/>
      <c r="U132"/>
      <c r="V132"/>
      <c r="W132"/>
      <c r="X132"/>
      <c r="Z132"/>
      <c r="AA132"/>
      <c r="AB132"/>
      <c r="AZ132"/>
      <c r="BA132"/>
      <c r="BB132"/>
      <c r="BE132"/>
    </row>
    <row r="133" spans="1:57" s="1" customFormat="1" ht="12.75">
      <c r="A133" s="8"/>
      <c r="B133" s="1" t="s">
        <v>9</v>
      </c>
      <c r="C133" s="1" t="s">
        <v>190</v>
      </c>
      <c r="D133" s="1" t="s">
        <v>2</v>
      </c>
      <c r="E133" s="3" t="s">
        <v>199</v>
      </c>
      <c r="F133" s="35" t="s">
        <v>3</v>
      </c>
      <c r="G133" s="1">
        <v>0.44536594655369705</v>
      </c>
      <c r="H133" s="35" t="s">
        <v>3</v>
      </c>
      <c r="I133" s="1">
        <v>1.4686877016122</v>
      </c>
      <c r="J133" s="35" t="s">
        <v>3</v>
      </c>
      <c r="K133" s="1">
        <v>0.1393893420511571</v>
      </c>
      <c r="L133" s="35" t="s">
        <v>3</v>
      </c>
      <c r="M133" s="1">
        <f t="shared" si="1"/>
        <v>0.6844809967390181</v>
      </c>
      <c r="N133" s="2" t="s">
        <v>3</v>
      </c>
      <c r="P133"/>
      <c r="Q133"/>
      <c r="R133"/>
      <c r="S133"/>
      <c r="T133"/>
      <c r="U133"/>
      <c r="V133"/>
      <c r="W133"/>
      <c r="X133"/>
      <c r="Z133"/>
      <c r="AA133"/>
      <c r="AB133"/>
      <c r="AZ133"/>
      <c r="BA133"/>
      <c r="BB133"/>
      <c r="BE133"/>
    </row>
    <row r="134" spans="1:57" s="1" customFormat="1" ht="12.75">
      <c r="A134" s="8"/>
      <c r="B134" s="1" t="s">
        <v>198</v>
      </c>
      <c r="C134" s="1" t="s">
        <v>190</v>
      </c>
      <c r="D134" s="1" t="s">
        <v>2</v>
      </c>
      <c r="E134" s="3" t="s">
        <v>199</v>
      </c>
      <c r="F134" s="35"/>
      <c r="G134" s="1">
        <f>G132+2*G133</f>
        <v>23.110201678509945</v>
      </c>
      <c r="H134" s="35"/>
      <c r="I134" s="1">
        <f>I132+2*I133</f>
        <v>35.869803835160404</v>
      </c>
      <c r="J134" s="35"/>
      <c r="K134" s="1">
        <f>K132+2*K133</f>
        <v>33.14507774167692</v>
      </c>
      <c r="L134" s="35"/>
      <c r="M134" s="1">
        <f t="shared" si="1"/>
        <v>30.708361085115758</v>
      </c>
      <c r="N134" s="2"/>
      <c r="P134"/>
      <c r="Q134"/>
      <c r="R134"/>
      <c r="S134"/>
      <c r="T134"/>
      <c r="U134"/>
      <c r="V134"/>
      <c r="W134"/>
      <c r="X134"/>
      <c r="Z134"/>
      <c r="AA134"/>
      <c r="AB134"/>
      <c r="AZ134"/>
      <c r="BA134"/>
      <c r="BB134"/>
      <c r="BE134"/>
    </row>
    <row r="135" spans="1:57" s="4" customFormat="1" ht="12.75">
      <c r="A135" s="8"/>
      <c r="F135" s="26"/>
      <c r="G135" s="2"/>
      <c r="H135" s="35"/>
      <c r="I135" s="2"/>
      <c r="J135" s="35"/>
      <c r="K135" s="2"/>
      <c r="L135" s="35"/>
      <c r="M135" s="2"/>
      <c r="N135" s="2"/>
      <c r="O135" s="2"/>
      <c r="P135"/>
      <c r="Q135"/>
      <c r="R135"/>
      <c r="S135"/>
      <c r="T135"/>
      <c r="U135"/>
      <c r="V135"/>
      <c r="W135"/>
      <c r="X135"/>
      <c r="Y135" s="2"/>
      <c r="Z135"/>
      <c r="AA135"/>
      <c r="AB135"/>
      <c r="AC135" s="2"/>
      <c r="AD135" s="2"/>
      <c r="AE135" s="2"/>
      <c r="AF135" s="2"/>
      <c r="AG135" s="2"/>
      <c r="AH135" s="2"/>
      <c r="AI135" s="2"/>
      <c r="AJ135" s="2"/>
      <c r="AK135" s="2"/>
      <c r="AZ135"/>
      <c r="BA135"/>
      <c r="BB135"/>
      <c r="BE135"/>
    </row>
    <row r="136" spans="1:57" s="4" customFormat="1" ht="12.75">
      <c r="A136" s="8"/>
      <c r="B136" s="1" t="s">
        <v>47</v>
      </c>
      <c r="C136" s="4" t="s">
        <v>39</v>
      </c>
      <c r="D136" s="1" t="s">
        <v>190</v>
      </c>
      <c r="F136" s="26"/>
      <c r="G136" s="2"/>
      <c r="H136" s="35"/>
      <c r="I136" s="2"/>
      <c r="J136" s="35"/>
      <c r="K136" s="2"/>
      <c r="L136" s="35"/>
      <c r="M136" s="2"/>
      <c r="N136" s="2"/>
      <c r="O136" s="2"/>
      <c r="P136"/>
      <c r="Q136"/>
      <c r="R136"/>
      <c r="S136"/>
      <c r="T136"/>
      <c r="U136"/>
      <c r="V136"/>
      <c r="W136"/>
      <c r="X136"/>
      <c r="Y136" s="2"/>
      <c r="Z136"/>
      <c r="AA136"/>
      <c r="AB136"/>
      <c r="AC136" s="2"/>
      <c r="AD136" s="2"/>
      <c r="AE136" s="2"/>
      <c r="AF136" s="2"/>
      <c r="AG136" s="2"/>
      <c r="AH136" s="2"/>
      <c r="AI136" s="2"/>
      <c r="AJ136" s="2"/>
      <c r="AK136" s="2"/>
      <c r="AZ136"/>
      <c r="BA136"/>
      <c r="BB136"/>
      <c r="BE136"/>
    </row>
    <row r="137" spans="1:57" s="4" customFormat="1" ht="12.75">
      <c r="A137" s="8"/>
      <c r="B137" s="30" t="s">
        <v>193</v>
      </c>
      <c r="C137" s="30"/>
      <c r="D137" s="30" t="s">
        <v>189</v>
      </c>
      <c r="F137" s="26"/>
      <c r="G137" s="2">
        <v>339100</v>
      </c>
      <c r="H137" s="35"/>
      <c r="I137" s="2">
        <v>327190</v>
      </c>
      <c r="J137" s="35"/>
      <c r="K137" s="2">
        <v>322160</v>
      </c>
      <c r="L137" s="35"/>
      <c r="M137" s="2"/>
      <c r="N137" s="2"/>
      <c r="O137" s="2"/>
      <c r="P137"/>
      <c r="Q137"/>
      <c r="R137"/>
      <c r="S137"/>
      <c r="T137"/>
      <c r="U137"/>
      <c r="V137"/>
      <c r="W137"/>
      <c r="X137"/>
      <c r="Y137" s="2"/>
      <c r="Z137"/>
      <c r="AA137"/>
      <c r="AB137"/>
      <c r="AC137" s="2"/>
      <c r="AD137" s="2"/>
      <c r="AE137" s="2"/>
      <c r="AF137" s="2"/>
      <c r="AG137" s="2"/>
      <c r="AH137" s="2"/>
      <c r="AI137" s="2"/>
      <c r="AJ137" s="2"/>
      <c r="AK137" s="2"/>
      <c r="AZ137"/>
      <c r="BA137"/>
      <c r="BB137"/>
      <c r="BE137"/>
    </row>
    <row r="138" spans="1:57" s="4" customFormat="1" ht="12.75">
      <c r="A138" s="8"/>
      <c r="B138" s="30" t="s">
        <v>194</v>
      </c>
      <c r="C138" s="30"/>
      <c r="D138" s="30" t="s">
        <v>147</v>
      </c>
      <c r="F138" s="26"/>
      <c r="G138" s="2">
        <v>6.6</v>
      </c>
      <c r="H138" s="35"/>
      <c r="I138" s="2">
        <v>8.3</v>
      </c>
      <c r="J138" s="35"/>
      <c r="K138" s="2">
        <v>9</v>
      </c>
      <c r="L138" s="35"/>
      <c r="M138" s="2"/>
      <c r="N138" s="2"/>
      <c r="O138" s="2"/>
      <c r="P138"/>
      <c r="Q138"/>
      <c r="R138"/>
      <c r="S138"/>
      <c r="T138"/>
      <c r="U138"/>
      <c r="V138"/>
      <c r="W138"/>
      <c r="X138"/>
      <c r="Y138" s="2"/>
      <c r="Z138"/>
      <c r="AA138"/>
      <c r="AB138"/>
      <c r="AC138" s="2"/>
      <c r="AD138" s="2"/>
      <c r="AE138" s="2"/>
      <c r="AF138" s="2"/>
      <c r="AG138" s="2"/>
      <c r="AH138" s="2"/>
      <c r="AI138" s="2"/>
      <c r="AJ138" s="2"/>
      <c r="AK138" s="2"/>
      <c r="AZ138"/>
      <c r="BA138"/>
      <c r="BB138"/>
      <c r="BE138"/>
    </row>
    <row r="139" spans="1:57" s="4" customFormat="1" ht="12.75">
      <c r="A139" s="8"/>
      <c r="B139" s="30" t="s">
        <v>195</v>
      </c>
      <c r="C139" s="30"/>
      <c r="D139" s="30" t="s">
        <v>147</v>
      </c>
      <c r="F139" s="26"/>
      <c r="G139" s="2">
        <v>27.9</v>
      </c>
      <c r="H139" s="35"/>
      <c r="I139" s="2">
        <v>30.6</v>
      </c>
      <c r="J139" s="35"/>
      <c r="K139" s="2">
        <v>30.4</v>
      </c>
      <c r="L139" s="35"/>
      <c r="M139" s="2"/>
      <c r="N139" s="2"/>
      <c r="O139" s="2"/>
      <c r="P139"/>
      <c r="Q139"/>
      <c r="R139"/>
      <c r="S139"/>
      <c r="T139"/>
      <c r="U139"/>
      <c r="V139"/>
      <c r="W139"/>
      <c r="X139"/>
      <c r="Y139" s="2"/>
      <c r="Z139"/>
      <c r="AA139"/>
      <c r="AB139"/>
      <c r="AC139" s="2"/>
      <c r="AD139" s="2"/>
      <c r="AE139" s="2"/>
      <c r="AF139" s="2"/>
      <c r="AG139" s="2"/>
      <c r="AH139" s="2"/>
      <c r="AI139" s="2"/>
      <c r="AJ139" s="2"/>
      <c r="AK139" s="2"/>
      <c r="AZ139"/>
      <c r="BA139"/>
      <c r="BB139"/>
      <c r="BE139"/>
    </row>
    <row r="140" spans="1:57" s="4" customFormat="1" ht="12.75">
      <c r="A140" s="8"/>
      <c r="B140" s="30" t="s">
        <v>196</v>
      </c>
      <c r="C140" s="30"/>
      <c r="D140" s="30" t="s">
        <v>197</v>
      </c>
      <c r="F140" s="26"/>
      <c r="G140" s="2">
        <v>504.7</v>
      </c>
      <c r="H140" s="35"/>
      <c r="I140" s="2">
        <v>503.6</v>
      </c>
      <c r="J140" s="35"/>
      <c r="K140" s="2">
        <v>504</v>
      </c>
      <c r="L140" s="35"/>
      <c r="M140" s="2"/>
      <c r="N140" s="2"/>
      <c r="O140" s="2"/>
      <c r="P140"/>
      <c r="Q140"/>
      <c r="R140"/>
      <c r="S140"/>
      <c r="T140"/>
      <c r="U140"/>
      <c r="V140"/>
      <c r="W140"/>
      <c r="X140"/>
      <c r="Y140" s="2"/>
      <c r="Z140"/>
      <c r="AA140"/>
      <c r="AB140"/>
      <c r="AC140" s="2"/>
      <c r="AD140" s="2"/>
      <c r="AE140" s="2"/>
      <c r="AF140" s="2"/>
      <c r="AG140" s="2"/>
      <c r="AH140" s="2"/>
      <c r="AI140" s="2"/>
      <c r="AJ140" s="2"/>
      <c r="AK140" s="2"/>
      <c r="AZ140"/>
      <c r="BA140"/>
      <c r="BB140"/>
      <c r="BE140"/>
    </row>
    <row r="142" spans="2:4" ht="12.75">
      <c r="B142" s="1" t="s">
        <v>47</v>
      </c>
      <c r="C142" s="4" t="s">
        <v>35</v>
      </c>
      <c r="D142" s="30" t="s">
        <v>191</v>
      </c>
    </row>
    <row r="143" spans="1:57" s="4" customFormat="1" ht="12.75">
      <c r="A143" s="8"/>
      <c r="B143" s="30" t="s">
        <v>193</v>
      </c>
      <c r="C143" s="30"/>
      <c r="D143" s="30" t="s">
        <v>189</v>
      </c>
      <c r="F143" s="26"/>
      <c r="G143" s="2">
        <v>312010</v>
      </c>
      <c r="H143" s="35"/>
      <c r="I143" s="2">
        <v>315240</v>
      </c>
      <c r="J143" s="35"/>
      <c r="K143" s="2">
        <v>307120</v>
      </c>
      <c r="L143" s="35"/>
      <c r="M143" s="2"/>
      <c r="N143" s="2"/>
      <c r="O143" s="2"/>
      <c r="P143"/>
      <c r="Q143"/>
      <c r="R143"/>
      <c r="S143"/>
      <c r="T143"/>
      <c r="U143"/>
      <c r="V143"/>
      <c r="W143"/>
      <c r="X143"/>
      <c r="Y143" s="2"/>
      <c r="Z143"/>
      <c r="AA143"/>
      <c r="AB143"/>
      <c r="AC143" s="2"/>
      <c r="AD143" s="2"/>
      <c r="AE143" s="2"/>
      <c r="AF143" s="2"/>
      <c r="AG143" s="2"/>
      <c r="AH143" s="2"/>
      <c r="AI143" s="2"/>
      <c r="AJ143" s="2"/>
      <c r="AK143" s="2"/>
      <c r="AZ143"/>
      <c r="BA143"/>
      <c r="BB143"/>
      <c r="BE143"/>
    </row>
    <row r="144" spans="1:57" s="4" customFormat="1" ht="12.75">
      <c r="A144" s="8"/>
      <c r="B144" s="30" t="s">
        <v>194</v>
      </c>
      <c r="C144" s="30"/>
      <c r="D144" s="30" t="s">
        <v>147</v>
      </c>
      <c r="F144" s="26"/>
      <c r="G144" s="2">
        <v>6.6</v>
      </c>
      <c r="H144" s="35"/>
      <c r="I144" s="2">
        <v>8.3</v>
      </c>
      <c r="J144" s="35"/>
      <c r="K144" s="2">
        <v>9</v>
      </c>
      <c r="L144" s="35"/>
      <c r="M144" s="2"/>
      <c r="N144" s="2"/>
      <c r="O144" s="2"/>
      <c r="P144"/>
      <c r="Q144"/>
      <c r="R144"/>
      <c r="S144"/>
      <c r="T144"/>
      <c r="U144"/>
      <c r="V144"/>
      <c r="W144"/>
      <c r="X144"/>
      <c r="Y144" s="2"/>
      <c r="Z144"/>
      <c r="AA144"/>
      <c r="AB144"/>
      <c r="AC144" s="2"/>
      <c r="AD144" s="2"/>
      <c r="AE144" s="2"/>
      <c r="AF144" s="2"/>
      <c r="AG144" s="2"/>
      <c r="AH144" s="2"/>
      <c r="AI144" s="2"/>
      <c r="AJ144" s="2"/>
      <c r="AK144" s="2"/>
      <c r="AZ144"/>
      <c r="BA144"/>
      <c r="BB144"/>
      <c r="BE144"/>
    </row>
    <row r="145" spans="1:57" s="4" customFormat="1" ht="12.75">
      <c r="A145" s="8"/>
      <c r="B145" s="30" t="s">
        <v>195</v>
      </c>
      <c r="C145" s="30"/>
      <c r="D145" s="30" t="s">
        <v>147</v>
      </c>
      <c r="F145" s="26"/>
      <c r="G145" s="2">
        <v>30.2</v>
      </c>
      <c r="H145" s="35"/>
      <c r="I145" s="2">
        <v>30.2</v>
      </c>
      <c r="J145" s="35"/>
      <c r="K145" s="2">
        <v>30.2</v>
      </c>
      <c r="L145" s="35"/>
      <c r="M145" s="2"/>
      <c r="N145" s="2"/>
      <c r="O145" s="2"/>
      <c r="P145"/>
      <c r="Q145"/>
      <c r="R145"/>
      <c r="S145"/>
      <c r="T145"/>
      <c r="U145"/>
      <c r="V145"/>
      <c r="W145"/>
      <c r="X145"/>
      <c r="Y145" s="2"/>
      <c r="Z145"/>
      <c r="AA145"/>
      <c r="AB145"/>
      <c r="AC145" s="2"/>
      <c r="AD145" s="2"/>
      <c r="AE145" s="2"/>
      <c r="AF145" s="2"/>
      <c r="AG145" s="2"/>
      <c r="AH145" s="2"/>
      <c r="AI145" s="2"/>
      <c r="AJ145" s="2"/>
      <c r="AK145" s="2"/>
      <c r="AZ145"/>
      <c r="BA145"/>
      <c r="BB145"/>
      <c r="BE145"/>
    </row>
    <row r="146" spans="1:57" s="4" customFormat="1" ht="12.75">
      <c r="A146" s="8"/>
      <c r="B146" s="30" t="s">
        <v>196</v>
      </c>
      <c r="C146" s="30"/>
      <c r="D146" s="30" t="s">
        <v>197</v>
      </c>
      <c r="F146" s="26"/>
      <c r="G146" s="2">
        <v>509.9</v>
      </c>
      <c r="H146" s="35"/>
      <c r="I146" s="2">
        <v>506.8</v>
      </c>
      <c r="J146" s="35"/>
      <c r="K146" s="2">
        <v>508.8</v>
      </c>
      <c r="L146" s="35"/>
      <c r="M146" s="2"/>
      <c r="N146" s="2"/>
      <c r="O146" s="2"/>
      <c r="P146"/>
      <c r="Q146"/>
      <c r="R146"/>
      <c r="S146"/>
      <c r="T146"/>
      <c r="U146"/>
      <c r="V146"/>
      <c r="W146"/>
      <c r="X146"/>
      <c r="Y146" s="2"/>
      <c r="Z146"/>
      <c r="AA146"/>
      <c r="AB146"/>
      <c r="AC146" s="2"/>
      <c r="AD146" s="2"/>
      <c r="AE146" s="2"/>
      <c r="AF146" s="2"/>
      <c r="AG146" s="2"/>
      <c r="AH146" s="2"/>
      <c r="AI146" s="2"/>
      <c r="AJ146" s="2"/>
      <c r="AK146" s="2"/>
      <c r="AZ146"/>
      <c r="BA146"/>
      <c r="BB146"/>
      <c r="BE146"/>
    </row>
    <row r="148" spans="1:13" ht="12.75">
      <c r="A148" s="29">
        <v>10</v>
      </c>
      <c r="B148" s="6" t="s">
        <v>0</v>
      </c>
      <c r="G148" s="19" t="s">
        <v>43</v>
      </c>
      <c r="I148" s="19" t="s">
        <v>44</v>
      </c>
      <c r="K148" s="19" t="s">
        <v>45</v>
      </c>
      <c r="M148" s="19" t="s">
        <v>46</v>
      </c>
    </row>
    <row r="150" spans="1:57" s="1" customFormat="1" ht="12.75">
      <c r="A150" s="8"/>
      <c r="B150" s="1" t="s">
        <v>1</v>
      </c>
      <c r="C150" s="1" t="s">
        <v>190</v>
      </c>
      <c r="D150" s="1" t="s">
        <v>2</v>
      </c>
      <c r="E150" s="1" t="s">
        <v>199</v>
      </c>
      <c r="F150" s="35" t="s">
        <v>3</v>
      </c>
      <c r="G150" s="1">
        <v>72.2</v>
      </c>
      <c r="H150" s="35" t="s">
        <v>3</v>
      </c>
      <c r="I150" s="1">
        <v>75.5</v>
      </c>
      <c r="J150" s="35" t="s">
        <v>3</v>
      </c>
      <c r="K150" s="1">
        <v>69</v>
      </c>
      <c r="L150" s="35" t="s">
        <v>3</v>
      </c>
      <c r="M150" s="1">
        <f>AVERAGE(G150,I150,K150)</f>
        <v>72.23333333333333</v>
      </c>
      <c r="N150" s="2" t="s">
        <v>3</v>
      </c>
      <c r="P150"/>
      <c r="Q150"/>
      <c r="R150"/>
      <c r="S150"/>
      <c r="T150"/>
      <c r="U150"/>
      <c r="V150"/>
      <c r="W150"/>
      <c r="X150"/>
      <c r="Z150"/>
      <c r="AA150"/>
      <c r="AB150"/>
      <c r="AZ150"/>
      <c r="BA150"/>
      <c r="BB150"/>
      <c r="BE150"/>
    </row>
    <row r="151" spans="1:57" s="1" customFormat="1" ht="12.75">
      <c r="A151" s="8"/>
      <c r="B151" s="1" t="s">
        <v>4</v>
      </c>
      <c r="C151" s="1" t="s">
        <v>190</v>
      </c>
      <c r="D151" s="1" t="s">
        <v>2</v>
      </c>
      <c r="E151" s="1" t="s">
        <v>199</v>
      </c>
      <c r="F151" s="35" t="s">
        <v>3</v>
      </c>
      <c r="G151" s="1">
        <v>58.3</v>
      </c>
      <c r="H151" s="35" t="s">
        <v>3</v>
      </c>
      <c r="I151" s="1">
        <v>61.4</v>
      </c>
      <c r="J151" s="35" t="s">
        <v>3</v>
      </c>
      <c r="K151" s="1">
        <v>55.8</v>
      </c>
      <c r="L151" s="35" t="s">
        <v>3</v>
      </c>
      <c r="M151" s="1">
        <f>AVERAGE(G151,I151,K151)</f>
        <v>58.5</v>
      </c>
      <c r="N151" s="2" t="s">
        <v>3</v>
      </c>
      <c r="P151"/>
      <c r="Q151"/>
      <c r="R151"/>
      <c r="S151"/>
      <c r="T151"/>
      <c r="U151"/>
      <c r="V151"/>
      <c r="W151"/>
      <c r="X151"/>
      <c r="Z151"/>
      <c r="AA151"/>
      <c r="AB151"/>
      <c r="AZ151"/>
      <c r="BA151"/>
      <c r="BB151"/>
      <c r="BE151"/>
    </row>
    <row r="152" spans="1:57" s="1" customFormat="1" ht="12.75">
      <c r="A152" s="8"/>
      <c r="F152" s="35"/>
      <c r="H152" s="35"/>
      <c r="J152" s="35"/>
      <c r="L152" s="35"/>
      <c r="N152" s="2"/>
      <c r="P152"/>
      <c r="Q152"/>
      <c r="R152"/>
      <c r="S152"/>
      <c r="T152"/>
      <c r="U152"/>
      <c r="V152"/>
      <c r="W152"/>
      <c r="X152"/>
      <c r="Z152"/>
      <c r="AA152"/>
      <c r="AB152"/>
      <c r="AZ152"/>
      <c r="BA152"/>
      <c r="BB152"/>
      <c r="BE152"/>
    </row>
    <row r="153" spans="1:57" s="4" customFormat="1" ht="12.75">
      <c r="A153" s="8"/>
      <c r="B153" s="4" t="s">
        <v>148</v>
      </c>
      <c r="C153" s="4" t="s">
        <v>190</v>
      </c>
      <c r="D153" s="4" t="s">
        <v>147</v>
      </c>
      <c r="F153" s="26"/>
      <c r="G153" s="2">
        <v>99.99985</v>
      </c>
      <c r="H153" s="35"/>
      <c r="I153" s="2">
        <v>99.99983</v>
      </c>
      <c r="J153" s="35"/>
      <c r="K153" s="2">
        <v>99.99985</v>
      </c>
      <c r="L153" s="35"/>
      <c r="M153" s="2"/>
      <c r="N153" s="2"/>
      <c r="O153" s="2"/>
      <c r="P153"/>
      <c r="Q153"/>
      <c r="R153"/>
      <c r="S153"/>
      <c r="T153"/>
      <c r="U153"/>
      <c r="V153"/>
      <c r="W153"/>
      <c r="X153"/>
      <c r="Y153" s="2"/>
      <c r="Z153"/>
      <c r="AA153"/>
      <c r="AB153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/>
      <c r="BA153"/>
      <c r="BB153"/>
      <c r="BE153"/>
    </row>
    <row r="154" spans="1:57" s="4" customFormat="1" ht="12.75">
      <c r="A154" s="8"/>
      <c r="B154" s="4" t="s">
        <v>149</v>
      </c>
      <c r="C154" s="4" t="s">
        <v>190</v>
      </c>
      <c r="D154" s="4" t="s">
        <v>147</v>
      </c>
      <c r="F154" s="26"/>
      <c r="G154" s="2">
        <v>99.99999</v>
      </c>
      <c r="H154" s="35"/>
      <c r="I154" s="2">
        <v>99.99997</v>
      </c>
      <c r="J154" s="35"/>
      <c r="K154" s="2">
        <v>99.99999</v>
      </c>
      <c r="L154" s="35"/>
      <c r="M154" s="2"/>
      <c r="N154" s="2"/>
      <c r="O154" s="2"/>
      <c r="P154"/>
      <c r="Q154"/>
      <c r="R154"/>
      <c r="S154"/>
      <c r="T154"/>
      <c r="U154"/>
      <c r="V154"/>
      <c r="W154"/>
      <c r="X154"/>
      <c r="Y154" s="2"/>
      <c r="Z154"/>
      <c r="AA154"/>
      <c r="AB154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/>
      <c r="BA154"/>
      <c r="BB154"/>
      <c r="BE154"/>
    </row>
    <row r="155" spans="1:57" s="1" customFormat="1" ht="12.75">
      <c r="A155" s="8"/>
      <c r="F155" s="35"/>
      <c r="H155" s="35"/>
      <c r="J155" s="35"/>
      <c r="L155" s="35"/>
      <c r="N155" s="2"/>
      <c r="P155"/>
      <c r="Q155"/>
      <c r="R155"/>
      <c r="S155"/>
      <c r="T155"/>
      <c r="U155"/>
      <c r="V155"/>
      <c r="W155"/>
      <c r="X155"/>
      <c r="Z155"/>
      <c r="AA155"/>
      <c r="AB155"/>
      <c r="AZ155"/>
      <c r="BA155"/>
      <c r="BB155"/>
      <c r="BE155"/>
    </row>
    <row r="156" spans="1:57" s="1" customFormat="1" ht="12.75">
      <c r="A156" s="8"/>
      <c r="B156" s="1" t="s">
        <v>47</v>
      </c>
      <c r="C156" s="4" t="s">
        <v>35</v>
      </c>
      <c r="D156" s="1" t="s">
        <v>190</v>
      </c>
      <c r="F156" s="35"/>
      <c r="H156" s="35"/>
      <c r="J156" s="35"/>
      <c r="L156" s="35"/>
      <c r="N156" s="2"/>
      <c r="P156"/>
      <c r="Q156"/>
      <c r="R156"/>
      <c r="S156"/>
      <c r="T156"/>
      <c r="U156"/>
      <c r="V156"/>
      <c r="W156"/>
      <c r="X156"/>
      <c r="Z156"/>
      <c r="AA156"/>
      <c r="AB156"/>
      <c r="AZ156"/>
      <c r="BA156"/>
      <c r="BB156"/>
      <c r="BE156"/>
    </row>
    <row r="157" spans="1:57" s="4" customFormat="1" ht="12.75">
      <c r="A157" s="8"/>
      <c r="B157" s="30" t="s">
        <v>193</v>
      </c>
      <c r="C157" s="30"/>
      <c r="D157" s="30" t="s">
        <v>189</v>
      </c>
      <c r="F157" s="26"/>
      <c r="G157" s="2">
        <v>282140</v>
      </c>
      <c r="H157" s="35"/>
      <c r="I157" s="2">
        <v>305570</v>
      </c>
      <c r="J157" s="35"/>
      <c r="K157" s="2">
        <v>289950</v>
      </c>
      <c r="L157" s="35"/>
      <c r="M157" s="2"/>
      <c r="N157" s="2"/>
      <c r="O157" s="2"/>
      <c r="P157"/>
      <c r="Q157"/>
      <c r="R157"/>
      <c r="S157"/>
      <c r="T157"/>
      <c r="U157"/>
      <c r="V157"/>
      <c r="W157"/>
      <c r="X157"/>
      <c r="Y157" s="2"/>
      <c r="Z157"/>
      <c r="AA157"/>
      <c r="AB157"/>
      <c r="AC157" s="2"/>
      <c r="AD157" s="2"/>
      <c r="AE157" s="2"/>
      <c r="AF157" s="2"/>
      <c r="AG157" s="2"/>
      <c r="AH157" s="2"/>
      <c r="AI157" s="2"/>
      <c r="AJ157" s="2"/>
      <c r="AK157" s="2"/>
      <c r="AZ157"/>
      <c r="BA157"/>
      <c r="BB157"/>
      <c r="BE157"/>
    </row>
    <row r="158" spans="1:57" s="4" customFormat="1" ht="12.75">
      <c r="A158" s="8"/>
      <c r="B158" s="30" t="s">
        <v>194</v>
      </c>
      <c r="C158" s="30"/>
      <c r="D158" s="30" t="s">
        <v>147</v>
      </c>
      <c r="F158" s="26"/>
      <c r="G158" s="2">
        <v>6.3</v>
      </c>
      <c r="H158" s="35"/>
      <c r="I158" s="2">
        <v>6.2</v>
      </c>
      <c r="J158" s="35"/>
      <c r="K158" s="2">
        <v>5.9</v>
      </c>
      <c r="L158" s="35"/>
      <c r="M158" s="2"/>
      <c r="N158" s="2"/>
      <c r="O158" s="2"/>
      <c r="P158"/>
      <c r="Q158"/>
      <c r="R158"/>
      <c r="S158"/>
      <c r="T158"/>
      <c r="U158"/>
      <c r="V158"/>
      <c r="W158"/>
      <c r="X158"/>
      <c r="Y158" s="2"/>
      <c r="Z158"/>
      <c r="AA158"/>
      <c r="AB158"/>
      <c r="AC158" s="2"/>
      <c r="AD158" s="2"/>
      <c r="AE158" s="2"/>
      <c r="AF158" s="2"/>
      <c r="AG158" s="2"/>
      <c r="AH158" s="2"/>
      <c r="AI158" s="2"/>
      <c r="AJ158" s="2"/>
      <c r="AK158" s="2"/>
      <c r="AZ158"/>
      <c r="BA158"/>
      <c r="BB158"/>
      <c r="BE158"/>
    </row>
    <row r="159" spans="1:57" s="4" customFormat="1" ht="12.75">
      <c r="A159" s="8"/>
      <c r="B159" s="30" t="s">
        <v>195</v>
      </c>
      <c r="C159" s="30"/>
      <c r="D159" s="30" t="s">
        <v>147</v>
      </c>
      <c r="F159" s="26"/>
      <c r="G159" s="2">
        <v>31.2</v>
      </c>
      <c r="H159" s="35"/>
      <c r="I159" s="2">
        <v>31.2</v>
      </c>
      <c r="J159" s="35"/>
      <c r="K159" s="2">
        <v>31.4</v>
      </c>
      <c r="L159" s="35"/>
      <c r="M159" s="2"/>
      <c r="N159" s="2"/>
      <c r="O159" s="2"/>
      <c r="P159"/>
      <c r="Q159"/>
      <c r="R159"/>
      <c r="S159"/>
      <c r="T159"/>
      <c r="U159"/>
      <c r="V159"/>
      <c r="W159"/>
      <c r="X159"/>
      <c r="Y159" s="2"/>
      <c r="Z159"/>
      <c r="AA159"/>
      <c r="AB159"/>
      <c r="AC159" s="2"/>
      <c r="AD159" s="2"/>
      <c r="AE159" s="2"/>
      <c r="AF159" s="2"/>
      <c r="AG159" s="2"/>
      <c r="AH159" s="2"/>
      <c r="AI159" s="2"/>
      <c r="AJ159" s="2"/>
      <c r="AK159" s="2"/>
      <c r="AZ159"/>
      <c r="BA159"/>
      <c r="BB159"/>
      <c r="BE159"/>
    </row>
    <row r="160" spans="1:57" s="4" customFormat="1" ht="12.75">
      <c r="A160" s="8"/>
      <c r="B160" s="30" t="s">
        <v>196</v>
      </c>
      <c r="C160" s="30"/>
      <c r="D160" s="30" t="s">
        <v>197</v>
      </c>
      <c r="F160" s="26"/>
      <c r="G160" s="2">
        <v>485.8</v>
      </c>
      <c r="H160" s="35"/>
      <c r="I160" s="2">
        <v>484.2</v>
      </c>
      <c r="J160" s="35"/>
      <c r="K160" s="2">
        <v>489.5</v>
      </c>
      <c r="L160" s="35"/>
      <c r="M160" s="2"/>
      <c r="N160" s="2"/>
      <c r="O160" s="2"/>
      <c r="P160"/>
      <c r="Q160"/>
      <c r="R160"/>
      <c r="S160"/>
      <c r="T160"/>
      <c r="U160"/>
      <c r="V160"/>
      <c r="W160"/>
      <c r="X160"/>
      <c r="Y160" s="2"/>
      <c r="Z160"/>
      <c r="AA160"/>
      <c r="AB160"/>
      <c r="AC160" s="2"/>
      <c r="AD160" s="2"/>
      <c r="AE160" s="2"/>
      <c r="AF160" s="2"/>
      <c r="AG160" s="2"/>
      <c r="AH160" s="2"/>
      <c r="AI160" s="2"/>
      <c r="AJ160" s="2"/>
      <c r="AK160" s="2"/>
      <c r="AZ160"/>
      <c r="BA160"/>
      <c r="BB160"/>
      <c r="BE160"/>
    </row>
    <row r="161" spans="1:57" s="1" customFormat="1" ht="12.75">
      <c r="A161" s="8"/>
      <c r="F161" s="35"/>
      <c r="H161" s="35"/>
      <c r="J161" s="35"/>
      <c r="L161" s="35"/>
      <c r="N161" s="2"/>
      <c r="P161"/>
      <c r="Q161"/>
      <c r="R161"/>
      <c r="S161"/>
      <c r="T161"/>
      <c r="U161"/>
      <c r="V161"/>
      <c r="W161"/>
      <c r="X161"/>
      <c r="Z161"/>
      <c r="AA161"/>
      <c r="AB161"/>
      <c r="AZ161"/>
      <c r="BA161"/>
      <c r="BB161"/>
      <c r="BE161"/>
    </row>
    <row r="162" spans="1:57" s="1" customFormat="1" ht="12.75">
      <c r="A162" s="8">
        <v>11</v>
      </c>
      <c r="B162" s="5" t="s">
        <v>5</v>
      </c>
      <c r="F162" s="35"/>
      <c r="G162" s="19" t="s">
        <v>43</v>
      </c>
      <c r="H162" s="19"/>
      <c r="I162" s="19" t="s">
        <v>44</v>
      </c>
      <c r="J162" s="19"/>
      <c r="K162" s="19" t="s">
        <v>45</v>
      </c>
      <c r="L162" s="19"/>
      <c r="M162" s="19" t="s">
        <v>46</v>
      </c>
      <c r="N162" s="2"/>
      <c r="P162"/>
      <c r="Q162"/>
      <c r="R162"/>
      <c r="S162"/>
      <c r="T162"/>
      <c r="U162"/>
      <c r="V162"/>
      <c r="W162"/>
      <c r="X162"/>
      <c r="Z162"/>
      <c r="AA162"/>
      <c r="AB162"/>
      <c r="AZ162"/>
      <c r="BA162"/>
      <c r="BB162"/>
      <c r="BE162"/>
    </row>
    <row r="163" spans="1:57" s="1" customFormat="1" ht="12.75">
      <c r="A163" s="8"/>
      <c r="F163" s="35"/>
      <c r="H163" s="35"/>
      <c r="J163" s="35"/>
      <c r="L163" s="35"/>
      <c r="N163" s="2"/>
      <c r="P163"/>
      <c r="Q163"/>
      <c r="R163"/>
      <c r="S163"/>
      <c r="T163"/>
      <c r="U163"/>
      <c r="V163"/>
      <c r="W163"/>
      <c r="X163"/>
      <c r="Z163"/>
      <c r="AA163"/>
      <c r="AB163"/>
      <c r="AZ163"/>
      <c r="BA163"/>
      <c r="BB163"/>
      <c r="BE163"/>
    </row>
    <row r="164" spans="1:57" s="3" customFormat="1" ht="12.75">
      <c r="A164" s="8"/>
      <c r="B164" s="3" t="s">
        <v>6</v>
      </c>
      <c r="C164" s="3" t="s">
        <v>190</v>
      </c>
      <c r="D164" s="3" t="s">
        <v>7</v>
      </c>
      <c r="E164" s="3" t="s">
        <v>199</v>
      </c>
      <c r="F164" s="35" t="s">
        <v>3</v>
      </c>
      <c r="G164" s="3">
        <v>0.00800007936</v>
      </c>
      <c r="H164" s="35" t="s">
        <v>3</v>
      </c>
      <c r="I164" s="3">
        <v>0.007800077376</v>
      </c>
      <c r="J164" s="35" t="s">
        <v>3</v>
      </c>
      <c r="K164" s="3">
        <v>0.007600075392</v>
      </c>
      <c r="L164" s="35" t="s">
        <v>3</v>
      </c>
      <c r="M164" s="3">
        <f aca="true" t="shared" si="2" ref="M164:M169">AVERAGE(G164,I164,K164)</f>
        <v>0.007800077376</v>
      </c>
      <c r="N164" s="2" t="s">
        <v>3</v>
      </c>
      <c r="P164"/>
      <c r="Q164"/>
      <c r="R164"/>
      <c r="S164"/>
      <c r="T164"/>
      <c r="U164"/>
      <c r="V164"/>
      <c r="W164"/>
      <c r="X164"/>
      <c r="Z164"/>
      <c r="AA164"/>
      <c r="AB164"/>
      <c r="AZ164"/>
      <c r="BA164"/>
      <c r="BB164"/>
      <c r="BE164"/>
    </row>
    <row r="165" spans="1:57" s="1" customFormat="1" ht="12.75">
      <c r="A165" s="8"/>
      <c r="B165" s="1" t="s">
        <v>1</v>
      </c>
      <c r="C165" s="3" t="s">
        <v>190</v>
      </c>
      <c r="D165" s="1" t="s">
        <v>2</v>
      </c>
      <c r="E165" s="3" t="s">
        <v>199</v>
      </c>
      <c r="F165" s="35" t="s">
        <v>3</v>
      </c>
      <c r="G165" s="1">
        <v>56.5</v>
      </c>
      <c r="H165" s="35" t="s">
        <v>3</v>
      </c>
      <c r="I165" s="1">
        <v>57.3</v>
      </c>
      <c r="J165" s="35" t="s">
        <v>3</v>
      </c>
      <c r="K165" s="1">
        <v>59.5</v>
      </c>
      <c r="L165" s="35" t="s">
        <v>3</v>
      </c>
      <c r="M165" s="31">
        <f t="shared" si="2"/>
        <v>57.76666666666667</v>
      </c>
      <c r="N165" s="2" t="s">
        <v>3</v>
      </c>
      <c r="P165"/>
      <c r="Q165"/>
      <c r="R165"/>
      <c r="S165"/>
      <c r="T165"/>
      <c r="U165"/>
      <c r="V165"/>
      <c r="W165"/>
      <c r="X165"/>
      <c r="Z165"/>
      <c r="AA165"/>
      <c r="AB165"/>
      <c r="AZ165"/>
      <c r="BA165"/>
      <c r="BB165"/>
      <c r="BE165"/>
    </row>
    <row r="166" spans="1:57" s="1" customFormat="1" ht="12.75">
      <c r="A166" s="8"/>
      <c r="B166" s="1" t="s">
        <v>4</v>
      </c>
      <c r="C166" s="3" t="s">
        <v>190</v>
      </c>
      <c r="D166" s="1" t="s">
        <v>2</v>
      </c>
      <c r="E166" s="3" t="s">
        <v>199</v>
      </c>
      <c r="F166" s="35" t="s">
        <v>3</v>
      </c>
      <c r="G166" s="1">
        <v>51.9</v>
      </c>
      <c r="H166" s="35" t="s">
        <v>3</v>
      </c>
      <c r="I166" s="1">
        <v>52.8</v>
      </c>
      <c r="J166" s="35" t="s">
        <v>3</v>
      </c>
      <c r="K166" s="1">
        <v>53</v>
      </c>
      <c r="L166" s="35" t="s">
        <v>3</v>
      </c>
      <c r="M166" s="31">
        <f t="shared" si="2"/>
        <v>52.56666666666666</v>
      </c>
      <c r="N166" s="2" t="s">
        <v>3</v>
      </c>
      <c r="P166"/>
      <c r="Q166"/>
      <c r="R166"/>
      <c r="S166"/>
      <c r="T166"/>
      <c r="U166"/>
      <c r="V166"/>
      <c r="W166"/>
      <c r="X166"/>
      <c r="Z166"/>
      <c r="AA166"/>
      <c r="AB166"/>
      <c r="AZ166"/>
      <c r="BA166"/>
      <c r="BB166"/>
      <c r="BE166"/>
    </row>
    <row r="167" spans="1:57" s="1" customFormat="1" ht="12.75">
      <c r="A167" s="8"/>
      <c r="B167" s="1" t="s">
        <v>8</v>
      </c>
      <c r="C167" s="3" t="s">
        <v>190</v>
      </c>
      <c r="D167" s="1" t="s">
        <v>2</v>
      </c>
      <c r="E167" s="3" t="s">
        <v>199</v>
      </c>
      <c r="F167" s="35" t="s">
        <v>3</v>
      </c>
      <c r="G167" s="1">
        <v>15.738791097993476</v>
      </c>
      <c r="H167" s="35" t="s">
        <v>3</v>
      </c>
      <c r="I167" s="1">
        <v>20.764623549453578</v>
      </c>
      <c r="J167" s="35" t="s">
        <v>3</v>
      </c>
      <c r="K167" s="1">
        <v>25.129162257300507</v>
      </c>
      <c r="L167" s="35" t="s">
        <v>3</v>
      </c>
      <c r="M167" s="31">
        <f t="shared" si="2"/>
        <v>20.54419230158252</v>
      </c>
      <c r="N167" s="2" t="s">
        <v>3</v>
      </c>
      <c r="P167"/>
      <c r="Q167"/>
      <c r="R167"/>
      <c r="S167"/>
      <c r="T167"/>
      <c r="U167"/>
      <c r="V167"/>
      <c r="W167"/>
      <c r="X167"/>
      <c r="Z167"/>
      <c r="AA167"/>
      <c r="AB167"/>
      <c r="AZ167"/>
      <c r="BA167"/>
      <c r="BB167"/>
      <c r="BE167"/>
    </row>
    <row r="168" spans="1:57" s="1" customFormat="1" ht="12.75">
      <c r="A168" s="8"/>
      <c r="B168" s="1" t="s">
        <v>9</v>
      </c>
      <c r="C168" s="3" t="s">
        <v>190</v>
      </c>
      <c r="D168" s="1" t="s">
        <v>2</v>
      </c>
      <c r="E168" s="3" t="s">
        <v>199</v>
      </c>
      <c r="F168" s="35" t="s">
        <v>3</v>
      </c>
      <c r="G168" s="1">
        <v>4.491056606087281</v>
      </c>
      <c r="H168" s="35" t="s">
        <v>3</v>
      </c>
      <c r="I168" s="1">
        <v>4.178280521484685</v>
      </c>
      <c r="J168" s="35" t="s">
        <v>3</v>
      </c>
      <c r="K168" s="1">
        <v>4.644044908338551</v>
      </c>
      <c r="L168" s="35" t="s">
        <v>3</v>
      </c>
      <c r="M168" s="31">
        <f t="shared" si="2"/>
        <v>4.437794011970173</v>
      </c>
      <c r="N168" s="2" t="s">
        <v>3</v>
      </c>
      <c r="P168"/>
      <c r="Q168"/>
      <c r="R168"/>
      <c r="S168"/>
      <c r="T168"/>
      <c r="U168"/>
      <c r="V168"/>
      <c r="W168"/>
      <c r="X168"/>
      <c r="Z168"/>
      <c r="AA168"/>
      <c r="AB168"/>
      <c r="AZ168"/>
      <c r="BA168"/>
      <c r="BB168"/>
      <c r="BE168"/>
    </row>
    <row r="169" spans="1:57" s="1" customFormat="1" ht="12.75">
      <c r="A169" s="8"/>
      <c r="B169" s="1" t="s">
        <v>198</v>
      </c>
      <c r="C169" s="3" t="s">
        <v>190</v>
      </c>
      <c r="D169" s="1" t="s">
        <v>2</v>
      </c>
      <c r="E169" s="3" t="s">
        <v>199</v>
      </c>
      <c r="F169" s="35"/>
      <c r="G169" s="1">
        <f>G167+2*G168</f>
        <v>24.720904310168038</v>
      </c>
      <c r="H169" s="35"/>
      <c r="I169" s="1">
        <f>I167+2*I168</f>
        <v>29.12118459242295</v>
      </c>
      <c r="J169" s="35"/>
      <c r="K169" s="1">
        <f>K167+2*K168</f>
        <v>34.41725207397761</v>
      </c>
      <c r="L169" s="35"/>
      <c r="M169" s="31">
        <f t="shared" si="2"/>
        <v>29.419780325522865</v>
      </c>
      <c r="N169" s="2"/>
      <c r="P169"/>
      <c r="Q169"/>
      <c r="R169"/>
      <c r="S169"/>
      <c r="T169"/>
      <c r="U169"/>
      <c r="V169"/>
      <c r="W169"/>
      <c r="X169"/>
      <c r="Z169"/>
      <c r="AA169"/>
      <c r="AB169"/>
      <c r="AZ169"/>
      <c r="BA169"/>
      <c r="BB169"/>
      <c r="BE169"/>
    </row>
    <row r="170" spans="1:57" s="1" customFormat="1" ht="12.75">
      <c r="A170" s="8"/>
      <c r="B170" s="1" t="s">
        <v>10</v>
      </c>
      <c r="C170" s="1" t="s">
        <v>191</v>
      </c>
      <c r="D170" s="1" t="s">
        <v>11</v>
      </c>
      <c r="E170" s="3" t="s">
        <v>199</v>
      </c>
      <c r="F170" s="35" t="s">
        <v>3</v>
      </c>
      <c r="G170" s="1">
        <v>1.9498926328855</v>
      </c>
      <c r="H170" s="35" t="s">
        <v>3</v>
      </c>
      <c r="I170" s="1">
        <v>1.8285271423241</v>
      </c>
      <c r="J170" s="35" t="s">
        <v>3</v>
      </c>
      <c r="K170" s="1">
        <v>1.7190874772121256</v>
      </c>
      <c r="L170" s="35" t="s">
        <v>3</v>
      </c>
      <c r="M170" s="31">
        <f aca="true" t="shared" si="3" ref="M170:M177">AVERAGE(G170,I170,K170)</f>
        <v>1.8325024174739086</v>
      </c>
      <c r="N170" s="2" t="s">
        <v>3</v>
      </c>
      <c r="P170"/>
      <c r="Q170"/>
      <c r="R170"/>
      <c r="S170"/>
      <c r="T170"/>
      <c r="U170"/>
      <c r="V170"/>
      <c r="W170"/>
      <c r="X170"/>
      <c r="Z170"/>
      <c r="AA170"/>
      <c r="AB170"/>
      <c r="AZ170"/>
      <c r="BA170"/>
      <c r="BB170"/>
      <c r="BE170"/>
    </row>
    <row r="171" spans="1:57" s="1" customFormat="1" ht="12.75">
      <c r="A171" s="8"/>
      <c r="B171" s="1" t="s">
        <v>12</v>
      </c>
      <c r="C171" s="1" t="s">
        <v>191</v>
      </c>
      <c r="D171" s="1" t="s">
        <v>11</v>
      </c>
      <c r="E171" s="3" t="s">
        <v>199</v>
      </c>
      <c r="F171" s="35" t="s">
        <v>3</v>
      </c>
      <c r="G171" s="1">
        <v>0.5241646862595419</v>
      </c>
      <c r="H171" s="35" t="s">
        <v>3</v>
      </c>
      <c r="I171" s="1">
        <v>0.5058560118285828</v>
      </c>
      <c r="J171" s="35" t="s">
        <v>3</v>
      </c>
      <c r="K171" s="1">
        <v>0.48982218528783855</v>
      </c>
      <c r="L171" s="35" t="s">
        <v>3</v>
      </c>
      <c r="M171" s="31">
        <f t="shared" si="3"/>
        <v>0.5066142944586544</v>
      </c>
      <c r="N171" s="2" t="s">
        <v>3</v>
      </c>
      <c r="P171"/>
      <c r="Q171"/>
      <c r="R171"/>
      <c r="S171"/>
      <c r="T171"/>
      <c r="U171"/>
      <c r="V171"/>
      <c r="W171"/>
      <c r="X171"/>
      <c r="Z171"/>
      <c r="AA171"/>
      <c r="AB171"/>
      <c r="AZ171"/>
      <c r="BA171"/>
      <c r="BB171"/>
      <c r="BE171"/>
    </row>
    <row r="172" spans="1:57" s="1" customFormat="1" ht="12.75">
      <c r="A172" s="8"/>
      <c r="B172" s="1" t="s">
        <v>13</v>
      </c>
      <c r="C172" s="1" t="s">
        <v>191</v>
      </c>
      <c r="D172" s="1" t="s">
        <v>11</v>
      </c>
      <c r="E172" s="3" t="s">
        <v>199</v>
      </c>
      <c r="F172" s="35" t="s">
        <v>3</v>
      </c>
      <c r="G172" s="1">
        <v>7.291713191077184</v>
      </c>
      <c r="H172" s="35" t="s">
        <v>3</v>
      </c>
      <c r="I172" s="1">
        <v>8.32144088722344</v>
      </c>
      <c r="J172" s="35" t="s">
        <v>3</v>
      </c>
      <c r="K172" s="1">
        <v>8.4541425249199</v>
      </c>
      <c r="L172" s="35" t="s">
        <v>3</v>
      </c>
      <c r="M172" s="31">
        <f t="shared" si="3"/>
        <v>8.022432201073508</v>
      </c>
      <c r="N172" s="2" t="s">
        <v>3</v>
      </c>
      <c r="P172"/>
      <c r="Q172"/>
      <c r="R172"/>
      <c r="S172"/>
      <c r="T172"/>
      <c r="U172"/>
      <c r="V172"/>
      <c r="W172"/>
      <c r="X172"/>
      <c r="Z172"/>
      <c r="AA172"/>
      <c r="AB172"/>
      <c r="AZ172"/>
      <c r="BA172"/>
      <c r="BB172"/>
      <c r="BE172"/>
    </row>
    <row r="173" spans="1:57" s="1" customFormat="1" ht="12.75">
      <c r="A173" s="8"/>
      <c r="B173" s="1" t="s">
        <v>14</v>
      </c>
      <c r="C173" s="1" t="s">
        <v>191</v>
      </c>
      <c r="D173" s="1" t="s">
        <v>11</v>
      </c>
      <c r="E173" s="3" t="s">
        <v>199</v>
      </c>
      <c r="F173" s="35" t="s">
        <v>15</v>
      </c>
      <c r="G173" s="1">
        <v>0.04193317490076335</v>
      </c>
      <c r="H173" s="35" t="s">
        <v>15</v>
      </c>
      <c r="I173" s="1">
        <v>0.0394173515710584</v>
      </c>
      <c r="J173" s="35" t="s">
        <v>15</v>
      </c>
      <c r="K173" s="1">
        <v>0.042388458342216793</v>
      </c>
      <c r="L173" s="35">
        <v>100</v>
      </c>
      <c r="M173" s="31">
        <f t="shared" si="3"/>
        <v>0.04124632827134619</v>
      </c>
      <c r="N173" s="2" t="s">
        <v>3</v>
      </c>
      <c r="P173"/>
      <c r="Q173"/>
      <c r="R173"/>
      <c r="S173"/>
      <c r="T173"/>
      <c r="U173"/>
      <c r="V173"/>
      <c r="W173"/>
      <c r="X173"/>
      <c r="Z173"/>
      <c r="AA173"/>
      <c r="AB173"/>
      <c r="AZ173"/>
      <c r="BA173"/>
      <c r="BB173"/>
      <c r="BE173"/>
    </row>
    <row r="174" spans="1:57" s="1" customFormat="1" ht="12.75">
      <c r="A174" s="8"/>
      <c r="B174" s="1" t="s">
        <v>16</v>
      </c>
      <c r="C174" s="1" t="s">
        <v>191</v>
      </c>
      <c r="D174" s="1" t="s">
        <v>11</v>
      </c>
      <c r="E174" s="3" t="s">
        <v>199</v>
      </c>
      <c r="F174" s="35" t="s">
        <v>3</v>
      </c>
      <c r="G174" s="1">
        <v>0.47757226970313826</v>
      </c>
      <c r="H174" s="35" t="s">
        <v>3</v>
      </c>
      <c r="I174" s="1">
        <v>1.359898629201515</v>
      </c>
      <c r="J174" s="35" t="s">
        <v>3</v>
      </c>
      <c r="K174" s="1">
        <v>0.5581147015058545</v>
      </c>
      <c r="L174" s="35" t="s">
        <v>3</v>
      </c>
      <c r="M174" s="31">
        <f t="shared" si="3"/>
        <v>0.7985285334701692</v>
      </c>
      <c r="N174" s="2" t="s">
        <v>3</v>
      </c>
      <c r="P174"/>
      <c r="Q174"/>
      <c r="R174"/>
      <c r="S174"/>
      <c r="T174"/>
      <c r="U174"/>
      <c r="V174"/>
      <c r="W174"/>
      <c r="X174"/>
      <c r="Z174"/>
      <c r="AA174"/>
      <c r="AB174"/>
      <c r="AZ174"/>
      <c r="BA174"/>
      <c r="BB174"/>
      <c r="BE174"/>
    </row>
    <row r="175" spans="1:57" s="1" customFormat="1" ht="12.75">
      <c r="A175" s="8"/>
      <c r="B175" s="1" t="s">
        <v>17</v>
      </c>
      <c r="C175" s="1" t="s">
        <v>191</v>
      </c>
      <c r="D175" s="1" t="s">
        <v>11</v>
      </c>
      <c r="E175" s="3" t="s">
        <v>199</v>
      </c>
      <c r="F175" s="35" t="s">
        <v>3</v>
      </c>
      <c r="G175" s="1">
        <v>4.8922037384224</v>
      </c>
      <c r="H175" s="35" t="s">
        <v>3</v>
      </c>
      <c r="I175" s="1">
        <v>4.642488073924656</v>
      </c>
      <c r="J175" s="35" t="s">
        <v>3</v>
      </c>
      <c r="K175" s="1">
        <v>4.3801406953624</v>
      </c>
      <c r="L175" s="35" t="s">
        <v>3</v>
      </c>
      <c r="M175" s="31">
        <f t="shared" si="3"/>
        <v>4.638277502569818</v>
      </c>
      <c r="N175" s="2" t="s">
        <v>3</v>
      </c>
      <c r="P175"/>
      <c r="Q175"/>
      <c r="R175"/>
      <c r="S175"/>
      <c r="T175"/>
      <c r="U175"/>
      <c r="V175"/>
      <c r="W175"/>
      <c r="X175"/>
      <c r="Z175"/>
      <c r="AA175"/>
      <c r="AB175"/>
      <c r="AZ175"/>
      <c r="BA175"/>
      <c r="BB175"/>
      <c r="BE175"/>
    </row>
    <row r="176" spans="1:57" s="1" customFormat="1" ht="12.75">
      <c r="A176" s="8"/>
      <c r="B176" s="1" t="s">
        <v>18</v>
      </c>
      <c r="C176" s="1" t="s">
        <v>192</v>
      </c>
      <c r="D176" s="1" t="s">
        <v>11</v>
      </c>
      <c r="E176" s="3" t="s">
        <v>199</v>
      </c>
      <c r="F176" s="35" t="s">
        <v>3</v>
      </c>
      <c r="G176" s="1">
        <v>0.2884292453491659</v>
      </c>
      <c r="H176" s="35" t="s">
        <v>15</v>
      </c>
      <c r="I176" s="1">
        <v>0.2517239506014434</v>
      </c>
      <c r="J176" s="35" t="s">
        <v>15</v>
      </c>
      <c r="K176" s="1">
        <v>0.26327071789806</v>
      </c>
      <c r="L176" s="35" t="s">
        <v>3</v>
      </c>
      <c r="M176" s="31">
        <f t="shared" si="3"/>
        <v>0.2678079712828898</v>
      </c>
      <c r="N176" s="2" t="s">
        <v>3</v>
      </c>
      <c r="P176"/>
      <c r="Q176"/>
      <c r="R176"/>
      <c r="S176"/>
      <c r="T176"/>
      <c r="U176"/>
      <c r="V176"/>
      <c r="W176"/>
      <c r="X176"/>
      <c r="Z176"/>
      <c r="AA176"/>
      <c r="AB176"/>
      <c r="AZ176"/>
      <c r="BA176"/>
      <c r="BB176"/>
      <c r="BE176"/>
    </row>
    <row r="177" spans="1:57" s="1" customFormat="1" ht="12.75">
      <c r="A177" s="8"/>
      <c r="B177" s="1" t="s">
        <v>19</v>
      </c>
      <c r="C177" s="1" t="s">
        <v>191</v>
      </c>
      <c r="D177" s="1" t="s">
        <v>11</v>
      </c>
      <c r="E177" s="3" t="s">
        <v>199</v>
      </c>
      <c r="F177" s="35" t="s">
        <v>3</v>
      </c>
      <c r="G177" s="1">
        <v>35.78</v>
      </c>
      <c r="H177" s="35" t="s">
        <v>3</v>
      </c>
      <c r="I177" s="1">
        <v>35.43</v>
      </c>
      <c r="J177" s="35" t="s">
        <v>3</v>
      </c>
      <c r="K177" s="1">
        <v>28.85</v>
      </c>
      <c r="L177" s="35" t="s">
        <v>3</v>
      </c>
      <c r="M177" s="31">
        <f t="shared" si="3"/>
        <v>33.35333333333333</v>
      </c>
      <c r="N177" s="2" t="s">
        <v>3</v>
      </c>
      <c r="P177"/>
      <c r="Q177"/>
      <c r="R177"/>
      <c r="S177"/>
      <c r="T177"/>
      <c r="U177"/>
      <c r="V177"/>
      <c r="W177"/>
      <c r="X177"/>
      <c r="Z177"/>
      <c r="AA177"/>
      <c r="AB177"/>
      <c r="AZ177"/>
      <c r="BA177"/>
      <c r="BB177"/>
      <c r="BE177"/>
    </row>
    <row r="178" spans="1:57" s="1" customFormat="1" ht="12.75">
      <c r="A178" s="8"/>
      <c r="B178" s="1" t="s">
        <v>20</v>
      </c>
      <c r="C178" s="1" t="s">
        <v>191</v>
      </c>
      <c r="D178" s="1" t="s">
        <v>11</v>
      </c>
      <c r="E178" s="3" t="s">
        <v>199</v>
      </c>
      <c r="F178" s="35" t="s">
        <v>3</v>
      </c>
      <c r="G178" s="1">
        <v>6.2899762351145</v>
      </c>
      <c r="H178" s="35" t="s">
        <v>3</v>
      </c>
      <c r="I178" s="1">
        <v>6.000196850261112</v>
      </c>
      <c r="J178" s="35" t="s">
        <v>3</v>
      </c>
      <c r="K178" s="1">
        <v>8.124454515591554</v>
      </c>
      <c r="L178" s="35" t="s">
        <v>3</v>
      </c>
      <c r="M178" s="31">
        <f aca="true" t="shared" si="4" ref="M178:M184">AVERAGE(G178,I178,K178)</f>
        <v>6.804875866989055</v>
      </c>
      <c r="N178" s="2" t="s">
        <v>3</v>
      </c>
      <c r="P178"/>
      <c r="Q178"/>
      <c r="R178"/>
      <c r="S178"/>
      <c r="T178"/>
      <c r="U178"/>
      <c r="V178"/>
      <c r="W178"/>
      <c r="X178"/>
      <c r="Z178"/>
      <c r="AA178"/>
      <c r="AB178"/>
      <c r="AZ178"/>
      <c r="BA178"/>
      <c r="BB178"/>
      <c r="BE178"/>
    </row>
    <row r="179" spans="1:57" s="1" customFormat="1" ht="12.75">
      <c r="A179" s="8"/>
      <c r="B179" s="1" t="s">
        <v>21</v>
      </c>
      <c r="C179" s="1" t="s">
        <v>191</v>
      </c>
      <c r="D179" s="1" t="s">
        <v>11</v>
      </c>
      <c r="E179" s="3" t="s">
        <v>199</v>
      </c>
      <c r="F179" s="35" t="s">
        <v>3</v>
      </c>
      <c r="G179" s="1">
        <v>3.517727450008482</v>
      </c>
      <c r="H179" s="35" t="s">
        <v>3</v>
      </c>
      <c r="I179" s="1">
        <v>3.5475616413952564</v>
      </c>
      <c r="J179" s="35" t="s">
        <v>3</v>
      </c>
      <c r="K179" s="1">
        <v>3.061388658049</v>
      </c>
      <c r="L179" s="35" t="s">
        <v>3</v>
      </c>
      <c r="M179" s="31">
        <f t="shared" si="4"/>
        <v>3.3755592498175795</v>
      </c>
      <c r="N179" s="2" t="s">
        <v>3</v>
      </c>
      <c r="P179"/>
      <c r="Q179"/>
      <c r="R179"/>
      <c r="S179"/>
      <c r="T179"/>
      <c r="U179"/>
      <c r="V179"/>
      <c r="W179"/>
      <c r="X179"/>
      <c r="Z179"/>
      <c r="AA179"/>
      <c r="AB179"/>
      <c r="AZ179"/>
      <c r="BA179"/>
      <c r="BB179"/>
      <c r="BE179"/>
    </row>
    <row r="180" spans="1:57" s="1" customFormat="1" ht="12.75">
      <c r="A180" s="8"/>
      <c r="B180" s="1" t="s">
        <v>22</v>
      </c>
      <c r="C180" s="1" t="s">
        <v>191</v>
      </c>
      <c r="D180" s="1" t="s">
        <v>11</v>
      </c>
      <c r="E180" s="3" t="s">
        <v>199</v>
      </c>
      <c r="F180" s="35" t="s">
        <v>3</v>
      </c>
      <c r="G180" s="1">
        <v>36.19</v>
      </c>
      <c r="H180" s="35" t="s">
        <v>3</v>
      </c>
      <c r="I180" s="1">
        <v>25.3</v>
      </c>
      <c r="J180" s="35" t="s">
        <v>3</v>
      </c>
      <c r="K180" s="1">
        <v>14.32</v>
      </c>
      <c r="L180" s="35" t="s">
        <v>3</v>
      </c>
      <c r="M180" s="31">
        <f t="shared" si="4"/>
        <v>25.27</v>
      </c>
      <c r="N180" s="2" t="s">
        <v>3</v>
      </c>
      <c r="P180"/>
      <c r="Q180"/>
      <c r="R180"/>
      <c r="S180"/>
      <c r="T180"/>
      <c r="U180"/>
      <c r="V180"/>
      <c r="W180"/>
      <c r="X180"/>
      <c r="Z180"/>
      <c r="AA180"/>
      <c r="AB180"/>
      <c r="AZ180"/>
      <c r="BA180"/>
      <c r="BB180"/>
      <c r="BE180"/>
    </row>
    <row r="181" spans="1:57" s="1" customFormat="1" ht="12.75">
      <c r="A181" s="8"/>
      <c r="B181" s="1" t="s">
        <v>23</v>
      </c>
      <c r="C181" s="1" t="s">
        <v>191</v>
      </c>
      <c r="D181" s="1" t="s">
        <v>11</v>
      </c>
      <c r="E181" s="3" t="s">
        <v>199</v>
      </c>
      <c r="F181" s="35" t="s">
        <v>3</v>
      </c>
      <c r="G181" s="1">
        <v>0.24693980774894</v>
      </c>
      <c r="H181" s="35" t="s">
        <v>3</v>
      </c>
      <c r="I181" s="1">
        <v>0.25621278521188</v>
      </c>
      <c r="J181" s="35" t="s">
        <v>3</v>
      </c>
      <c r="K181" s="1">
        <v>0.25668566440564616</v>
      </c>
      <c r="L181" s="35" t="s">
        <v>3</v>
      </c>
      <c r="M181" s="31">
        <f t="shared" si="4"/>
        <v>0.2532794191221554</v>
      </c>
      <c r="N181" s="2" t="s">
        <v>3</v>
      </c>
      <c r="P181"/>
      <c r="Q181"/>
      <c r="R181"/>
      <c r="S181"/>
      <c r="T181"/>
      <c r="U181"/>
      <c r="V181"/>
      <c r="W181"/>
      <c r="X181"/>
      <c r="Z181"/>
      <c r="AA181"/>
      <c r="AB181"/>
      <c r="AZ181"/>
      <c r="BA181"/>
      <c r="BB181"/>
      <c r="BE181"/>
    </row>
    <row r="182" spans="1:57" s="1" customFormat="1" ht="12.75">
      <c r="A182" s="8"/>
      <c r="B182" s="1" t="s">
        <v>24</v>
      </c>
      <c r="C182" s="1" t="s">
        <v>191</v>
      </c>
      <c r="D182" s="1" t="s">
        <v>11</v>
      </c>
      <c r="E182" s="3" t="s">
        <v>199</v>
      </c>
      <c r="F182" s="35" t="s">
        <v>3</v>
      </c>
      <c r="G182" s="1">
        <v>1.1368549639762513</v>
      </c>
      <c r="H182" s="35" t="s">
        <v>3</v>
      </c>
      <c r="I182" s="1">
        <v>0.9416367319752841</v>
      </c>
      <c r="J182" s="35" t="s">
        <v>3</v>
      </c>
      <c r="K182" s="1">
        <v>0.5015967570495655</v>
      </c>
      <c r="L182" s="35" t="s">
        <v>3</v>
      </c>
      <c r="M182" s="31">
        <f t="shared" si="4"/>
        <v>0.8600294843337002</v>
      </c>
      <c r="N182" s="2" t="s">
        <v>3</v>
      </c>
      <c r="P182"/>
      <c r="Q182"/>
      <c r="R182"/>
      <c r="S182"/>
      <c r="T182"/>
      <c r="U182"/>
      <c r="V182"/>
      <c r="W182"/>
      <c r="X182"/>
      <c r="Z182"/>
      <c r="AA182"/>
      <c r="AB182"/>
      <c r="AZ182"/>
      <c r="BA182"/>
      <c r="BB182"/>
      <c r="BE182"/>
    </row>
    <row r="183" spans="1:57" s="1" customFormat="1" ht="12.75">
      <c r="A183" s="8"/>
      <c r="B183" s="1" t="s">
        <v>57</v>
      </c>
      <c r="C183" s="1" t="s">
        <v>191</v>
      </c>
      <c r="D183" s="1" t="s">
        <v>11</v>
      </c>
      <c r="E183" s="3" t="s">
        <v>199</v>
      </c>
      <c r="F183" s="35"/>
      <c r="G183" s="1">
        <f>G174+G177</f>
        <v>36.25757226970314</v>
      </c>
      <c r="H183" s="35"/>
      <c r="I183" s="1">
        <f>I174+I177</f>
        <v>36.78989862920152</v>
      </c>
      <c r="J183" s="35"/>
      <c r="K183" s="1">
        <f>K174+K177</f>
        <v>29.408114701505855</v>
      </c>
      <c r="L183" s="35"/>
      <c r="M183" s="31">
        <f t="shared" si="4"/>
        <v>34.15186186680351</v>
      </c>
      <c r="N183" s="2"/>
      <c r="P183"/>
      <c r="Q183"/>
      <c r="R183"/>
      <c r="S183"/>
      <c r="T183"/>
      <c r="U183"/>
      <c r="V183"/>
      <c r="W183"/>
      <c r="X183"/>
      <c r="Z183"/>
      <c r="AA183"/>
      <c r="AB183"/>
      <c r="AZ183"/>
      <c r="BA183"/>
      <c r="BB183"/>
      <c r="BE183"/>
    </row>
    <row r="184" spans="1:57" s="1" customFormat="1" ht="12.75">
      <c r="A184" s="8"/>
      <c r="B184" s="1" t="s">
        <v>58</v>
      </c>
      <c r="C184" s="1" t="s">
        <v>191</v>
      </c>
      <c r="D184" s="1" t="s">
        <v>11</v>
      </c>
      <c r="E184" s="3" t="s">
        <v>199</v>
      </c>
      <c r="F184" s="35">
        <f>G173/G184*100</f>
        <v>0.7682458386683726</v>
      </c>
      <c r="G184" s="1">
        <f>G171+G173+G175</f>
        <v>5.458301599582705</v>
      </c>
      <c r="H184" s="35">
        <f>I173/I184*100</f>
        <v>0.7598142676234698</v>
      </c>
      <c r="I184" s="1">
        <f>I171+I173+I175</f>
        <v>5.187761437324297</v>
      </c>
      <c r="J184" s="35">
        <f>K173/K184*100</f>
        <v>0.8628954937679776</v>
      </c>
      <c r="K184" s="1">
        <f>K171+K173+K175</f>
        <v>4.912351338992455</v>
      </c>
      <c r="L184" s="35">
        <f>(F184*G184+H184*I184+J184*K184)/(3*M184)</f>
        <v>0.7953187376582197</v>
      </c>
      <c r="M184" s="31">
        <f t="shared" si="4"/>
        <v>5.186138125299819</v>
      </c>
      <c r="N184" s="2"/>
      <c r="P184"/>
      <c r="Q184"/>
      <c r="R184"/>
      <c r="S184"/>
      <c r="T184"/>
      <c r="U184"/>
      <c r="V184"/>
      <c r="W184"/>
      <c r="X184"/>
      <c r="Z184"/>
      <c r="AA184"/>
      <c r="AB184"/>
      <c r="AZ184"/>
      <c r="BA184"/>
      <c r="BB184"/>
      <c r="BE184"/>
    </row>
    <row r="185" spans="1:57" s="4" customFormat="1" ht="12.75">
      <c r="A185" s="8"/>
      <c r="F185" s="26"/>
      <c r="G185" s="2"/>
      <c r="H185" s="35"/>
      <c r="I185" s="2"/>
      <c r="J185" s="35"/>
      <c r="K185" s="2"/>
      <c r="L185" s="35"/>
      <c r="M185" s="2"/>
      <c r="N185" s="2"/>
      <c r="O185" s="2"/>
      <c r="P185"/>
      <c r="Q185"/>
      <c r="R185"/>
      <c r="S185"/>
      <c r="T185"/>
      <c r="U185"/>
      <c r="V185"/>
      <c r="W185"/>
      <c r="X185"/>
      <c r="Y185" s="2"/>
      <c r="Z185"/>
      <c r="AA185"/>
      <c r="AB185"/>
      <c r="AC185" s="2"/>
      <c r="AD185" s="2"/>
      <c r="AE185" s="2"/>
      <c r="AF185" s="2"/>
      <c r="AG185" s="2"/>
      <c r="AH185" s="2"/>
      <c r="AI185" s="2"/>
      <c r="AJ185" s="2"/>
      <c r="AK185" s="2"/>
      <c r="AZ185"/>
      <c r="BA185"/>
      <c r="BB185"/>
      <c r="BE185"/>
    </row>
    <row r="186" spans="1:57" s="4" customFormat="1" ht="12.75">
      <c r="A186" s="8"/>
      <c r="B186" s="1" t="s">
        <v>47</v>
      </c>
      <c r="C186" s="4" t="s">
        <v>39</v>
      </c>
      <c r="D186" s="1" t="s">
        <v>190</v>
      </c>
      <c r="F186" s="26"/>
      <c r="G186" s="2"/>
      <c r="H186" s="35"/>
      <c r="I186" s="2"/>
      <c r="J186" s="35"/>
      <c r="K186" s="2"/>
      <c r="L186" s="35"/>
      <c r="M186" s="2"/>
      <c r="N186" s="2"/>
      <c r="O186" s="2"/>
      <c r="P186"/>
      <c r="Q186"/>
      <c r="R186"/>
      <c r="S186"/>
      <c r="T186"/>
      <c r="U186"/>
      <c r="V186"/>
      <c r="W186"/>
      <c r="X186"/>
      <c r="Y186" s="2"/>
      <c r="Z186"/>
      <c r="AA186"/>
      <c r="AB186"/>
      <c r="AC186" s="2"/>
      <c r="AD186" s="2"/>
      <c r="AE186" s="2"/>
      <c r="AF186" s="2"/>
      <c r="AG186" s="2"/>
      <c r="AH186" s="2"/>
      <c r="AI186" s="2"/>
      <c r="AJ186" s="2"/>
      <c r="AK186" s="2"/>
      <c r="AZ186"/>
      <c r="BA186"/>
      <c r="BB186"/>
      <c r="BE186"/>
    </row>
    <row r="187" spans="1:57" s="4" customFormat="1" ht="12.75">
      <c r="A187" s="8"/>
      <c r="B187" s="30" t="s">
        <v>193</v>
      </c>
      <c r="C187" s="30"/>
      <c r="D187" s="30" t="s">
        <v>189</v>
      </c>
      <c r="F187" s="26"/>
      <c r="G187" s="2">
        <v>252910</v>
      </c>
      <c r="H187" s="35"/>
      <c r="I187" s="2">
        <v>275730</v>
      </c>
      <c r="J187" s="35"/>
      <c r="K187" s="2">
        <v>272890</v>
      </c>
      <c r="L187" s="35"/>
      <c r="M187" s="2"/>
      <c r="N187" s="2"/>
      <c r="O187" s="2"/>
      <c r="P187"/>
      <c r="Q187"/>
      <c r="R187"/>
      <c r="S187"/>
      <c r="T187"/>
      <c r="U187"/>
      <c r="V187"/>
      <c r="W187"/>
      <c r="X187"/>
      <c r="Y187" s="2"/>
      <c r="Z187"/>
      <c r="AA187"/>
      <c r="AB187"/>
      <c r="AC187" s="2"/>
      <c r="AD187" s="2"/>
      <c r="AE187" s="2"/>
      <c r="AF187" s="2"/>
      <c r="AG187" s="2"/>
      <c r="AH187" s="2"/>
      <c r="AI187" s="2"/>
      <c r="AJ187" s="2"/>
      <c r="AK187" s="2"/>
      <c r="AZ187"/>
      <c r="BA187"/>
      <c r="BB187"/>
      <c r="BE187"/>
    </row>
    <row r="188" spans="1:57" s="4" customFormat="1" ht="12.75">
      <c r="A188" s="8"/>
      <c r="B188" s="30" t="s">
        <v>194</v>
      </c>
      <c r="C188" s="30"/>
      <c r="D188" s="30" t="s">
        <v>147</v>
      </c>
      <c r="F188" s="26"/>
      <c r="G188" s="2">
        <v>7.5</v>
      </c>
      <c r="H188" s="35"/>
      <c r="I188" s="2">
        <v>6.5</v>
      </c>
      <c r="J188" s="35"/>
      <c r="K188" s="2">
        <v>7.9</v>
      </c>
      <c r="L188" s="35"/>
      <c r="M188" s="2"/>
      <c r="N188" s="2"/>
      <c r="O188" s="2"/>
      <c r="P188"/>
      <c r="Q188"/>
      <c r="R188"/>
      <c r="S188"/>
      <c r="T188"/>
      <c r="U188"/>
      <c r="V188"/>
      <c r="W188"/>
      <c r="X188"/>
      <c r="Y188" s="2"/>
      <c r="Z188"/>
      <c r="AA188"/>
      <c r="AB188"/>
      <c r="AC188" s="2"/>
      <c r="AD188" s="2"/>
      <c r="AE188" s="2"/>
      <c r="AF188" s="2"/>
      <c r="AG188" s="2"/>
      <c r="AH188" s="2"/>
      <c r="AI188" s="2"/>
      <c r="AJ188" s="2"/>
      <c r="AK188" s="2"/>
      <c r="AZ188"/>
      <c r="BA188"/>
      <c r="BB188"/>
      <c r="BE188"/>
    </row>
    <row r="189" spans="1:57" s="4" customFormat="1" ht="12.75">
      <c r="A189" s="8"/>
      <c r="B189" s="30" t="s">
        <v>195</v>
      </c>
      <c r="C189" s="30"/>
      <c r="D189" s="30" t="s">
        <v>147</v>
      </c>
      <c r="F189" s="26"/>
      <c r="G189" s="2">
        <v>35.3</v>
      </c>
      <c r="H189" s="35"/>
      <c r="I189" s="2">
        <v>34.3</v>
      </c>
      <c r="J189" s="35"/>
      <c r="K189" s="2">
        <v>35.7</v>
      </c>
      <c r="L189" s="35"/>
      <c r="M189" s="2"/>
      <c r="N189" s="2"/>
      <c r="O189" s="2"/>
      <c r="P189"/>
      <c r="Q189"/>
      <c r="R189"/>
      <c r="S189"/>
      <c r="T189"/>
      <c r="U189"/>
      <c r="V189"/>
      <c r="W189"/>
      <c r="X189"/>
      <c r="Y189" s="2"/>
      <c r="Z189"/>
      <c r="AA189"/>
      <c r="AB189"/>
      <c r="AC189" s="2"/>
      <c r="AD189" s="2"/>
      <c r="AE189" s="2"/>
      <c r="AF189" s="2"/>
      <c r="AG189" s="2"/>
      <c r="AH189" s="2"/>
      <c r="AI189" s="2"/>
      <c r="AJ189" s="2"/>
      <c r="AK189" s="2"/>
      <c r="AZ189"/>
      <c r="BA189"/>
      <c r="BB189"/>
      <c r="BE189"/>
    </row>
    <row r="190" spans="1:57" s="4" customFormat="1" ht="12.75">
      <c r="A190" s="8"/>
      <c r="B190" s="30" t="s">
        <v>196</v>
      </c>
      <c r="C190" s="30"/>
      <c r="D190" s="30" t="s">
        <v>197</v>
      </c>
      <c r="F190" s="26"/>
      <c r="G190" s="2">
        <v>412.2</v>
      </c>
      <c r="H190" s="35"/>
      <c r="I190" s="2">
        <v>412.9</v>
      </c>
      <c r="J190" s="35"/>
      <c r="K190" s="2">
        <v>410.9</v>
      </c>
      <c r="L190" s="35"/>
      <c r="M190" s="2"/>
      <c r="N190" s="2"/>
      <c r="O190" s="2"/>
      <c r="P190"/>
      <c r="Q190"/>
      <c r="R190"/>
      <c r="S190"/>
      <c r="T190"/>
      <c r="U190"/>
      <c r="V190"/>
      <c r="W190"/>
      <c r="X190"/>
      <c r="Y190" s="2"/>
      <c r="Z190"/>
      <c r="AA190"/>
      <c r="AB190"/>
      <c r="AC190" s="2"/>
      <c r="AD190" s="2"/>
      <c r="AE190" s="2"/>
      <c r="AF190" s="2"/>
      <c r="AG190" s="2"/>
      <c r="AH190" s="2"/>
      <c r="AI190" s="2"/>
      <c r="AJ190" s="2"/>
      <c r="AK190" s="2"/>
      <c r="AZ190"/>
      <c r="BA190"/>
      <c r="BB190"/>
      <c r="BE190"/>
    </row>
    <row r="191" spans="1:57" s="4" customFormat="1" ht="12.75">
      <c r="A191" s="8"/>
      <c r="F191" s="26"/>
      <c r="G191" s="2"/>
      <c r="H191" s="35"/>
      <c r="I191" s="2"/>
      <c r="J191" s="35"/>
      <c r="K191" s="2"/>
      <c r="L191" s="35"/>
      <c r="M191" s="2"/>
      <c r="N191" s="2"/>
      <c r="O191" s="2"/>
      <c r="P191"/>
      <c r="Q191"/>
      <c r="R191"/>
      <c r="S191"/>
      <c r="T191"/>
      <c r="U191"/>
      <c r="V191"/>
      <c r="W191"/>
      <c r="X191"/>
      <c r="Y191" s="2"/>
      <c r="Z191"/>
      <c r="AA191"/>
      <c r="AB191"/>
      <c r="AC191" s="2"/>
      <c r="AD191" s="2"/>
      <c r="AE191" s="2"/>
      <c r="AF191" s="2"/>
      <c r="AG191" s="2"/>
      <c r="AH191" s="2"/>
      <c r="AI191" s="2"/>
      <c r="AJ191" s="2"/>
      <c r="AK191" s="2"/>
      <c r="AZ191"/>
      <c r="BA191"/>
      <c r="BB191"/>
      <c r="BE191"/>
    </row>
    <row r="192" spans="1:57" s="4" customFormat="1" ht="12.75">
      <c r="A192" s="8"/>
      <c r="B192" s="1" t="s">
        <v>47</v>
      </c>
      <c r="C192" s="4" t="s">
        <v>38</v>
      </c>
      <c r="D192" s="30" t="s">
        <v>191</v>
      </c>
      <c r="F192" s="26"/>
      <c r="G192" s="2"/>
      <c r="H192" s="35"/>
      <c r="I192" s="2"/>
      <c r="J192" s="35"/>
      <c r="K192" s="2"/>
      <c r="L192" s="35"/>
      <c r="M192" s="2"/>
      <c r="N192" s="2"/>
      <c r="O192" s="2"/>
      <c r="P192"/>
      <c r="Q192"/>
      <c r="R192"/>
      <c r="S192"/>
      <c r="T192"/>
      <c r="U192"/>
      <c r="V192"/>
      <c r="W192"/>
      <c r="X192"/>
      <c r="Y192" s="2"/>
      <c r="Z192"/>
      <c r="AA192"/>
      <c r="AB192"/>
      <c r="AC192" s="2"/>
      <c r="AD192" s="2"/>
      <c r="AE192" s="2"/>
      <c r="AF192" s="2"/>
      <c r="AG192" s="2"/>
      <c r="AH192" s="2"/>
      <c r="AI192" s="2"/>
      <c r="AJ192" s="2"/>
      <c r="AK192" s="2"/>
      <c r="AZ192"/>
      <c r="BA192"/>
      <c r="BB192"/>
      <c r="BE192"/>
    </row>
    <row r="193" spans="1:57" s="4" customFormat="1" ht="12.75">
      <c r="A193" s="8"/>
      <c r="B193" s="30" t="s">
        <v>193</v>
      </c>
      <c r="C193" s="30"/>
      <c r="D193" s="30" t="s">
        <v>189</v>
      </c>
      <c r="F193" s="26"/>
      <c r="G193" s="2">
        <v>262000</v>
      </c>
      <c r="H193" s="35"/>
      <c r="I193" s="2">
        <v>259500</v>
      </c>
      <c r="J193" s="35"/>
      <c r="K193" s="2">
        <v>267100</v>
      </c>
      <c r="L193" s="35"/>
      <c r="M193" s="2"/>
      <c r="N193" s="2"/>
      <c r="O193" s="2"/>
      <c r="P193"/>
      <c r="Q193"/>
      <c r="R193"/>
      <c r="S193"/>
      <c r="T193"/>
      <c r="U193"/>
      <c r="V193"/>
      <c r="W193"/>
      <c r="X193"/>
      <c r="Y193" s="2"/>
      <c r="Z193"/>
      <c r="AA193"/>
      <c r="AB193"/>
      <c r="AC193" s="2"/>
      <c r="AD193" s="2"/>
      <c r="AE193" s="2"/>
      <c r="AF193" s="2"/>
      <c r="AG193" s="2"/>
      <c r="AH193" s="2"/>
      <c r="AI193" s="2"/>
      <c r="AJ193" s="2"/>
      <c r="AK193" s="2"/>
      <c r="AZ193"/>
      <c r="BA193"/>
      <c r="BB193"/>
      <c r="BE193"/>
    </row>
    <row r="194" spans="1:57" s="4" customFormat="1" ht="12.75">
      <c r="A194" s="8"/>
      <c r="B194" s="30" t="s">
        <v>194</v>
      </c>
      <c r="C194" s="30"/>
      <c r="D194" s="30" t="s">
        <v>147</v>
      </c>
      <c r="F194" s="26"/>
      <c r="G194" s="2">
        <v>7.5</v>
      </c>
      <c r="H194" s="35"/>
      <c r="I194" s="2">
        <v>6.5</v>
      </c>
      <c r="J194" s="35"/>
      <c r="K194" s="2">
        <v>7.9</v>
      </c>
      <c r="L194" s="35"/>
      <c r="M194" s="2"/>
      <c r="N194" s="2"/>
      <c r="O194" s="2"/>
      <c r="P194"/>
      <c r="Q194"/>
      <c r="R194"/>
      <c r="S194"/>
      <c r="T194"/>
      <c r="U194"/>
      <c r="V194"/>
      <c r="W194"/>
      <c r="X194"/>
      <c r="Y194" s="2"/>
      <c r="Z194"/>
      <c r="AA194"/>
      <c r="AB194"/>
      <c r="AC194" s="2"/>
      <c r="AD194" s="2"/>
      <c r="AE194" s="2"/>
      <c r="AF194" s="2"/>
      <c r="AG194" s="2"/>
      <c r="AH194" s="2"/>
      <c r="AI194" s="2"/>
      <c r="AJ194" s="2"/>
      <c r="AK194" s="2"/>
      <c r="AZ194"/>
      <c r="BA194"/>
      <c r="BB194"/>
      <c r="BE194"/>
    </row>
    <row r="195" spans="1:57" s="4" customFormat="1" ht="12.75">
      <c r="A195" s="8"/>
      <c r="B195" s="30" t="s">
        <v>195</v>
      </c>
      <c r="C195" s="30"/>
      <c r="D195" s="30" t="s">
        <v>147</v>
      </c>
      <c r="F195" s="26"/>
      <c r="G195" s="2">
        <v>35.3</v>
      </c>
      <c r="H195" s="35"/>
      <c r="I195" s="2">
        <v>35.3</v>
      </c>
      <c r="J195" s="35"/>
      <c r="K195" s="2">
        <v>34.7</v>
      </c>
      <c r="L195" s="35"/>
      <c r="M195" s="2"/>
      <c r="N195" s="2"/>
      <c r="O195" s="2"/>
      <c r="P195"/>
      <c r="Q195"/>
      <c r="R195"/>
      <c r="S195"/>
      <c r="T195"/>
      <c r="U195"/>
      <c r="V195"/>
      <c r="W195"/>
      <c r="X195"/>
      <c r="Y195" s="2"/>
      <c r="Z195"/>
      <c r="AA195"/>
      <c r="AB195"/>
      <c r="AC195" s="2"/>
      <c r="AD195" s="2"/>
      <c r="AE195" s="2"/>
      <c r="AF195" s="2"/>
      <c r="AG195" s="2"/>
      <c r="AH195" s="2"/>
      <c r="AI195" s="2"/>
      <c r="AJ195" s="2"/>
      <c r="AK195" s="2"/>
      <c r="AZ195"/>
      <c r="BA195"/>
      <c r="BB195"/>
      <c r="BE195"/>
    </row>
    <row r="196" spans="1:57" s="4" customFormat="1" ht="12.75">
      <c r="A196" s="8"/>
      <c r="B196" s="30" t="s">
        <v>196</v>
      </c>
      <c r="C196" s="30"/>
      <c r="D196" s="30" t="s">
        <v>197</v>
      </c>
      <c r="F196" s="26"/>
      <c r="G196" s="2">
        <v>417.7</v>
      </c>
      <c r="H196" s="35"/>
      <c r="I196" s="2">
        <v>484.2</v>
      </c>
      <c r="J196" s="35"/>
      <c r="K196" s="2">
        <v>416.9</v>
      </c>
      <c r="L196" s="35"/>
      <c r="M196" s="2"/>
      <c r="N196" s="2"/>
      <c r="O196" s="2"/>
      <c r="P196"/>
      <c r="Q196"/>
      <c r="R196"/>
      <c r="S196"/>
      <c r="T196"/>
      <c r="U196"/>
      <c r="V196"/>
      <c r="W196"/>
      <c r="X196"/>
      <c r="Y196" s="2"/>
      <c r="Z196"/>
      <c r="AA196"/>
      <c r="AB196"/>
      <c r="AC196" s="2"/>
      <c r="AD196" s="2"/>
      <c r="AE196" s="2"/>
      <c r="AF196" s="2"/>
      <c r="AG196" s="2"/>
      <c r="AH196" s="2"/>
      <c r="AI196" s="2"/>
      <c r="AJ196" s="2"/>
      <c r="AK196" s="2"/>
      <c r="AZ196"/>
      <c r="BA196"/>
      <c r="BB196"/>
      <c r="BE196"/>
    </row>
    <row r="197" spans="1:57" s="1" customFormat="1" ht="12.75">
      <c r="A197" s="8"/>
      <c r="F197" s="35"/>
      <c r="H197" s="35"/>
      <c r="J197" s="35"/>
      <c r="L197" s="35"/>
      <c r="N197" s="2"/>
      <c r="P197"/>
      <c r="Q197"/>
      <c r="R197"/>
      <c r="S197"/>
      <c r="T197"/>
      <c r="U197"/>
      <c r="V197"/>
      <c r="W197"/>
      <c r="X197"/>
      <c r="Z197"/>
      <c r="AA197"/>
      <c r="AB197"/>
      <c r="AZ197"/>
      <c r="BA197"/>
      <c r="BB197"/>
      <c r="BE197"/>
    </row>
    <row r="198" spans="1:57" s="1" customFormat="1" ht="12.75">
      <c r="A198" s="8"/>
      <c r="B198" s="1" t="s">
        <v>47</v>
      </c>
      <c r="C198" s="4" t="s">
        <v>37</v>
      </c>
      <c r="D198" s="1" t="s">
        <v>192</v>
      </c>
      <c r="F198" s="35"/>
      <c r="H198" s="35"/>
      <c r="J198" s="35"/>
      <c r="L198" s="35"/>
      <c r="N198" s="2"/>
      <c r="P198"/>
      <c r="Q198"/>
      <c r="R198"/>
      <c r="S198"/>
      <c r="T198"/>
      <c r="U198"/>
      <c r="V198"/>
      <c r="W198"/>
      <c r="X198"/>
      <c r="Z198"/>
      <c r="AA198"/>
      <c r="AB198"/>
      <c r="AZ198"/>
      <c r="BA198"/>
      <c r="BB198"/>
      <c r="BE198"/>
    </row>
    <row r="199" spans="1:57" s="4" customFormat="1" ht="12.75">
      <c r="A199" s="8"/>
      <c r="B199" s="30" t="s">
        <v>193</v>
      </c>
      <c r="C199" s="30"/>
      <c r="D199" s="30" t="s">
        <v>189</v>
      </c>
      <c r="F199" s="26"/>
      <c r="G199" s="2">
        <v>275100</v>
      </c>
      <c r="H199" s="35"/>
      <c r="I199" s="2">
        <v>270900</v>
      </c>
      <c r="J199" s="35"/>
      <c r="K199" s="2">
        <v>286700</v>
      </c>
      <c r="L199" s="35"/>
      <c r="M199" s="2"/>
      <c r="N199" s="2"/>
      <c r="O199" s="2"/>
      <c r="P199"/>
      <c r="Q199"/>
      <c r="R199"/>
      <c r="S199"/>
      <c r="T199"/>
      <c r="U199"/>
      <c r="V199"/>
      <c r="W199"/>
      <c r="X199"/>
      <c r="Y199" s="2"/>
      <c r="Z199"/>
      <c r="AA199"/>
      <c r="AB199"/>
      <c r="AC199" s="2"/>
      <c r="AD199" s="2"/>
      <c r="AE199" s="2"/>
      <c r="AF199" s="2"/>
      <c r="AG199" s="2"/>
      <c r="AH199" s="2"/>
      <c r="AI199" s="2"/>
      <c r="AJ199" s="2"/>
      <c r="AK199" s="2"/>
      <c r="AZ199"/>
      <c r="BA199"/>
      <c r="BB199"/>
      <c r="BE199"/>
    </row>
    <row r="200" spans="1:57" s="4" customFormat="1" ht="12.75">
      <c r="A200" s="8"/>
      <c r="B200" s="30" t="s">
        <v>194</v>
      </c>
      <c r="C200" s="30"/>
      <c r="D200" s="30" t="s">
        <v>147</v>
      </c>
      <c r="F200" s="26"/>
      <c r="G200" s="2">
        <v>7.5</v>
      </c>
      <c r="H200" s="35"/>
      <c r="I200" s="2">
        <v>6.5</v>
      </c>
      <c r="J200" s="35"/>
      <c r="K200" s="2">
        <v>7.9</v>
      </c>
      <c r="L200" s="35"/>
      <c r="M200" s="2"/>
      <c r="N200" s="2"/>
      <c r="O200" s="2"/>
      <c r="P200"/>
      <c r="Q200"/>
      <c r="R200"/>
      <c r="S200"/>
      <c r="T200"/>
      <c r="U200"/>
      <c r="V200"/>
      <c r="W200"/>
      <c r="X200"/>
      <c r="Y200" s="2"/>
      <c r="Z200"/>
      <c r="AA200"/>
      <c r="AB200"/>
      <c r="AC200" s="2"/>
      <c r="AD200" s="2"/>
      <c r="AE200" s="2"/>
      <c r="AF200" s="2"/>
      <c r="AG200" s="2"/>
      <c r="AH200" s="2"/>
      <c r="AI200" s="2"/>
      <c r="AJ200" s="2"/>
      <c r="AK200" s="2"/>
      <c r="AZ200"/>
      <c r="BA200"/>
      <c r="BB200"/>
      <c r="BE200"/>
    </row>
    <row r="201" spans="1:57" s="4" customFormat="1" ht="12.75">
      <c r="A201" s="8"/>
      <c r="B201" s="30" t="s">
        <v>195</v>
      </c>
      <c r="C201" s="30"/>
      <c r="D201" s="30" t="s">
        <v>147</v>
      </c>
      <c r="F201" s="26"/>
      <c r="G201" s="2">
        <v>32.5</v>
      </c>
      <c r="H201" s="35"/>
      <c r="I201" s="2">
        <v>32.8</v>
      </c>
      <c r="J201" s="35"/>
      <c r="K201" s="2">
        <v>30.4</v>
      </c>
      <c r="L201" s="35"/>
      <c r="M201" s="2"/>
      <c r="N201" s="2"/>
      <c r="O201" s="2"/>
      <c r="P201"/>
      <c r="Q201"/>
      <c r="R201"/>
      <c r="S201"/>
      <c r="T201"/>
      <c r="U201"/>
      <c r="V201"/>
      <c r="W201"/>
      <c r="X201"/>
      <c r="Y201" s="2"/>
      <c r="Z201"/>
      <c r="AA201"/>
      <c r="AB201"/>
      <c r="AC201" s="2"/>
      <c r="AD201" s="2"/>
      <c r="AE201" s="2"/>
      <c r="AF201" s="2"/>
      <c r="AG201" s="2"/>
      <c r="AH201" s="2"/>
      <c r="AI201" s="2"/>
      <c r="AJ201" s="2"/>
      <c r="AK201" s="2"/>
      <c r="AZ201"/>
      <c r="BA201"/>
      <c r="BB201"/>
      <c r="BE201"/>
    </row>
    <row r="202" spans="1:57" s="4" customFormat="1" ht="12.75">
      <c r="A202" s="8"/>
      <c r="B202" s="30" t="s">
        <v>196</v>
      </c>
      <c r="C202" s="30"/>
      <c r="D202" s="30" t="s">
        <v>197</v>
      </c>
      <c r="F202" s="26"/>
      <c r="G202" s="2">
        <v>412.6</v>
      </c>
      <c r="H202" s="35"/>
      <c r="I202" s="2">
        <v>413.1</v>
      </c>
      <c r="J202" s="35"/>
      <c r="K202" s="2">
        <v>411.4</v>
      </c>
      <c r="L202" s="35"/>
      <c r="M202" s="2"/>
      <c r="N202" s="2"/>
      <c r="O202" s="2"/>
      <c r="P202"/>
      <c r="Q202"/>
      <c r="R202"/>
      <c r="S202"/>
      <c r="T202"/>
      <c r="U202"/>
      <c r="V202"/>
      <c r="W202"/>
      <c r="X202"/>
      <c r="Y202" s="2"/>
      <c r="Z202"/>
      <c r="AA202"/>
      <c r="AB202"/>
      <c r="AC202" s="2"/>
      <c r="AD202" s="2"/>
      <c r="AE202" s="2"/>
      <c r="AF202" s="2"/>
      <c r="AG202" s="2"/>
      <c r="AH202" s="2"/>
      <c r="AI202" s="2"/>
      <c r="AJ202" s="2"/>
      <c r="AK202" s="2"/>
      <c r="AZ202"/>
      <c r="BA202"/>
      <c r="BB202"/>
      <c r="BE202"/>
    </row>
    <row r="203" spans="1:57" s="4" customFormat="1" ht="12.75">
      <c r="A203" s="8"/>
      <c r="F203" s="26"/>
      <c r="G203" s="2"/>
      <c r="H203" s="35"/>
      <c r="I203" s="2"/>
      <c r="J203" s="35"/>
      <c r="K203" s="2"/>
      <c r="L203" s="35"/>
      <c r="M203" s="2"/>
      <c r="N203" s="2"/>
      <c r="O203" s="2"/>
      <c r="P203"/>
      <c r="Q203"/>
      <c r="R203"/>
      <c r="S203"/>
      <c r="T203"/>
      <c r="U203"/>
      <c r="V203"/>
      <c r="W203"/>
      <c r="X203"/>
      <c r="Y203" s="2"/>
      <c r="Z203"/>
      <c r="AA203"/>
      <c r="AB203"/>
      <c r="AC203" s="2"/>
      <c r="AD203" s="2"/>
      <c r="AE203" s="2"/>
      <c r="AF203" s="2"/>
      <c r="AG203" s="2"/>
      <c r="AH203" s="2"/>
      <c r="AI203" s="2"/>
      <c r="AJ203" s="2"/>
      <c r="AK203" s="2"/>
      <c r="AZ203"/>
      <c r="BA203"/>
      <c r="BB203"/>
      <c r="BE203"/>
    </row>
    <row r="204" spans="1:57" s="4" customFormat="1" ht="12.75">
      <c r="A204" s="8"/>
      <c r="B204" s="1" t="s">
        <v>47</v>
      </c>
      <c r="C204" s="4" t="s">
        <v>35</v>
      </c>
      <c r="D204" s="30" t="s">
        <v>200</v>
      </c>
      <c r="F204" s="26"/>
      <c r="G204" s="2"/>
      <c r="H204" s="35"/>
      <c r="I204" s="2"/>
      <c r="J204" s="35"/>
      <c r="K204" s="2"/>
      <c r="L204" s="35"/>
      <c r="M204" s="2"/>
      <c r="N204" s="2"/>
      <c r="O204" s="2"/>
      <c r="P204"/>
      <c r="Q204"/>
      <c r="R204"/>
      <c r="S204"/>
      <c r="T204"/>
      <c r="U204"/>
      <c r="V204"/>
      <c r="W204"/>
      <c r="X204"/>
      <c r="Y204" s="2"/>
      <c r="Z204"/>
      <c r="AA204"/>
      <c r="AB204"/>
      <c r="AC204" s="2"/>
      <c r="AD204" s="2"/>
      <c r="AE204" s="2"/>
      <c r="AF204" s="2"/>
      <c r="AG204" s="2"/>
      <c r="AH204" s="2"/>
      <c r="AI204" s="2"/>
      <c r="AJ204" s="2"/>
      <c r="AK204" s="2"/>
      <c r="AZ204"/>
      <c r="BA204"/>
      <c r="BB204"/>
      <c r="BE204"/>
    </row>
    <row r="205" spans="1:57" s="4" customFormat="1" ht="12.75">
      <c r="A205" s="8"/>
      <c r="B205" s="30" t="s">
        <v>193</v>
      </c>
      <c r="C205" s="30"/>
      <c r="D205" s="30" t="s">
        <v>189</v>
      </c>
      <c r="F205" s="26"/>
      <c r="G205" s="2">
        <v>268370</v>
      </c>
      <c r="H205" s="35"/>
      <c r="I205" s="2">
        <v>268100</v>
      </c>
      <c r="J205" s="35"/>
      <c r="K205" s="2">
        <v>279280</v>
      </c>
      <c r="L205" s="35"/>
      <c r="M205" s="2"/>
      <c r="N205" s="2"/>
      <c r="O205" s="2"/>
      <c r="P205"/>
      <c r="Q205"/>
      <c r="R205"/>
      <c r="S205"/>
      <c r="T205"/>
      <c r="U205"/>
      <c r="V205"/>
      <c r="W205"/>
      <c r="X205"/>
      <c r="Y205" s="2"/>
      <c r="Z205"/>
      <c r="AA205"/>
      <c r="AB205"/>
      <c r="AC205" s="2"/>
      <c r="AD205" s="2"/>
      <c r="AE205" s="2"/>
      <c r="AF205" s="2"/>
      <c r="AG205" s="2"/>
      <c r="AH205" s="2"/>
      <c r="AI205" s="2"/>
      <c r="AJ205" s="2"/>
      <c r="AK205" s="2"/>
      <c r="AZ205"/>
      <c r="BA205"/>
      <c r="BB205"/>
      <c r="BE205"/>
    </row>
    <row r="206" spans="1:57" s="4" customFormat="1" ht="12.75">
      <c r="A206" s="8"/>
      <c r="B206" s="30" t="s">
        <v>194</v>
      </c>
      <c r="C206" s="30"/>
      <c r="D206" s="30" t="s">
        <v>147</v>
      </c>
      <c r="F206" s="26"/>
      <c r="G206" s="2">
        <v>7.5</v>
      </c>
      <c r="H206" s="35"/>
      <c r="I206" s="2">
        <v>6.5</v>
      </c>
      <c r="J206" s="35"/>
      <c r="K206" s="2">
        <v>7.9</v>
      </c>
      <c r="L206" s="35"/>
      <c r="M206" s="2"/>
      <c r="N206" s="2"/>
      <c r="O206" s="2"/>
      <c r="P206"/>
      <c r="Q206"/>
      <c r="R206"/>
      <c r="S206"/>
      <c r="T206"/>
      <c r="U206"/>
      <c r="V206"/>
      <c r="W206"/>
      <c r="X206"/>
      <c r="Y206" s="2"/>
      <c r="Z206"/>
      <c r="AA206"/>
      <c r="AB206"/>
      <c r="AC206" s="2"/>
      <c r="AD206" s="2"/>
      <c r="AE206" s="2"/>
      <c r="AF206" s="2"/>
      <c r="AG206" s="2"/>
      <c r="AH206" s="2"/>
      <c r="AI206" s="2"/>
      <c r="AJ206" s="2"/>
      <c r="AK206" s="2"/>
      <c r="AZ206"/>
      <c r="BA206"/>
      <c r="BB206"/>
      <c r="BE206"/>
    </row>
    <row r="207" spans="1:57" s="4" customFormat="1" ht="12.75">
      <c r="A207" s="8"/>
      <c r="B207" s="30" t="s">
        <v>195</v>
      </c>
      <c r="C207" s="30"/>
      <c r="D207" s="30" t="s">
        <v>147</v>
      </c>
      <c r="F207" s="26"/>
      <c r="G207" s="2">
        <v>34.3</v>
      </c>
      <c r="H207" s="35"/>
      <c r="I207" s="2">
        <v>34.6</v>
      </c>
      <c r="J207" s="35"/>
      <c r="K207" s="2">
        <v>34.2</v>
      </c>
      <c r="L207" s="35"/>
      <c r="M207" s="2"/>
      <c r="N207" s="2"/>
      <c r="O207" s="2"/>
      <c r="P207"/>
      <c r="Q207"/>
      <c r="R207"/>
      <c r="S207"/>
      <c r="T207"/>
      <c r="U207"/>
      <c r="V207"/>
      <c r="W207"/>
      <c r="X207"/>
      <c r="Y207" s="2"/>
      <c r="Z207"/>
      <c r="AA207"/>
      <c r="AB207"/>
      <c r="AC207" s="2"/>
      <c r="AD207" s="2"/>
      <c r="AE207" s="2"/>
      <c r="AF207" s="2"/>
      <c r="AG207" s="2"/>
      <c r="AH207" s="2"/>
      <c r="AI207" s="2"/>
      <c r="AJ207" s="2"/>
      <c r="AK207" s="2"/>
      <c r="AZ207"/>
      <c r="BA207"/>
      <c r="BB207"/>
      <c r="BE207"/>
    </row>
    <row r="208" spans="1:57" s="4" customFormat="1" ht="12.75">
      <c r="A208" s="8"/>
      <c r="B208" s="30" t="s">
        <v>196</v>
      </c>
      <c r="C208" s="30"/>
      <c r="D208" s="30" t="s">
        <v>197</v>
      </c>
      <c r="F208" s="26"/>
      <c r="G208" s="2">
        <v>414</v>
      </c>
      <c r="H208" s="35"/>
      <c r="I208" s="2">
        <v>413.8</v>
      </c>
      <c r="J208" s="35"/>
      <c r="K208" s="2">
        <v>413.8</v>
      </c>
      <c r="L208" s="35"/>
      <c r="M208" s="2"/>
      <c r="N208" s="2"/>
      <c r="O208" s="2"/>
      <c r="P208"/>
      <c r="Q208"/>
      <c r="R208"/>
      <c r="S208"/>
      <c r="T208"/>
      <c r="U208"/>
      <c r="V208"/>
      <c r="W208"/>
      <c r="X208"/>
      <c r="Y208" s="2"/>
      <c r="Z208"/>
      <c r="AA208"/>
      <c r="AB208"/>
      <c r="AC208" s="2"/>
      <c r="AD208" s="2"/>
      <c r="AE208" s="2"/>
      <c r="AF208" s="2"/>
      <c r="AG208" s="2"/>
      <c r="AH208" s="2"/>
      <c r="AI208" s="2"/>
      <c r="AJ208" s="2"/>
      <c r="AK208" s="2"/>
      <c r="AZ208"/>
      <c r="BA208"/>
      <c r="BB208"/>
      <c r="BE208"/>
    </row>
    <row r="209" spans="1:57" s="1" customFormat="1" ht="12.75">
      <c r="A209" s="8"/>
      <c r="F209" s="35"/>
      <c r="H209" s="35"/>
      <c r="J209" s="35"/>
      <c r="L209" s="35"/>
      <c r="N209" s="2"/>
      <c r="P209"/>
      <c r="Q209"/>
      <c r="R209"/>
      <c r="S209"/>
      <c r="T209"/>
      <c r="U209"/>
      <c r="V209"/>
      <c r="W209"/>
      <c r="X209"/>
      <c r="Z209"/>
      <c r="AA209"/>
      <c r="AB209"/>
      <c r="AZ209"/>
      <c r="BA209"/>
      <c r="BB209"/>
      <c r="BE209"/>
    </row>
    <row r="210" spans="1:57" s="1" customFormat="1" ht="12.75">
      <c r="A210" s="8">
        <v>12</v>
      </c>
      <c r="B210" s="5" t="s">
        <v>25</v>
      </c>
      <c r="F210" s="35"/>
      <c r="G210" s="19" t="s">
        <v>43</v>
      </c>
      <c r="H210" s="19"/>
      <c r="I210" s="19" t="s">
        <v>44</v>
      </c>
      <c r="J210" s="19"/>
      <c r="K210" s="19" t="s">
        <v>45</v>
      </c>
      <c r="L210" s="19"/>
      <c r="M210" s="19" t="s">
        <v>46</v>
      </c>
      <c r="N210" s="2"/>
      <c r="P210"/>
      <c r="Q210"/>
      <c r="R210"/>
      <c r="S210"/>
      <c r="T210"/>
      <c r="U210"/>
      <c r="V210"/>
      <c r="W210"/>
      <c r="X210"/>
      <c r="Z210"/>
      <c r="AA210"/>
      <c r="AB210"/>
      <c r="AZ210"/>
      <c r="BA210"/>
      <c r="BB210"/>
      <c r="BE210"/>
    </row>
    <row r="211" spans="1:57" s="1" customFormat="1" ht="12.75">
      <c r="A211" s="8"/>
      <c r="F211" s="35"/>
      <c r="H211" s="35"/>
      <c r="J211" s="35"/>
      <c r="L211" s="35"/>
      <c r="N211" s="2"/>
      <c r="P211"/>
      <c r="Q211"/>
      <c r="R211"/>
      <c r="S211"/>
      <c r="T211"/>
      <c r="U211"/>
      <c r="V211"/>
      <c r="W211"/>
      <c r="X211"/>
      <c r="Z211"/>
      <c r="AA211"/>
      <c r="AB211"/>
      <c r="AZ211"/>
      <c r="BA211"/>
      <c r="BB211"/>
      <c r="BE211"/>
    </row>
    <row r="212" spans="1:57" s="3" customFormat="1" ht="12.75">
      <c r="A212" s="8"/>
      <c r="B212" s="3" t="s">
        <v>6</v>
      </c>
      <c r="C212" s="3" t="s">
        <v>190</v>
      </c>
      <c r="D212" s="3" t="s">
        <v>7</v>
      </c>
      <c r="E212" s="3" t="s">
        <v>199</v>
      </c>
      <c r="F212" s="35" t="s">
        <v>3</v>
      </c>
      <c r="G212" s="3">
        <v>0.017400172608</v>
      </c>
      <c r="H212" s="35" t="s">
        <v>3</v>
      </c>
      <c r="I212" s="3">
        <v>0.009200091264</v>
      </c>
      <c r="J212" s="35" t="s">
        <v>3</v>
      </c>
      <c r="K212" s="3">
        <v>0.009300092256</v>
      </c>
      <c r="L212" s="35" t="s">
        <v>3</v>
      </c>
      <c r="M212" s="3">
        <f aca="true" t="shared" si="5" ref="M212:M217">AVERAGE(G212,I212,K212)</f>
        <v>0.011966785376</v>
      </c>
      <c r="N212" s="2" t="s">
        <v>3</v>
      </c>
      <c r="P212"/>
      <c r="Q212"/>
      <c r="R212"/>
      <c r="S212"/>
      <c r="T212"/>
      <c r="U212"/>
      <c r="V212"/>
      <c r="W212"/>
      <c r="X212"/>
      <c r="Z212"/>
      <c r="AA212"/>
      <c r="AB212"/>
      <c r="AZ212"/>
      <c r="BA212"/>
      <c r="BB212"/>
      <c r="BE212"/>
    </row>
    <row r="213" spans="1:57" s="1" customFormat="1" ht="12.75">
      <c r="A213" s="8"/>
      <c r="B213" s="1" t="s">
        <v>1</v>
      </c>
      <c r="C213" s="3" t="s">
        <v>190</v>
      </c>
      <c r="D213" s="1" t="s">
        <v>2</v>
      </c>
      <c r="E213" s="3" t="s">
        <v>199</v>
      </c>
      <c r="F213" s="35" t="s">
        <v>3</v>
      </c>
      <c r="G213" s="1">
        <v>43</v>
      </c>
      <c r="H213" s="35" t="s">
        <v>3</v>
      </c>
      <c r="I213" s="1">
        <v>163.1</v>
      </c>
      <c r="J213" s="35" t="s">
        <v>3</v>
      </c>
      <c r="K213" s="1">
        <v>88.5</v>
      </c>
      <c r="L213" s="35" t="s">
        <v>3</v>
      </c>
      <c r="M213" s="1">
        <f t="shared" si="5"/>
        <v>98.2</v>
      </c>
      <c r="N213" s="2" t="s">
        <v>3</v>
      </c>
      <c r="P213"/>
      <c r="Q213"/>
      <c r="R213"/>
      <c r="S213"/>
      <c r="T213"/>
      <c r="U213"/>
      <c r="V213"/>
      <c r="W213"/>
      <c r="X213"/>
      <c r="Z213"/>
      <c r="AA213"/>
      <c r="AB213"/>
      <c r="AZ213"/>
      <c r="BA213"/>
      <c r="BB213"/>
      <c r="BE213"/>
    </row>
    <row r="214" spans="1:57" s="1" customFormat="1" ht="12.75">
      <c r="A214" s="8"/>
      <c r="B214" s="1" t="s">
        <v>4</v>
      </c>
      <c r="C214" s="3" t="s">
        <v>190</v>
      </c>
      <c r="D214" s="1" t="s">
        <v>2</v>
      </c>
      <c r="E214" s="3" t="s">
        <v>199</v>
      </c>
      <c r="F214" s="35" t="s">
        <v>3</v>
      </c>
      <c r="G214" s="1">
        <v>24.7</v>
      </c>
      <c r="H214" s="35" t="s">
        <v>3</v>
      </c>
      <c r="I214" s="1">
        <v>91.6</v>
      </c>
      <c r="J214" s="35" t="s">
        <v>3</v>
      </c>
      <c r="K214" s="1">
        <v>31.8</v>
      </c>
      <c r="L214" s="35" t="s">
        <v>3</v>
      </c>
      <c r="M214" s="1">
        <f t="shared" si="5"/>
        <v>49.36666666666667</v>
      </c>
      <c r="N214" s="2" t="s">
        <v>3</v>
      </c>
      <c r="P214"/>
      <c r="Q214"/>
      <c r="R214"/>
      <c r="S214"/>
      <c r="T214"/>
      <c r="U214"/>
      <c r="V214"/>
      <c r="W214"/>
      <c r="X214"/>
      <c r="Z214"/>
      <c r="AA214"/>
      <c r="AB214"/>
      <c r="AZ214"/>
      <c r="BA214"/>
      <c r="BB214"/>
      <c r="BE214"/>
    </row>
    <row r="215" spans="1:57" s="1" customFormat="1" ht="12.75">
      <c r="A215" s="8"/>
      <c r="B215" s="1" t="s">
        <v>8</v>
      </c>
      <c r="C215" s="3" t="s">
        <v>190</v>
      </c>
      <c r="D215" s="1" t="s">
        <v>2</v>
      </c>
      <c r="E215" s="3" t="s">
        <v>199</v>
      </c>
      <c r="F215" s="35" t="s">
        <v>3</v>
      </c>
      <c r="G215" s="1">
        <v>35.709862155111246</v>
      </c>
      <c r="H215" s="35" t="s">
        <v>3</v>
      </c>
      <c r="I215" s="1">
        <v>18.11944857500089</v>
      </c>
      <c r="J215" s="35" t="s">
        <v>3</v>
      </c>
      <c r="K215" s="1">
        <v>28.303372226643727</v>
      </c>
      <c r="L215" s="35" t="s">
        <v>3</v>
      </c>
      <c r="M215" s="1">
        <f t="shared" si="5"/>
        <v>27.37756098558529</v>
      </c>
      <c r="N215" s="2" t="s">
        <v>3</v>
      </c>
      <c r="P215"/>
      <c r="Q215"/>
      <c r="R215"/>
      <c r="S215"/>
      <c r="T215"/>
      <c r="U215"/>
      <c r="V215"/>
      <c r="W215"/>
      <c r="X215"/>
      <c r="Z215"/>
      <c r="AA215"/>
      <c r="AB215"/>
      <c r="AZ215"/>
      <c r="BA215"/>
      <c r="BB215"/>
      <c r="BE215"/>
    </row>
    <row r="216" spans="1:57" s="1" customFormat="1" ht="12.75">
      <c r="A216" s="8"/>
      <c r="B216" s="1" t="s">
        <v>9</v>
      </c>
      <c r="C216" s="3" t="s">
        <v>190</v>
      </c>
      <c r="D216" s="1" t="s">
        <v>2</v>
      </c>
      <c r="E216" s="3" t="s">
        <v>199</v>
      </c>
      <c r="F216" s="35" t="s">
        <v>3</v>
      </c>
      <c r="G216" s="1">
        <v>10.338609492135824</v>
      </c>
      <c r="H216" s="35" t="s">
        <v>3</v>
      </c>
      <c r="I216" s="1">
        <v>10.80437387898969</v>
      </c>
      <c r="J216" s="35" t="s">
        <v>3</v>
      </c>
      <c r="K216" s="1">
        <v>9.760653683631025</v>
      </c>
      <c r="L216" s="35" t="s">
        <v>3</v>
      </c>
      <c r="M216" s="1">
        <f t="shared" si="5"/>
        <v>10.301212351585512</v>
      </c>
      <c r="N216" s="2" t="s">
        <v>3</v>
      </c>
      <c r="P216"/>
      <c r="Q216"/>
      <c r="R216"/>
      <c r="S216"/>
      <c r="T216"/>
      <c r="U216"/>
      <c r="V216"/>
      <c r="W216"/>
      <c r="X216"/>
      <c r="Z216"/>
      <c r="AA216"/>
      <c r="AB216"/>
      <c r="AZ216"/>
      <c r="BA216"/>
      <c r="BB216"/>
      <c r="BE216"/>
    </row>
    <row r="217" spans="1:57" s="1" customFormat="1" ht="12.75">
      <c r="A217" s="8"/>
      <c r="B217" s="1" t="s">
        <v>198</v>
      </c>
      <c r="C217" s="3" t="s">
        <v>190</v>
      </c>
      <c r="D217" s="1" t="s">
        <v>2</v>
      </c>
      <c r="E217" s="3" t="s">
        <v>199</v>
      </c>
      <c r="F217" s="35"/>
      <c r="G217" s="1">
        <f>G215+2*G216</f>
        <v>56.38708113938289</v>
      </c>
      <c r="H217" s="35"/>
      <c r="I217" s="1">
        <f>I215+2*I216</f>
        <v>39.728196332980275</v>
      </c>
      <c r="J217" s="35"/>
      <c r="K217" s="1">
        <f>K215+2*K216</f>
        <v>47.82467959390578</v>
      </c>
      <c r="L217" s="35"/>
      <c r="M217" s="1">
        <f t="shared" si="5"/>
        <v>47.97998568875632</v>
      </c>
      <c r="N217" s="2"/>
      <c r="P217"/>
      <c r="Q217"/>
      <c r="R217"/>
      <c r="S217"/>
      <c r="T217"/>
      <c r="U217"/>
      <c r="V217"/>
      <c r="W217"/>
      <c r="X217"/>
      <c r="Z217"/>
      <c r="AA217"/>
      <c r="AB217"/>
      <c r="AZ217"/>
      <c r="BA217"/>
      <c r="BB217"/>
      <c r="BE217"/>
    </row>
    <row r="218" spans="1:57" s="1" customFormat="1" ht="12.75">
      <c r="A218" s="8"/>
      <c r="B218" s="1" t="s">
        <v>10</v>
      </c>
      <c r="C218" s="1" t="s">
        <v>191</v>
      </c>
      <c r="D218" s="1" t="s">
        <v>11</v>
      </c>
      <c r="E218" s="3" t="s">
        <v>199</v>
      </c>
      <c r="F218" s="35" t="s">
        <v>3</v>
      </c>
      <c r="G218" s="1">
        <v>1.185738690248778</v>
      </c>
      <c r="H218" s="35" t="s">
        <v>3</v>
      </c>
      <c r="I218" s="1">
        <v>1.925632282365957</v>
      </c>
      <c r="J218" s="35" t="s">
        <v>3</v>
      </c>
      <c r="K218" s="1">
        <v>1.3151910308540449</v>
      </c>
      <c r="L218" s="35" t="s">
        <v>3</v>
      </c>
      <c r="M218" s="1">
        <f aca="true" t="shared" si="6" ref="M218:M225">AVERAGE(G218,I218,K218)</f>
        <v>1.475520667822927</v>
      </c>
      <c r="N218" s="2" t="s">
        <v>3</v>
      </c>
      <c r="P218"/>
      <c r="Q218"/>
      <c r="R218"/>
      <c r="S218"/>
      <c r="T218"/>
      <c r="U218"/>
      <c r="V218"/>
      <c r="W218"/>
      <c r="X218"/>
      <c r="Z218"/>
      <c r="AA218"/>
      <c r="AB218"/>
      <c r="AZ218"/>
      <c r="BA218"/>
      <c r="BB218"/>
      <c r="BE218"/>
    </row>
    <row r="219" spans="1:57" s="1" customFormat="1" ht="12.75">
      <c r="A219" s="8"/>
      <c r="B219" s="1" t="s">
        <v>12</v>
      </c>
      <c r="C219" s="1" t="s">
        <v>191</v>
      </c>
      <c r="D219" s="1" t="s">
        <v>11</v>
      </c>
      <c r="E219" s="3" t="s">
        <v>199</v>
      </c>
      <c r="F219" s="35" t="s">
        <v>3</v>
      </c>
      <c r="G219" s="1">
        <v>0.3475706147810945</v>
      </c>
      <c r="H219" s="35" t="s">
        <v>3</v>
      </c>
      <c r="I219" s="1">
        <v>0.47699148278789755</v>
      </c>
      <c r="J219" s="35" t="s">
        <v>3</v>
      </c>
      <c r="K219" s="1">
        <v>0.3809820855193183</v>
      </c>
      <c r="L219" s="35" t="s">
        <v>3</v>
      </c>
      <c r="M219" s="1">
        <f t="shared" si="6"/>
        <v>0.40184806102943676</v>
      </c>
      <c r="N219" s="2" t="s">
        <v>3</v>
      </c>
      <c r="P219"/>
      <c r="Q219"/>
      <c r="R219"/>
      <c r="S219"/>
      <c r="T219"/>
      <c r="U219"/>
      <c r="V219"/>
      <c r="W219"/>
      <c r="X219"/>
      <c r="Z219"/>
      <c r="AA219"/>
      <c r="AB219"/>
      <c r="AZ219"/>
      <c r="BA219"/>
      <c r="BB219"/>
      <c r="BE219"/>
    </row>
    <row r="220" spans="1:57" s="1" customFormat="1" ht="12.75">
      <c r="A220" s="8"/>
      <c r="B220" s="1" t="s">
        <v>13</v>
      </c>
      <c r="C220" s="1" t="s">
        <v>191</v>
      </c>
      <c r="D220" s="1" t="s">
        <v>11</v>
      </c>
      <c r="E220" s="3" t="s">
        <v>199</v>
      </c>
      <c r="F220" s="35" t="s">
        <v>3</v>
      </c>
      <c r="G220" s="1">
        <v>12.272626132536</v>
      </c>
      <c r="H220" s="35" t="s">
        <v>3</v>
      </c>
      <c r="I220" s="1">
        <v>16.60637014150458</v>
      </c>
      <c r="J220" s="35" t="s">
        <v>3</v>
      </c>
      <c r="K220" s="1">
        <v>12.85997001312335</v>
      </c>
      <c r="L220" s="35" t="s">
        <v>3</v>
      </c>
      <c r="M220" s="1">
        <f t="shared" si="6"/>
        <v>13.912988762387977</v>
      </c>
      <c r="N220" s="2" t="s">
        <v>3</v>
      </c>
      <c r="P220"/>
      <c r="Q220"/>
      <c r="R220"/>
      <c r="S220"/>
      <c r="T220"/>
      <c r="U220"/>
      <c r="V220"/>
      <c r="W220"/>
      <c r="X220"/>
      <c r="Z220"/>
      <c r="AA220"/>
      <c r="AB220"/>
      <c r="AZ220"/>
      <c r="BA220"/>
      <c r="BB220"/>
      <c r="BE220"/>
    </row>
    <row r="221" spans="1:57" s="1" customFormat="1" ht="12.75">
      <c r="A221" s="8"/>
      <c r="B221" s="1" t="s">
        <v>14</v>
      </c>
      <c r="C221" s="1" t="s">
        <v>191</v>
      </c>
      <c r="D221" s="1" t="s">
        <v>11</v>
      </c>
      <c r="E221" s="3" t="s">
        <v>199</v>
      </c>
      <c r="F221" s="35" t="s">
        <v>3</v>
      </c>
      <c r="G221" s="1">
        <v>0.34449476863259</v>
      </c>
      <c r="H221" s="35" t="s">
        <v>3</v>
      </c>
      <c r="I221" s="1">
        <v>0.3692267403802614</v>
      </c>
      <c r="J221" s="35" t="s">
        <v>3</v>
      </c>
      <c r="K221" s="1">
        <v>0.45396715937359383</v>
      </c>
      <c r="L221" s="35" t="s">
        <v>3</v>
      </c>
      <c r="M221" s="1">
        <f t="shared" si="6"/>
        <v>0.38922955612881505</v>
      </c>
      <c r="N221" s="2" t="s">
        <v>3</v>
      </c>
      <c r="P221"/>
      <c r="Q221"/>
      <c r="R221"/>
      <c r="S221"/>
      <c r="T221"/>
      <c r="U221"/>
      <c r="V221"/>
      <c r="W221"/>
      <c r="X221"/>
      <c r="Z221"/>
      <c r="AA221"/>
      <c r="AB221"/>
      <c r="AZ221"/>
      <c r="BA221"/>
      <c r="BB221"/>
      <c r="BE221"/>
    </row>
    <row r="222" spans="1:57" s="1" customFormat="1" ht="12.75">
      <c r="A222" s="8"/>
      <c r="B222" s="1" t="s">
        <v>16</v>
      </c>
      <c r="C222" s="1" t="s">
        <v>191</v>
      </c>
      <c r="D222" s="1" t="s">
        <v>11</v>
      </c>
      <c r="E222" s="3" t="s">
        <v>199</v>
      </c>
      <c r="F222" s="35" t="s">
        <v>3</v>
      </c>
      <c r="G222" s="1">
        <v>20.14679227270946</v>
      </c>
      <c r="H222" s="35" t="s">
        <v>3</v>
      </c>
      <c r="I222" s="1">
        <v>14.77</v>
      </c>
      <c r="J222" s="35" t="s">
        <v>3</v>
      </c>
      <c r="K222" s="1">
        <v>23.355223633368173</v>
      </c>
      <c r="L222" s="35" t="s">
        <v>3</v>
      </c>
      <c r="M222" s="1">
        <f t="shared" si="6"/>
        <v>19.424005302025876</v>
      </c>
      <c r="N222" s="2" t="s">
        <v>3</v>
      </c>
      <c r="P222"/>
      <c r="Q222"/>
      <c r="R222"/>
      <c r="S222"/>
      <c r="T222"/>
      <c r="U222"/>
      <c r="V222"/>
      <c r="W222"/>
      <c r="X222"/>
      <c r="Z222"/>
      <c r="AA222"/>
      <c r="AB222"/>
      <c r="AZ222"/>
      <c r="BA222"/>
      <c r="BB222"/>
      <c r="BE222"/>
    </row>
    <row r="223" spans="1:57" s="1" customFormat="1" ht="12.75">
      <c r="A223" s="8"/>
      <c r="B223" s="1" t="s">
        <v>17</v>
      </c>
      <c r="C223" s="1" t="s">
        <v>191</v>
      </c>
      <c r="D223" s="1" t="s">
        <v>11</v>
      </c>
      <c r="E223" s="3" t="s">
        <v>199</v>
      </c>
      <c r="F223" s="35" t="s">
        <v>3</v>
      </c>
      <c r="G223" s="1">
        <v>6.290105373693257</v>
      </c>
      <c r="H223" s="35" t="s">
        <v>3</v>
      </c>
      <c r="I223" s="1">
        <v>7.4552002124627</v>
      </c>
      <c r="J223" s="35" t="s">
        <v>3</v>
      </c>
      <c r="K223" s="1">
        <v>8.9771640840759</v>
      </c>
      <c r="L223" s="35" t="s">
        <v>3</v>
      </c>
      <c r="M223" s="1">
        <f t="shared" si="6"/>
        <v>7.5741565567439535</v>
      </c>
      <c r="N223" s="2" t="s">
        <v>3</v>
      </c>
      <c r="P223"/>
      <c r="Q223"/>
      <c r="R223"/>
      <c r="S223"/>
      <c r="T223"/>
      <c r="U223"/>
      <c r="V223"/>
      <c r="W223"/>
      <c r="X223"/>
      <c r="Z223"/>
      <c r="AA223"/>
      <c r="AB223"/>
      <c r="AZ223"/>
      <c r="BA223"/>
      <c r="BB223"/>
      <c r="BE223"/>
    </row>
    <row r="224" spans="1:57" s="1" customFormat="1" ht="12.75">
      <c r="A224" s="8"/>
      <c r="B224" s="1" t="s">
        <v>18</v>
      </c>
      <c r="C224" s="1" t="s">
        <v>192</v>
      </c>
      <c r="D224" s="1" t="s">
        <v>11</v>
      </c>
      <c r="E224" s="3" t="s">
        <v>199</v>
      </c>
      <c r="F224" s="35" t="s">
        <v>15</v>
      </c>
      <c r="G224" s="1">
        <v>0.24919601984678283</v>
      </c>
      <c r="H224" s="35" t="s">
        <v>15</v>
      </c>
      <c r="I224" s="1">
        <v>0.2176739391060433</v>
      </c>
      <c r="J224" s="35" t="s">
        <v>15</v>
      </c>
      <c r="K224" s="1">
        <v>0.20013507330306599</v>
      </c>
      <c r="L224" s="36">
        <v>100</v>
      </c>
      <c r="M224" s="1">
        <f t="shared" si="6"/>
        <v>0.22233501075196405</v>
      </c>
      <c r="N224" s="2" t="s">
        <v>3</v>
      </c>
      <c r="P224"/>
      <c r="Q224"/>
      <c r="R224"/>
      <c r="S224"/>
      <c r="T224"/>
      <c r="U224"/>
      <c r="V224"/>
      <c r="W224"/>
      <c r="X224"/>
      <c r="Z224"/>
      <c r="AA224"/>
      <c r="AB224"/>
      <c r="AZ224"/>
      <c r="BA224"/>
      <c r="BB224"/>
      <c r="BE224"/>
    </row>
    <row r="225" spans="1:57" s="1" customFormat="1" ht="12.75">
      <c r="A225" s="8"/>
      <c r="B225" s="1" t="s">
        <v>19</v>
      </c>
      <c r="C225" s="1" t="s">
        <v>191</v>
      </c>
      <c r="D225" s="1" t="s">
        <v>11</v>
      </c>
      <c r="E225" s="3" t="s">
        <v>199</v>
      </c>
      <c r="F225" s="35" t="s">
        <v>3</v>
      </c>
      <c r="G225" s="1">
        <v>404.18</v>
      </c>
      <c r="H225" s="35" t="s">
        <v>3</v>
      </c>
      <c r="I225" s="1">
        <v>344.88</v>
      </c>
      <c r="J225" s="35" t="s">
        <v>3</v>
      </c>
      <c r="K225" s="1">
        <v>282.95</v>
      </c>
      <c r="L225" s="35" t="s">
        <v>3</v>
      </c>
      <c r="M225" s="1">
        <f t="shared" si="6"/>
        <v>344.00333333333333</v>
      </c>
      <c r="N225" s="2" t="s">
        <v>3</v>
      </c>
      <c r="P225"/>
      <c r="Q225"/>
      <c r="R225"/>
      <c r="S225"/>
      <c r="T225"/>
      <c r="U225"/>
      <c r="V225"/>
      <c r="W225"/>
      <c r="X225"/>
      <c r="Z225"/>
      <c r="AA225"/>
      <c r="AB225"/>
      <c r="AZ225"/>
      <c r="BA225"/>
      <c r="BB225"/>
      <c r="BE225"/>
    </row>
    <row r="226" spans="1:57" s="1" customFormat="1" ht="12.75">
      <c r="A226" s="8"/>
      <c r="B226" s="1" t="s">
        <v>20</v>
      </c>
      <c r="C226" s="1" t="s">
        <v>191</v>
      </c>
      <c r="D226" s="1" t="s">
        <v>11</v>
      </c>
      <c r="E226" s="3" t="s">
        <v>199</v>
      </c>
      <c r="F226" s="35" t="s">
        <v>3</v>
      </c>
      <c r="G226" s="1">
        <v>11.842007671745256</v>
      </c>
      <c r="H226" s="35" t="s">
        <v>3</v>
      </c>
      <c r="I226" s="1">
        <v>9.027505470541321</v>
      </c>
      <c r="J226" s="35" t="s">
        <v>3</v>
      </c>
      <c r="K226" s="1">
        <v>14.74298491856366</v>
      </c>
      <c r="L226" s="35" t="s">
        <v>3</v>
      </c>
      <c r="M226" s="1">
        <f aca="true" t="shared" si="7" ref="M226:M232">AVERAGE(G226,I226,K226)</f>
        <v>11.87083268695008</v>
      </c>
      <c r="N226" s="2" t="s">
        <v>3</v>
      </c>
      <c r="P226"/>
      <c r="Q226"/>
      <c r="R226"/>
      <c r="S226"/>
      <c r="T226"/>
      <c r="U226"/>
      <c r="V226"/>
      <c r="W226"/>
      <c r="X226"/>
      <c r="Z226"/>
      <c r="AA226"/>
      <c r="AB226"/>
      <c r="AZ226"/>
      <c r="BA226"/>
      <c r="BB226"/>
      <c r="BE226"/>
    </row>
    <row r="227" spans="1:57" s="1" customFormat="1" ht="12.75">
      <c r="A227" s="8"/>
      <c r="B227" s="1" t="s">
        <v>21</v>
      </c>
      <c r="C227" s="1" t="s">
        <v>191</v>
      </c>
      <c r="D227" s="1" t="s">
        <v>11</v>
      </c>
      <c r="E227" s="3" t="s">
        <v>199</v>
      </c>
      <c r="F227" s="35" t="s">
        <v>3</v>
      </c>
      <c r="G227" s="1">
        <v>2.629848456972</v>
      </c>
      <c r="H227" s="35" t="s">
        <v>3</v>
      </c>
      <c r="I227" s="1">
        <v>4.434254154806011</v>
      </c>
      <c r="J227" s="35" t="s">
        <v>3</v>
      </c>
      <c r="K227" s="1">
        <v>3.780626825651473</v>
      </c>
      <c r="L227" s="35" t="s">
        <v>3</v>
      </c>
      <c r="M227" s="1">
        <f t="shared" si="7"/>
        <v>3.6149098124764945</v>
      </c>
      <c r="N227" s="2" t="s">
        <v>3</v>
      </c>
      <c r="P227"/>
      <c r="Q227"/>
      <c r="R227"/>
      <c r="S227"/>
      <c r="T227"/>
      <c r="U227"/>
      <c r="V227"/>
      <c r="W227"/>
      <c r="X227"/>
      <c r="Z227"/>
      <c r="AA227"/>
      <c r="AB227"/>
      <c r="AZ227"/>
      <c r="BA227"/>
      <c r="BB227"/>
      <c r="BE227"/>
    </row>
    <row r="228" spans="1:57" s="1" customFormat="1" ht="12.75">
      <c r="A228" s="8"/>
      <c r="B228" s="1" t="s">
        <v>22</v>
      </c>
      <c r="C228" s="1" t="s">
        <v>191</v>
      </c>
      <c r="D228" s="1" t="s">
        <v>11</v>
      </c>
      <c r="E228" s="3" t="s">
        <v>199</v>
      </c>
      <c r="F228" s="35" t="s">
        <v>3</v>
      </c>
      <c r="G228" s="1">
        <v>53.36593067656628</v>
      </c>
      <c r="H228" s="35" t="s">
        <v>3</v>
      </c>
      <c r="I228" s="1">
        <v>49.112456375939</v>
      </c>
      <c r="J228" s="35" t="s">
        <v>3</v>
      </c>
      <c r="K228" s="1">
        <v>31.91</v>
      </c>
      <c r="L228" s="35" t="s">
        <v>3</v>
      </c>
      <c r="M228" s="1">
        <f t="shared" si="7"/>
        <v>44.796129017501755</v>
      </c>
      <c r="N228" s="2" t="s">
        <v>3</v>
      </c>
      <c r="P228"/>
      <c r="Q228"/>
      <c r="R228"/>
      <c r="S228"/>
      <c r="T228"/>
      <c r="U228"/>
      <c r="V228"/>
      <c r="W228"/>
      <c r="X228"/>
      <c r="Z228"/>
      <c r="AA228"/>
      <c r="AB228"/>
      <c r="AZ228"/>
      <c r="BA228"/>
      <c r="BB228"/>
      <c r="BE228"/>
    </row>
    <row r="229" spans="1:57" s="1" customFormat="1" ht="12.75">
      <c r="A229" s="8"/>
      <c r="B229" s="1" t="s">
        <v>23</v>
      </c>
      <c r="C229" s="1" t="s">
        <v>191</v>
      </c>
      <c r="D229" s="1" t="s">
        <v>11</v>
      </c>
      <c r="E229" s="3" t="s">
        <v>199</v>
      </c>
      <c r="F229" s="35" t="s">
        <v>3</v>
      </c>
      <c r="G229" s="1">
        <v>0.50905253757762</v>
      </c>
      <c r="H229" s="35" t="s">
        <v>3</v>
      </c>
      <c r="I229" s="1">
        <v>0.3162276867371617</v>
      </c>
      <c r="J229" s="35" t="s">
        <v>3</v>
      </c>
      <c r="K229" s="1">
        <v>0.2583671614441354</v>
      </c>
      <c r="L229" s="35" t="s">
        <v>3</v>
      </c>
      <c r="M229" s="1">
        <f t="shared" si="7"/>
        <v>0.36121579525297237</v>
      </c>
      <c r="N229" s="2" t="s">
        <v>3</v>
      </c>
      <c r="P229"/>
      <c r="Q229"/>
      <c r="R229"/>
      <c r="S229"/>
      <c r="T229"/>
      <c r="U229"/>
      <c r="V229"/>
      <c r="W229"/>
      <c r="X229"/>
      <c r="Z229"/>
      <c r="AA229"/>
      <c r="AB229"/>
      <c r="AZ229"/>
      <c r="BA229"/>
      <c r="BB229"/>
      <c r="BE229"/>
    </row>
    <row r="230" spans="1:57" s="1" customFormat="1" ht="12.75">
      <c r="A230" s="8"/>
      <c r="B230" s="1" t="s">
        <v>24</v>
      </c>
      <c r="C230" s="1" t="s">
        <v>191</v>
      </c>
      <c r="D230" s="1" t="s">
        <v>11</v>
      </c>
      <c r="E230" s="3" t="s">
        <v>199</v>
      </c>
      <c r="F230" s="35" t="s">
        <v>3</v>
      </c>
      <c r="G230" s="1">
        <v>2.4606769188042</v>
      </c>
      <c r="H230" s="35" t="s">
        <v>3</v>
      </c>
      <c r="I230" s="1">
        <v>1.6959697165792</v>
      </c>
      <c r="J230" s="35" t="s">
        <v>3</v>
      </c>
      <c r="K230" s="1">
        <v>1.8246268463568882</v>
      </c>
      <c r="L230" s="35" t="s">
        <v>3</v>
      </c>
      <c r="M230" s="1">
        <f t="shared" si="7"/>
        <v>1.9937578272467629</v>
      </c>
      <c r="N230" s="2" t="s">
        <v>3</v>
      </c>
      <c r="P230"/>
      <c r="Q230"/>
      <c r="R230"/>
      <c r="S230"/>
      <c r="T230"/>
      <c r="U230"/>
      <c r="V230"/>
      <c r="W230"/>
      <c r="X230"/>
      <c r="Z230"/>
      <c r="AA230"/>
      <c r="AB230"/>
      <c r="AZ230"/>
      <c r="BA230"/>
      <c r="BB230"/>
      <c r="BE230"/>
    </row>
    <row r="231" spans="1:57" s="1" customFormat="1" ht="12.75">
      <c r="A231" s="8"/>
      <c r="B231" s="1" t="s">
        <v>57</v>
      </c>
      <c r="C231" s="1" t="s">
        <v>191</v>
      </c>
      <c r="D231" s="1" t="s">
        <v>11</v>
      </c>
      <c r="E231" s="3" t="s">
        <v>199</v>
      </c>
      <c r="F231" s="35"/>
      <c r="G231" s="1">
        <f>G222+G225</f>
        <v>424.32679227270944</v>
      </c>
      <c r="H231" s="35"/>
      <c r="I231" s="1">
        <f>I222+I225</f>
        <v>359.65</v>
      </c>
      <c r="J231" s="35"/>
      <c r="K231" s="1">
        <f>K222+K225</f>
        <v>306.30522363336814</v>
      </c>
      <c r="L231" s="35"/>
      <c r="M231" s="1">
        <f t="shared" si="7"/>
        <v>363.42733863535915</v>
      </c>
      <c r="N231" s="2"/>
      <c r="P231"/>
      <c r="Q231"/>
      <c r="R231"/>
      <c r="S231"/>
      <c r="T231"/>
      <c r="U231"/>
      <c r="V231"/>
      <c r="W231"/>
      <c r="X231"/>
      <c r="Z231"/>
      <c r="AA231"/>
      <c r="AB231"/>
      <c r="AZ231"/>
      <c r="BA231"/>
      <c r="BB231"/>
      <c r="BE231"/>
    </row>
    <row r="232" spans="1:57" s="1" customFormat="1" ht="12.75">
      <c r="A232" s="8"/>
      <c r="B232" s="1" t="s">
        <v>58</v>
      </c>
      <c r="C232" s="1" t="s">
        <v>191</v>
      </c>
      <c r="D232" s="1" t="s">
        <v>11</v>
      </c>
      <c r="E232" s="3" t="s">
        <v>199</v>
      </c>
      <c r="F232" s="35"/>
      <c r="G232" s="1">
        <f>G219+G221+G223</f>
        <v>6.982170757106942</v>
      </c>
      <c r="H232" s="35"/>
      <c r="I232" s="1">
        <f>I219+I221+I223</f>
        <v>8.30141843563086</v>
      </c>
      <c r="J232" s="35"/>
      <c r="K232" s="1">
        <f>K219+K221+K223</f>
        <v>9.812113328968813</v>
      </c>
      <c r="L232" s="35"/>
      <c r="M232" s="1">
        <f t="shared" si="7"/>
        <v>8.365234173902204</v>
      </c>
      <c r="N232" s="2"/>
      <c r="P232"/>
      <c r="Q232"/>
      <c r="R232"/>
      <c r="S232"/>
      <c r="T232"/>
      <c r="U232"/>
      <c r="V232"/>
      <c r="W232"/>
      <c r="X232"/>
      <c r="Z232"/>
      <c r="AA232"/>
      <c r="AB232"/>
      <c r="AZ232"/>
      <c r="BA232"/>
      <c r="BB232"/>
      <c r="BE232"/>
    </row>
    <row r="233" spans="1:57" s="4" customFormat="1" ht="12.75">
      <c r="A233" s="8"/>
      <c r="F233" s="26"/>
      <c r="G233" s="2"/>
      <c r="H233" s="35"/>
      <c r="I233" s="2"/>
      <c r="J233" s="35"/>
      <c r="K233" s="2"/>
      <c r="L233" s="35"/>
      <c r="M233" s="2"/>
      <c r="N233" s="2"/>
      <c r="O233" s="2"/>
      <c r="P233"/>
      <c r="Q233"/>
      <c r="R233"/>
      <c r="S233"/>
      <c r="T233"/>
      <c r="U233"/>
      <c r="V233"/>
      <c r="W233"/>
      <c r="X233"/>
      <c r="Y233" s="2"/>
      <c r="Z233"/>
      <c r="AA233"/>
      <c r="AB233"/>
      <c r="AC233" s="2"/>
      <c r="AD233" s="2"/>
      <c r="AE233" s="2"/>
      <c r="AF233" s="2"/>
      <c r="AG233" s="2"/>
      <c r="AH233" s="2"/>
      <c r="AI233" s="2"/>
      <c r="AJ233" s="2"/>
      <c r="AK233" s="2"/>
      <c r="AZ233"/>
      <c r="BA233"/>
      <c r="BB233"/>
      <c r="BE233"/>
    </row>
    <row r="234" spans="1:57" s="4" customFormat="1" ht="12.75">
      <c r="A234" s="8"/>
      <c r="B234" s="1" t="s">
        <v>47</v>
      </c>
      <c r="C234" s="4" t="s">
        <v>39</v>
      </c>
      <c r="D234" s="1" t="s">
        <v>190</v>
      </c>
      <c r="F234" s="26"/>
      <c r="G234" s="2"/>
      <c r="H234" s="35"/>
      <c r="I234" s="2"/>
      <c r="J234" s="35"/>
      <c r="K234" s="2"/>
      <c r="L234" s="35"/>
      <c r="M234" s="2"/>
      <c r="N234" s="2"/>
      <c r="O234" s="2"/>
      <c r="P234"/>
      <c r="Q234"/>
      <c r="R234"/>
      <c r="S234"/>
      <c r="T234"/>
      <c r="U234"/>
      <c r="V234"/>
      <c r="W234"/>
      <c r="X234"/>
      <c r="Y234" s="2"/>
      <c r="Z234"/>
      <c r="AA234"/>
      <c r="AB234"/>
      <c r="AC234" s="2"/>
      <c r="AD234" s="2"/>
      <c r="AE234" s="2"/>
      <c r="AF234" s="2"/>
      <c r="AG234" s="2"/>
      <c r="AH234" s="2"/>
      <c r="AI234" s="2"/>
      <c r="AJ234" s="2"/>
      <c r="AK234" s="2"/>
      <c r="AZ234"/>
      <c r="BA234"/>
      <c r="BB234"/>
      <c r="BE234"/>
    </row>
    <row r="235" spans="1:57" s="4" customFormat="1" ht="12.75">
      <c r="A235" s="8"/>
      <c r="B235" s="30" t="s">
        <v>193</v>
      </c>
      <c r="C235" s="30"/>
      <c r="D235" s="30" t="s">
        <v>189</v>
      </c>
      <c r="F235" s="26"/>
      <c r="G235" s="2">
        <v>310290</v>
      </c>
      <c r="H235" s="35"/>
      <c r="I235" s="2">
        <v>295030</v>
      </c>
      <c r="J235" s="35"/>
      <c r="K235" s="2">
        <v>301660</v>
      </c>
      <c r="L235" s="35"/>
      <c r="M235" s="2"/>
      <c r="N235" s="2"/>
      <c r="O235" s="2"/>
      <c r="P235"/>
      <c r="Q235"/>
      <c r="R235"/>
      <c r="S235"/>
      <c r="T235"/>
      <c r="U235"/>
      <c r="V235"/>
      <c r="W235"/>
      <c r="X235"/>
      <c r="Y235" s="2"/>
      <c r="Z235"/>
      <c r="AA235"/>
      <c r="AB235"/>
      <c r="AC235" s="2"/>
      <c r="AD235" s="2"/>
      <c r="AE235" s="2"/>
      <c r="AF235" s="2"/>
      <c r="AG235" s="2"/>
      <c r="AH235" s="2"/>
      <c r="AI235" s="2"/>
      <c r="AJ235" s="2"/>
      <c r="AK235" s="2"/>
      <c r="AZ235"/>
      <c r="BA235"/>
      <c r="BB235"/>
      <c r="BE235"/>
    </row>
    <row r="236" spans="1:57" s="4" customFormat="1" ht="12.75">
      <c r="A236" s="8"/>
      <c r="B236" s="30" t="s">
        <v>194</v>
      </c>
      <c r="C236" s="30"/>
      <c r="D236" s="30" t="s">
        <v>147</v>
      </c>
      <c r="F236" s="26"/>
      <c r="G236" s="2">
        <v>3.3</v>
      </c>
      <c r="H236" s="35"/>
      <c r="I236" s="2">
        <v>4.6</v>
      </c>
      <c r="J236" s="35"/>
      <c r="K236" s="2">
        <v>2</v>
      </c>
      <c r="L236" s="35"/>
      <c r="M236" s="2"/>
      <c r="N236" s="2"/>
      <c r="O236" s="2"/>
      <c r="P236"/>
      <c r="Q236"/>
      <c r="R236"/>
      <c r="S236"/>
      <c r="T236"/>
      <c r="U236"/>
      <c r="V236"/>
      <c r="W236"/>
      <c r="X236"/>
      <c r="Y236" s="2"/>
      <c r="Z236"/>
      <c r="AA236"/>
      <c r="AB236"/>
      <c r="AC236" s="2"/>
      <c r="AD236" s="2"/>
      <c r="AE236" s="2"/>
      <c r="AF236" s="2"/>
      <c r="AG236" s="2"/>
      <c r="AH236" s="2"/>
      <c r="AI236" s="2"/>
      <c r="AJ236" s="2"/>
      <c r="AK236" s="2"/>
      <c r="AZ236"/>
      <c r="BA236"/>
      <c r="BB236"/>
      <c r="BE236"/>
    </row>
    <row r="237" spans="1:57" s="4" customFormat="1" ht="12.75">
      <c r="A237" s="8"/>
      <c r="B237" s="30" t="s">
        <v>195</v>
      </c>
      <c r="C237" s="30"/>
      <c r="D237" s="30" t="s">
        <v>147</v>
      </c>
      <c r="F237" s="26"/>
      <c r="G237" s="2">
        <v>34.4</v>
      </c>
      <c r="H237" s="35"/>
      <c r="I237" s="2">
        <v>35</v>
      </c>
      <c r="J237" s="35"/>
      <c r="K237" s="2">
        <v>35.2</v>
      </c>
      <c r="L237" s="35"/>
      <c r="M237" s="2"/>
      <c r="N237" s="2"/>
      <c r="O237" s="2"/>
      <c r="P237"/>
      <c r="Q237"/>
      <c r="R237"/>
      <c r="S237"/>
      <c r="T237"/>
      <c r="U237"/>
      <c r="V237"/>
      <c r="W237"/>
      <c r="X237"/>
      <c r="Y237" s="2"/>
      <c r="Z237"/>
      <c r="AA237"/>
      <c r="AB237"/>
      <c r="AC237" s="2"/>
      <c r="AD237" s="2"/>
      <c r="AE237" s="2"/>
      <c r="AF237" s="2"/>
      <c r="AG237" s="2"/>
      <c r="AH237" s="2"/>
      <c r="AI237" s="2"/>
      <c r="AJ237" s="2"/>
      <c r="AK237" s="2"/>
      <c r="AZ237"/>
      <c r="BA237"/>
      <c r="BB237"/>
      <c r="BE237"/>
    </row>
    <row r="238" spans="1:57" s="4" customFormat="1" ht="12.75">
      <c r="A238" s="8"/>
      <c r="B238" s="30" t="s">
        <v>196</v>
      </c>
      <c r="C238" s="30"/>
      <c r="D238" s="30" t="s">
        <v>197</v>
      </c>
      <c r="F238" s="26"/>
      <c r="G238" s="2">
        <v>451.6</v>
      </c>
      <c r="H238" s="35"/>
      <c r="I238" s="2">
        <v>431.6</v>
      </c>
      <c r="J238" s="35"/>
      <c r="K238" s="2">
        <v>446.8</v>
      </c>
      <c r="L238" s="35"/>
      <c r="M238" s="2"/>
      <c r="N238" s="2"/>
      <c r="O238" s="2"/>
      <c r="P238"/>
      <c r="Q238"/>
      <c r="R238"/>
      <c r="S238"/>
      <c r="T238"/>
      <c r="U238"/>
      <c r="V238"/>
      <c r="W238"/>
      <c r="X238"/>
      <c r="Y238" s="2"/>
      <c r="Z238"/>
      <c r="AA238"/>
      <c r="AB238"/>
      <c r="AC238" s="2"/>
      <c r="AD238" s="2"/>
      <c r="AE238" s="2"/>
      <c r="AF238" s="2"/>
      <c r="AG238" s="2"/>
      <c r="AH238" s="2"/>
      <c r="AI238" s="2"/>
      <c r="AJ238" s="2"/>
      <c r="AK238" s="2"/>
      <c r="AZ238"/>
      <c r="BA238"/>
      <c r="BB238"/>
      <c r="BE238"/>
    </row>
    <row r="239" spans="1:57" s="4" customFormat="1" ht="12.75">
      <c r="A239" s="8"/>
      <c r="F239" s="26"/>
      <c r="G239" s="2"/>
      <c r="H239" s="35"/>
      <c r="I239" s="2"/>
      <c r="J239" s="35"/>
      <c r="K239" s="2"/>
      <c r="L239" s="35"/>
      <c r="M239" s="2"/>
      <c r="N239" s="2"/>
      <c r="O239" s="2"/>
      <c r="P239"/>
      <c r="Q239"/>
      <c r="R239"/>
      <c r="S239"/>
      <c r="T239"/>
      <c r="U239"/>
      <c r="V239"/>
      <c r="W239"/>
      <c r="X239"/>
      <c r="Y239" s="2"/>
      <c r="Z239"/>
      <c r="AA239"/>
      <c r="AB239"/>
      <c r="AC239" s="2"/>
      <c r="AD239" s="2"/>
      <c r="AE239" s="2"/>
      <c r="AF239" s="2"/>
      <c r="AG239" s="2"/>
      <c r="AH239" s="2"/>
      <c r="AI239" s="2"/>
      <c r="AJ239" s="2"/>
      <c r="AK239" s="2"/>
      <c r="AZ239"/>
      <c r="BA239"/>
      <c r="BB239"/>
      <c r="BE239"/>
    </row>
    <row r="240" spans="1:57" s="4" customFormat="1" ht="12.75">
      <c r="A240" s="8"/>
      <c r="B240" s="1" t="s">
        <v>47</v>
      </c>
      <c r="C240" s="4" t="s">
        <v>38</v>
      </c>
      <c r="D240" s="4" t="s">
        <v>191</v>
      </c>
      <c r="F240" s="26"/>
      <c r="G240" s="2"/>
      <c r="H240" s="35"/>
      <c r="I240" s="2"/>
      <c r="J240" s="35"/>
      <c r="K240" s="2"/>
      <c r="L240" s="35"/>
      <c r="M240" s="2"/>
      <c r="N240" s="2"/>
      <c r="O240" s="2"/>
      <c r="P240"/>
      <c r="Q240"/>
      <c r="R240"/>
      <c r="S240"/>
      <c r="T240"/>
      <c r="U240"/>
      <c r="V240"/>
      <c r="W240"/>
      <c r="X240"/>
      <c r="Y240" s="2"/>
      <c r="Z240"/>
      <c r="AA240"/>
      <c r="AB240"/>
      <c r="AC240" s="2"/>
      <c r="AD240" s="2"/>
      <c r="AE240" s="2"/>
      <c r="AF240" s="2"/>
      <c r="AG240" s="2"/>
      <c r="AH240" s="2"/>
      <c r="AI240" s="2"/>
      <c r="AJ240" s="2"/>
      <c r="AK240" s="2"/>
      <c r="AZ240"/>
      <c r="BA240"/>
      <c r="BB240"/>
      <c r="BE240"/>
    </row>
    <row r="241" spans="1:57" s="4" customFormat="1" ht="12.75">
      <c r="A241" s="8"/>
      <c r="B241" s="30" t="s">
        <v>193</v>
      </c>
      <c r="C241" s="30"/>
      <c r="D241" s="30" t="s">
        <v>189</v>
      </c>
      <c r="F241" s="26"/>
      <c r="G241" s="2">
        <v>302700</v>
      </c>
      <c r="H241" s="35"/>
      <c r="I241" s="2">
        <v>284400</v>
      </c>
      <c r="J241" s="35"/>
      <c r="K241" s="2">
        <v>297100</v>
      </c>
      <c r="L241" s="35"/>
      <c r="M241" s="2"/>
      <c r="N241" s="2"/>
      <c r="O241" s="2"/>
      <c r="P241"/>
      <c r="Q241"/>
      <c r="R241"/>
      <c r="S241"/>
      <c r="T241"/>
      <c r="U241"/>
      <c r="V241"/>
      <c r="W241"/>
      <c r="X241"/>
      <c r="Y241" s="2"/>
      <c r="Z241"/>
      <c r="AA241"/>
      <c r="AB241"/>
      <c r="AC241" s="2"/>
      <c r="AD241" s="2"/>
      <c r="AE241" s="2"/>
      <c r="AF241" s="2"/>
      <c r="AG241" s="2"/>
      <c r="AH241" s="2"/>
      <c r="AI241" s="2"/>
      <c r="AJ241" s="2"/>
      <c r="AK241" s="2"/>
      <c r="AZ241"/>
      <c r="BA241"/>
      <c r="BB241"/>
      <c r="BE241"/>
    </row>
    <row r="242" spans="1:57" s="4" customFormat="1" ht="12.75">
      <c r="A242" s="8"/>
      <c r="B242" s="30" t="s">
        <v>194</v>
      </c>
      <c r="C242" s="30"/>
      <c r="D242" s="30" t="s">
        <v>147</v>
      </c>
      <c r="F242" s="26"/>
      <c r="G242" s="2">
        <v>3.3</v>
      </c>
      <c r="H242" s="35"/>
      <c r="I242" s="2">
        <v>4.6</v>
      </c>
      <c r="J242" s="35"/>
      <c r="K242" s="2">
        <v>2</v>
      </c>
      <c r="L242" s="35"/>
      <c r="M242" s="2"/>
      <c r="N242" s="2"/>
      <c r="O242" s="2"/>
      <c r="P242"/>
      <c r="Q242"/>
      <c r="R242"/>
      <c r="S242"/>
      <c r="T242"/>
      <c r="U242"/>
      <c r="V242"/>
      <c r="W242"/>
      <c r="X242"/>
      <c r="Y242" s="2"/>
      <c r="Z242"/>
      <c r="AA242"/>
      <c r="AB242"/>
      <c r="AC242" s="2"/>
      <c r="AD242" s="2"/>
      <c r="AE242" s="2"/>
      <c r="AF242" s="2"/>
      <c r="AG242" s="2"/>
      <c r="AH242" s="2"/>
      <c r="AI242" s="2"/>
      <c r="AJ242" s="2"/>
      <c r="AK242" s="2"/>
      <c r="AZ242"/>
      <c r="BA242"/>
      <c r="BB242"/>
      <c r="BE242"/>
    </row>
    <row r="243" spans="1:57" s="4" customFormat="1" ht="12.75">
      <c r="A243" s="8"/>
      <c r="B243" s="30" t="s">
        <v>195</v>
      </c>
      <c r="C243" s="30"/>
      <c r="D243" s="30" t="s">
        <v>147</v>
      </c>
      <c r="F243" s="26"/>
      <c r="G243" s="2">
        <v>32.8</v>
      </c>
      <c r="H243" s="35"/>
      <c r="I243" s="2">
        <v>34.7</v>
      </c>
      <c r="J243" s="35"/>
      <c r="K243" s="2">
        <v>34.8</v>
      </c>
      <c r="L243" s="35"/>
      <c r="M243" s="2"/>
      <c r="N243" s="2"/>
      <c r="O243" s="2"/>
      <c r="P243"/>
      <c r="Q243"/>
      <c r="R243"/>
      <c r="S243"/>
      <c r="T243"/>
      <c r="U243"/>
      <c r="V243"/>
      <c r="W243"/>
      <c r="X243"/>
      <c r="Y243" s="2"/>
      <c r="Z243"/>
      <c r="AA243"/>
      <c r="AB243"/>
      <c r="AC243" s="2"/>
      <c r="AD243" s="2"/>
      <c r="AE243" s="2"/>
      <c r="AF243" s="2"/>
      <c r="AG243" s="2"/>
      <c r="AH243" s="2"/>
      <c r="AI243" s="2"/>
      <c r="AJ243" s="2"/>
      <c r="AK243" s="2"/>
      <c r="AZ243"/>
      <c r="BA243"/>
      <c r="BB243"/>
      <c r="BE243"/>
    </row>
    <row r="244" spans="1:57" s="4" customFormat="1" ht="12.75">
      <c r="A244" s="8"/>
      <c r="B244" s="30" t="s">
        <v>196</v>
      </c>
      <c r="C244" s="30"/>
      <c r="D244" s="30" t="s">
        <v>197</v>
      </c>
      <c r="F244" s="26"/>
      <c r="G244" s="2">
        <v>456.7</v>
      </c>
      <c r="H244" s="35"/>
      <c r="I244" s="2">
        <v>422.3</v>
      </c>
      <c r="J244" s="35"/>
      <c r="K244" s="2">
        <v>438</v>
      </c>
      <c r="L244" s="35"/>
      <c r="M244" s="2"/>
      <c r="N244" s="2"/>
      <c r="O244" s="2"/>
      <c r="P244"/>
      <c r="Q244"/>
      <c r="R244"/>
      <c r="S244"/>
      <c r="T244"/>
      <c r="U244"/>
      <c r="V244"/>
      <c r="W244"/>
      <c r="X244"/>
      <c r="Y244" s="2"/>
      <c r="Z244"/>
      <c r="AA244"/>
      <c r="AB244"/>
      <c r="AC244" s="2"/>
      <c r="AD244" s="2"/>
      <c r="AE244" s="2"/>
      <c r="AF244" s="2"/>
      <c r="AG244" s="2"/>
      <c r="AH244" s="2"/>
      <c r="AI244" s="2"/>
      <c r="AJ244" s="2"/>
      <c r="AK244" s="2"/>
      <c r="AZ244"/>
      <c r="BA244"/>
      <c r="BB244"/>
      <c r="BE244"/>
    </row>
    <row r="245" spans="1:57" s="1" customFormat="1" ht="12.75">
      <c r="A245" s="8"/>
      <c r="F245" s="35"/>
      <c r="H245" s="35"/>
      <c r="J245" s="35"/>
      <c r="L245" s="35"/>
      <c r="N245" s="2"/>
      <c r="P245"/>
      <c r="Q245"/>
      <c r="R245"/>
      <c r="S245"/>
      <c r="T245"/>
      <c r="U245"/>
      <c r="V245"/>
      <c r="W245"/>
      <c r="X245"/>
      <c r="Z245"/>
      <c r="AA245"/>
      <c r="AB245"/>
      <c r="AZ245"/>
      <c r="BA245"/>
      <c r="BB245"/>
      <c r="BE245"/>
    </row>
    <row r="246" spans="1:57" s="1" customFormat="1" ht="12.75">
      <c r="A246" s="8"/>
      <c r="B246" s="1" t="s">
        <v>47</v>
      </c>
      <c r="C246" s="4" t="s">
        <v>37</v>
      </c>
      <c r="D246" s="1" t="s">
        <v>192</v>
      </c>
      <c r="F246" s="35"/>
      <c r="H246" s="35"/>
      <c r="J246" s="35"/>
      <c r="L246" s="35"/>
      <c r="N246" s="2"/>
      <c r="P246"/>
      <c r="Q246"/>
      <c r="R246"/>
      <c r="S246"/>
      <c r="T246"/>
      <c r="U246"/>
      <c r="V246"/>
      <c r="W246"/>
      <c r="X246"/>
      <c r="Z246"/>
      <c r="AA246"/>
      <c r="AB246"/>
      <c r="AZ246"/>
      <c r="BA246"/>
      <c r="BB246"/>
      <c r="BE246"/>
    </row>
    <row r="247" spans="1:57" s="4" customFormat="1" ht="12.75">
      <c r="A247" s="8"/>
      <c r="B247" s="30" t="s">
        <v>193</v>
      </c>
      <c r="C247" s="30"/>
      <c r="D247" s="30" t="s">
        <v>189</v>
      </c>
      <c r="F247" s="26"/>
      <c r="G247" s="2">
        <v>298900</v>
      </c>
      <c r="H247" s="35"/>
      <c r="I247" s="2">
        <v>253900</v>
      </c>
      <c r="J247" s="35"/>
      <c r="K247" s="2">
        <v>281700</v>
      </c>
      <c r="L247" s="35"/>
      <c r="M247" s="2"/>
      <c r="N247" s="2"/>
      <c r="O247" s="2"/>
      <c r="P247"/>
      <c r="Q247"/>
      <c r="R247"/>
      <c r="S247"/>
      <c r="T247"/>
      <c r="U247"/>
      <c r="V247"/>
      <c r="W247"/>
      <c r="X247"/>
      <c r="Y247" s="2"/>
      <c r="Z247"/>
      <c r="AA247"/>
      <c r="AB247"/>
      <c r="AC247" s="2"/>
      <c r="AD247" s="2"/>
      <c r="AE247" s="2"/>
      <c r="AF247" s="2"/>
      <c r="AG247" s="2"/>
      <c r="AH247" s="2"/>
      <c r="AI247" s="2"/>
      <c r="AJ247" s="2"/>
      <c r="AK247" s="2"/>
      <c r="AZ247"/>
      <c r="BA247"/>
      <c r="BB247"/>
      <c r="BE247"/>
    </row>
    <row r="248" spans="1:57" s="4" customFormat="1" ht="12.75">
      <c r="A248" s="8"/>
      <c r="B248" s="30" t="s">
        <v>194</v>
      </c>
      <c r="C248" s="30"/>
      <c r="D248" s="30" t="s">
        <v>147</v>
      </c>
      <c r="F248" s="26"/>
      <c r="G248" s="2">
        <v>3.3</v>
      </c>
      <c r="H248" s="35"/>
      <c r="I248" s="2">
        <v>4.6</v>
      </c>
      <c r="J248" s="35"/>
      <c r="K248" s="2">
        <v>2</v>
      </c>
      <c r="L248" s="35"/>
      <c r="M248" s="2"/>
      <c r="N248" s="2"/>
      <c r="O248" s="2"/>
      <c r="P248"/>
      <c r="Q248"/>
      <c r="R248"/>
      <c r="S248"/>
      <c r="T248"/>
      <c r="U248"/>
      <c r="V248"/>
      <c r="W248"/>
      <c r="X248"/>
      <c r="Y248" s="2"/>
      <c r="Z248"/>
      <c r="AA248"/>
      <c r="AB248"/>
      <c r="AC248" s="2"/>
      <c r="AD248" s="2"/>
      <c r="AE248" s="2"/>
      <c r="AF248" s="2"/>
      <c r="AG248" s="2"/>
      <c r="AH248" s="2"/>
      <c r="AI248" s="2"/>
      <c r="AJ248" s="2"/>
      <c r="AK248" s="2"/>
      <c r="AZ248"/>
      <c r="BA248"/>
      <c r="BB248"/>
      <c r="BE248"/>
    </row>
    <row r="249" spans="1:57" s="4" customFormat="1" ht="12.75">
      <c r="A249" s="8"/>
      <c r="B249" s="30" t="s">
        <v>195</v>
      </c>
      <c r="C249" s="30"/>
      <c r="D249" s="30" t="s">
        <v>147</v>
      </c>
      <c r="F249" s="26"/>
      <c r="G249" s="2">
        <v>33.3</v>
      </c>
      <c r="H249" s="35"/>
      <c r="I249" s="2">
        <v>35.4</v>
      </c>
      <c r="J249" s="35"/>
      <c r="K249" s="2">
        <v>33.6</v>
      </c>
      <c r="L249" s="35"/>
      <c r="M249" s="2"/>
      <c r="N249" s="2"/>
      <c r="O249" s="2"/>
      <c r="P249"/>
      <c r="Q249"/>
      <c r="R249"/>
      <c r="S249"/>
      <c r="T249"/>
      <c r="U249"/>
      <c r="V249"/>
      <c r="W249"/>
      <c r="X249"/>
      <c r="Y249" s="2"/>
      <c r="Z249"/>
      <c r="AA249"/>
      <c r="AB249"/>
      <c r="AC249" s="2"/>
      <c r="AD249" s="2"/>
      <c r="AE249" s="2"/>
      <c r="AF249" s="2"/>
      <c r="AG249" s="2"/>
      <c r="AH249" s="2"/>
      <c r="AI249" s="2"/>
      <c r="AJ249" s="2"/>
      <c r="AK249" s="2"/>
      <c r="AZ249"/>
      <c r="BA249"/>
      <c r="BB249"/>
      <c r="BE249"/>
    </row>
    <row r="250" spans="1:57" s="4" customFormat="1" ht="12.75">
      <c r="A250" s="8"/>
      <c r="B250" s="30" t="s">
        <v>196</v>
      </c>
      <c r="C250" s="30"/>
      <c r="D250" s="30" t="s">
        <v>197</v>
      </c>
      <c r="F250" s="26"/>
      <c r="G250" s="2">
        <v>452.6</v>
      </c>
      <c r="H250" s="35"/>
      <c r="I250" s="2">
        <v>434.6</v>
      </c>
      <c r="J250" s="35"/>
      <c r="K250" s="2">
        <v>451.1</v>
      </c>
      <c r="L250" s="35"/>
      <c r="M250" s="2"/>
      <c r="N250" s="2"/>
      <c r="O250" s="2"/>
      <c r="P250"/>
      <c r="Q250"/>
      <c r="R250"/>
      <c r="S250"/>
      <c r="T250"/>
      <c r="U250"/>
      <c r="V250"/>
      <c r="W250"/>
      <c r="X250"/>
      <c r="Y250" s="2"/>
      <c r="Z250"/>
      <c r="AA250"/>
      <c r="AB250"/>
      <c r="AC250" s="2"/>
      <c r="AD250" s="2"/>
      <c r="AE250" s="2"/>
      <c r="AF250" s="2"/>
      <c r="AG250" s="2"/>
      <c r="AH250" s="2"/>
      <c r="AI250" s="2"/>
      <c r="AJ250" s="2"/>
      <c r="AK250" s="2"/>
      <c r="AZ250"/>
      <c r="BA250"/>
      <c r="BB250"/>
      <c r="BE250"/>
    </row>
    <row r="251" spans="1:57" s="1" customFormat="1" ht="12.75">
      <c r="A251" s="8"/>
      <c r="F251" s="35"/>
      <c r="H251" s="35"/>
      <c r="J251" s="35"/>
      <c r="L251" s="35"/>
      <c r="N251" s="2"/>
      <c r="P251"/>
      <c r="Q251"/>
      <c r="R251"/>
      <c r="S251"/>
      <c r="T251"/>
      <c r="U251"/>
      <c r="V251"/>
      <c r="W251"/>
      <c r="X251"/>
      <c r="Z251"/>
      <c r="AA251"/>
      <c r="AB251"/>
      <c r="AZ251"/>
      <c r="BA251"/>
      <c r="BB251"/>
      <c r="BE251"/>
    </row>
    <row r="252" spans="1:57" s="1" customFormat="1" ht="12.75">
      <c r="A252" s="8">
        <v>13</v>
      </c>
      <c r="B252" s="5" t="s">
        <v>26</v>
      </c>
      <c r="F252" s="35"/>
      <c r="G252" s="19" t="s">
        <v>43</v>
      </c>
      <c r="H252" s="19"/>
      <c r="I252" s="19" t="s">
        <v>44</v>
      </c>
      <c r="J252" s="19"/>
      <c r="K252" s="19" t="s">
        <v>45</v>
      </c>
      <c r="L252" s="19"/>
      <c r="M252" s="19" t="s">
        <v>46</v>
      </c>
      <c r="N252" s="2"/>
      <c r="P252"/>
      <c r="Q252"/>
      <c r="R252"/>
      <c r="S252"/>
      <c r="T252"/>
      <c r="U252"/>
      <c r="V252"/>
      <c r="W252"/>
      <c r="X252"/>
      <c r="Z252"/>
      <c r="AA252"/>
      <c r="AB252"/>
      <c r="AZ252"/>
      <c r="BA252"/>
      <c r="BB252"/>
      <c r="BE252"/>
    </row>
    <row r="253" spans="1:57" s="1" customFormat="1" ht="12.75">
      <c r="A253" s="8"/>
      <c r="F253" s="35"/>
      <c r="H253" s="35"/>
      <c r="J253" s="35"/>
      <c r="L253" s="35"/>
      <c r="N253" s="2"/>
      <c r="P253"/>
      <c r="Q253"/>
      <c r="R253"/>
      <c r="S253"/>
      <c r="T253"/>
      <c r="U253"/>
      <c r="V253"/>
      <c r="W253"/>
      <c r="X253"/>
      <c r="Z253"/>
      <c r="AA253"/>
      <c r="AB253"/>
      <c r="AZ253"/>
      <c r="BA253"/>
      <c r="BB253"/>
      <c r="BE253"/>
    </row>
    <row r="254" spans="1:57" s="3" customFormat="1" ht="12.75">
      <c r="A254" s="8"/>
      <c r="B254" s="3" t="s">
        <v>6</v>
      </c>
      <c r="C254" s="3" t="s">
        <v>190</v>
      </c>
      <c r="D254" s="3" t="s">
        <v>7</v>
      </c>
      <c r="E254" s="3" t="s">
        <v>199</v>
      </c>
      <c r="F254" s="35" t="s">
        <v>3</v>
      </c>
      <c r="G254" s="3">
        <v>0.02552406272</v>
      </c>
      <c r="H254" s="35" t="s">
        <v>3</v>
      </c>
      <c r="I254" s="3">
        <v>0.02800027776</v>
      </c>
      <c r="J254" s="35" t="s">
        <v>3</v>
      </c>
      <c r="K254" s="3">
        <v>0.021440772130909</v>
      </c>
      <c r="L254" s="35" t="s">
        <v>3</v>
      </c>
      <c r="M254" s="3">
        <f>AVERAGE(G254,I254,K254)</f>
        <v>0.024988370870303003</v>
      </c>
      <c r="N254" s="2" t="s">
        <v>3</v>
      </c>
      <c r="P254"/>
      <c r="Q254"/>
      <c r="R254"/>
      <c r="S254"/>
      <c r="T254"/>
      <c r="U254"/>
      <c r="V254"/>
      <c r="W254"/>
      <c r="X254"/>
      <c r="Z254"/>
      <c r="AA254"/>
      <c r="AB254"/>
      <c r="AZ254"/>
      <c r="BA254"/>
      <c r="BB254"/>
      <c r="BE254"/>
    </row>
    <row r="255" spans="1:57" s="3" customFormat="1" ht="12.75">
      <c r="A255" s="8"/>
      <c r="F255" s="35"/>
      <c r="H255" s="35"/>
      <c r="J255" s="35"/>
      <c r="L255" s="35"/>
      <c r="N255" s="2"/>
      <c r="P255"/>
      <c r="Q255"/>
      <c r="R255"/>
      <c r="S255"/>
      <c r="T255"/>
      <c r="U255"/>
      <c r="V255"/>
      <c r="W255"/>
      <c r="X255"/>
      <c r="Z255"/>
      <c r="AA255"/>
      <c r="AB255"/>
      <c r="AZ255"/>
      <c r="BA255"/>
      <c r="BB255"/>
      <c r="BE255"/>
    </row>
    <row r="256" spans="1:57" s="3" customFormat="1" ht="12.75">
      <c r="A256" s="8"/>
      <c r="B256" s="1" t="s">
        <v>47</v>
      </c>
      <c r="C256" s="4" t="s">
        <v>39</v>
      </c>
      <c r="F256" s="35"/>
      <c r="H256" s="35"/>
      <c r="J256" s="35"/>
      <c r="L256" s="35"/>
      <c r="N256" s="2"/>
      <c r="P256"/>
      <c r="Q256"/>
      <c r="R256"/>
      <c r="S256"/>
      <c r="T256"/>
      <c r="U256"/>
      <c r="V256"/>
      <c r="W256"/>
      <c r="X256"/>
      <c r="Z256"/>
      <c r="AA256"/>
      <c r="AB256"/>
      <c r="AZ256"/>
      <c r="BA256"/>
      <c r="BB256"/>
      <c r="BE256"/>
    </row>
    <row r="257" spans="1:57" s="4" customFormat="1" ht="12.75">
      <c r="A257" s="8"/>
      <c r="B257" s="30" t="s">
        <v>193</v>
      </c>
      <c r="D257" s="30" t="s">
        <v>189</v>
      </c>
      <c r="F257" s="26"/>
      <c r="G257" s="2">
        <v>304168</v>
      </c>
      <c r="H257" s="35"/>
      <c r="I257" s="2">
        <v>301374</v>
      </c>
      <c r="J257" s="35"/>
      <c r="K257" s="2">
        <v>299055</v>
      </c>
      <c r="L257" s="35"/>
      <c r="M257" s="2"/>
      <c r="N257" s="2"/>
      <c r="O257" s="2"/>
      <c r="P257"/>
      <c r="Q257"/>
      <c r="R257"/>
      <c r="S257"/>
      <c r="T257"/>
      <c r="U257"/>
      <c r="V257"/>
      <c r="W257"/>
      <c r="X257"/>
      <c r="Y257" s="2"/>
      <c r="Z257"/>
      <c r="AA257"/>
      <c r="AB257"/>
      <c r="AC257" s="2"/>
      <c r="AD257" s="2"/>
      <c r="AE257" s="2"/>
      <c r="AF257" s="2"/>
      <c r="AG257" s="2"/>
      <c r="AH257" s="2"/>
      <c r="AI257" s="2"/>
      <c r="AJ257" s="2"/>
      <c r="AK257" s="2"/>
      <c r="AZ257"/>
      <c r="BA257"/>
      <c r="BB257"/>
      <c r="BE257"/>
    </row>
    <row r="258" spans="1:57" s="4" customFormat="1" ht="12.75">
      <c r="A258" s="8"/>
      <c r="B258" s="30" t="s">
        <v>194</v>
      </c>
      <c r="D258" s="30" t="s">
        <v>147</v>
      </c>
      <c r="F258" s="26"/>
      <c r="G258" s="2">
        <v>6.3</v>
      </c>
      <c r="H258" s="35"/>
      <c r="I258" s="2">
        <v>6.1</v>
      </c>
      <c r="J258" s="35"/>
      <c r="K258" s="2">
        <v>6.7</v>
      </c>
      <c r="L258" s="35"/>
      <c r="M258" s="2"/>
      <c r="N258" s="2"/>
      <c r="O258" s="2"/>
      <c r="P258"/>
      <c r="Q258"/>
      <c r="R258"/>
      <c r="S258"/>
      <c r="T258"/>
      <c r="U258"/>
      <c r="V258"/>
      <c r="W258"/>
      <c r="X258"/>
      <c r="Y258" s="2"/>
      <c r="Z258"/>
      <c r="AA258"/>
      <c r="AB258"/>
      <c r="AC258" s="2"/>
      <c r="AD258" s="2"/>
      <c r="AE258" s="2"/>
      <c r="AF258" s="2"/>
      <c r="AG258" s="2"/>
      <c r="AH258" s="2"/>
      <c r="AI258" s="2"/>
      <c r="AJ258" s="2"/>
      <c r="AK258" s="2"/>
      <c r="AZ258"/>
      <c r="BA258"/>
      <c r="BB258"/>
      <c r="BE258"/>
    </row>
    <row r="259" spans="1:57" s="4" customFormat="1" ht="12.75">
      <c r="A259" s="8"/>
      <c r="B259" s="30" t="s">
        <v>195</v>
      </c>
      <c r="D259" s="30" t="s">
        <v>147</v>
      </c>
      <c r="F259" s="26"/>
      <c r="G259" s="2">
        <v>30.72</v>
      </c>
      <c r="H259" s="35"/>
      <c r="I259" s="2">
        <v>31.76</v>
      </c>
      <c r="J259" s="35"/>
      <c r="K259" s="2">
        <v>32.47</v>
      </c>
      <c r="L259" s="35"/>
      <c r="M259" s="2"/>
      <c r="N259" s="2"/>
      <c r="O259" s="2"/>
      <c r="P259"/>
      <c r="Q259"/>
      <c r="R259"/>
      <c r="S259"/>
      <c r="T259"/>
      <c r="U259"/>
      <c r="V259"/>
      <c r="W259"/>
      <c r="X259"/>
      <c r="Y259" s="2"/>
      <c r="Z259"/>
      <c r="AA259"/>
      <c r="AB259"/>
      <c r="AC259" s="2"/>
      <c r="AD259" s="2"/>
      <c r="AE259" s="2"/>
      <c r="AF259" s="2"/>
      <c r="AG259" s="2"/>
      <c r="AH259" s="2"/>
      <c r="AI259" s="2"/>
      <c r="AJ259" s="2"/>
      <c r="AK259" s="2"/>
      <c r="AZ259"/>
      <c r="BA259"/>
      <c r="BB259"/>
      <c r="BE259"/>
    </row>
    <row r="260" spans="1:57" s="4" customFormat="1" ht="12.75">
      <c r="A260" s="8"/>
      <c r="B260" s="30" t="s">
        <v>196</v>
      </c>
      <c r="D260" s="30" t="s">
        <v>197</v>
      </c>
      <c r="F260" s="26"/>
      <c r="G260" s="2">
        <v>482</v>
      </c>
      <c r="H260" s="35"/>
      <c r="I260" s="2">
        <v>483</v>
      </c>
      <c r="J260" s="35"/>
      <c r="K260" s="2">
        <v>482</v>
      </c>
      <c r="L260" s="35"/>
      <c r="M260" s="2"/>
      <c r="N260" s="2"/>
      <c r="O260" s="2"/>
      <c r="P260"/>
      <c r="Q260"/>
      <c r="R260"/>
      <c r="S260"/>
      <c r="T260"/>
      <c r="U260"/>
      <c r="V260"/>
      <c r="W260"/>
      <c r="X260"/>
      <c r="Y260" s="2"/>
      <c r="Z260"/>
      <c r="AA260"/>
      <c r="AB260"/>
      <c r="AC260" s="2"/>
      <c r="AD260" s="2"/>
      <c r="AE260" s="2"/>
      <c r="AF260" s="2"/>
      <c r="AG260" s="2"/>
      <c r="AH260" s="2"/>
      <c r="AI260" s="2"/>
      <c r="AJ260" s="2"/>
      <c r="AK260" s="2"/>
      <c r="AZ260"/>
      <c r="BA260"/>
      <c r="BB260"/>
      <c r="BE260"/>
    </row>
  </sheetData>
  <printOptions headings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X170"/>
  <sheetViews>
    <sheetView workbookViewId="0" topLeftCell="B4">
      <pane ySplit="1740" topLeftCell="BM1" activePane="bottomLeft" state="split"/>
      <selection pane="topLeft" activeCell="C8" sqref="C8"/>
      <selection pane="bottomLeft" activeCell="C8" sqref="C8"/>
    </sheetView>
  </sheetViews>
  <sheetFormatPr defaultColWidth="9.140625" defaultRowHeight="12.75"/>
  <cols>
    <col min="1" max="1" width="4.140625" style="4" hidden="1" customWidth="1"/>
    <col min="2" max="2" width="24.8515625" style="4" customWidth="1"/>
    <col min="3" max="3" width="4.140625" style="4" customWidth="1"/>
    <col min="4" max="4" width="10.140625" style="4" customWidth="1"/>
    <col min="5" max="5" width="4.00390625" style="26" customWidth="1"/>
    <col min="6" max="6" width="12.140625" style="4" customWidth="1"/>
    <col min="7" max="7" width="3.8515625" style="26" customWidth="1"/>
    <col min="8" max="8" width="12.140625" style="4" customWidth="1"/>
    <col min="9" max="9" width="3.8515625" style="26" customWidth="1"/>
    <col min="10" max="10" width="12.28125" style="4" customWidth="1"/>
    <col min="11" max="11" width="3.8515625" style="26" customWidth="1"/>
    <col min="12" max="12" width="13.00390625" style="4" customWidth="1"/>
    <col min="13" max="13" width="4.00390625" style="26" customWidth="1"/>
    <col min="14" max="14" width="14.00390625" style="4" customWidth="1"/>
    <col min="15" max="15" width="3.8515625" style="26" customWidth="1"/>
    <col min="16" max="16" width="12.57421875" style="4" customWidth="1"/>
    <col min="17" max="17" width="3.7109375" style="26" customWidth="1"/>
    <col min="18" max="18" width="13.140625" style="4" customWidth="1"/>
    <col min="19" max="19" width="4.00390625" style="26" customWidth="1"/>
    <col min="20" max="20" width="13.421875" style="4" customWidth="1"/>
    <col min="21" max="21" width="3.8515625" style="26" customWidth="1"/>
    <col min="22" max="22" width="13.57421875" style="4" customWidth="1"/>
    <col min="23" max="23" width="2.7109375" style="4" customWidth="1"/>
    <col min="24" max="24" width="11.7109375" style="4" customWidth="1"/>
    <col min="25" max="25" width="2.421875" style="4" customWidth="1"/>
    <col min="26" max="26" width="13.140625" style="4" customWidth="1"/>
    <col min="27" max="27" width="2.140625" style="4" customWidth="1"/>
    <col min="28" max="28" width="13.00390625" style="4" customWidth="1"/>
    <col min="29" max="29" width="3.8515625" style="4" customWidth="1"/>
    <col min="30" max="30" width="8.7109375" style="4" customWidth="1"/>
    <col min="31" max="31" width="4.140625" style="4" customWidth="1"/>
    <col min="32" max="32" width="9.140625" style="4" customWidth="1"/>
    <col min="33" max="33" width="4.140625" style="4" customWidth="1"/>
    <col min="34" max="34" width="9.00390625" style="4" customWidth="1"/>
    <col min="35" max="35" width="3.7109375" style="26" customWidth="1"/>
    <col min="36" max="36" width="9.00390625" style="4" customWidth="1"/>
    <col min="37" max="37" width="3.8515625" style="26" customWidth="1"/>
    <col min="38" max="38" width="9.140625" style="4" customWidth="1"/>
    <col min="39" max="39" width="4.140625" style="26" customWidth="1"/>
    <col min="40" max="40" width="9.140625" style="4" customWidth="1"/>
    <col min="41" max="41" width="4.7109375" style="26" customWidth="1"/>
    <col min="42" max="42" width="9.140625" style="4" customWidth="1"/>
    <col min="43" max="47" width="0.13671875" style="4" hidden="1" customWidth="1"/>
    <col min="48" max="48" width="9.140625" style="4" hidden="1" customWidth="1"/>
    <col min="49" max="16384" width="9.140625" style="4" customWidth="1"/>
  </cols>
  <sheetData>
    <row r="1" spans="2:48" ht="12.75">
      <c r="B1" s="7" t="s">
        <v>170</v>
      </c>
      <c r="C1" s="7"/>
      <c r="AS1" s="4" t="s">
        <v>113</v>
      </c>
      <c r="AT1" s="4" t="s">
        <v>114</v>
      </c>
      <c r="AU1" s="4" t="s">
        <v>115</v>
      </c>
      <c r="AV1" s="4" t="s">
        <v>56</v>
      </c>
    </row>
    <row r="3" spans="5:36" ht="12.75">
      <c r="E3" s="35"/>
      <c r="F3" s="2"/>
      <c r="G3" s="35"/>
      <c r="H3" s="2"/>
      <c r="I3" s="35"/>
      <c r="J3" s="2"/>
      <c r="K3" s="35"/>
      <c r="L3" s="2"/>
      <c r="M3" s="35"/>
      <c r="N3" s="2"/>
      <c r="O3" s="35"/>
      <c r="P3" s="2"/>
      <c r="Q3" s="35"/>
      <c r="R3" s="2"/>
      <c r="S3" s="35"/>
      <c r="T3" s="2"/>
      <c r="U3" s="3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5"/>
      <c r="AJ3" s="2"/>
    </row>
    <row r="4" spans="1:42" ht="12.75">
      <c r="A4" s="4" t="s">
        <v>185</v>
      </c>
      <c r="B4" s="7" t="s">
        <v>27</v>
      </c>
      <c r="C4" s="7"/>
      <c r="E4" s="35"/>
      <c r="F4" s="26" t="s">
        <v>43</v>
      </c>
      <c r="H4" s="26" t="s">
        <v>44</v>
      </c>
      <c r="J4" s="26" t="s">
        <v>45</v>
      </c>
      <c r="L4" s="26" t="s">
        <v>43</v>
      </c>
      <c r="N4" s="26" t="s">
        <v>44</v>
      </c>
      <c r="P4" s="26" t="s">
        <v>45</v>
      </c>
      <c r="R4" s="26" t="s">
        <v>43</v>
      </c>
      <c r="T4" s="26" t="s">
        <v>44</v>
      </c>
      <c r="V4" s="26" t="s">
        <v>45</v>
      </c>
      <c r="W4" s="26"/>
      <c r="X4" s="26" t="s">
        <v>43</v>
      </c>
      <c r="Y4" s="26"/>
      <c r="Z4" s="26" t="s">
        <v>44</v>
      </c>
      <c r="AA4" s="26"/>
      <c r="AB4" s="26" t="s">
        <v>45</v>
      </c>
      <c r="AC4" s="26"/>
      <c r="AD4" s="26" t="s">
        <v>43</v>
      </c>
      <c r="AE4" s="26"/>
      <c r="AF4" s="26" t="s">
        <v>44</v>
      </c>
      <c r="AG4" s="26"/>
      <c r="AH4" s="26" t="s">
        <v>45</v>
      </c>
      <c r="AJ4" s="26" t="s">
        <v>43</v>
      </c>
      <c r="AL4" s="26" t="s">
        <v>44</v>
      </c>
      <c r="AN4" s="26" t="s">
        <v>45</v>
      </c>
      <c r="AP4" s="26" t="s">
        <v>46</v>
      </c>
    </row>
    <row r="5" spans="2:42" ht="12.75">
      <c r="B5" s="7"/>
      <c r="C5" s="7"/>
      <c r="E5" s="35"/>
      <c r="F5" s="26"/>
      <c r="H5" s="26"/>
      <c r="J5" s="26"/>
      <c r="L5" s="26"/>
      <c r="N5" s="26"/>
      <c r="P5" s="26"/>
      <c r="R5" s="26"/>
      <c r="T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J5" s="26"/>
      <c r="AL5" s="26"/>
      <c r="AN5" s="26"/>
      <c r="AP5" s="26"/>
    </row>
    <row r="6" spans="2:42" ht="12.75">
      <c r="B6" s="27" t="s">
        <v>180</v>
      </c>
      <c r="C6" s="27"/>
      <c r="E6" s="35"/>
      <c r="F6" s="26" t="s">
        <v>221</v>
      </c>
      <c r="H6" s="26" t="s">
        <v>221</v>
      </c>
      <c r="J6" s="26" t="s">
        <v>221</v>
      </c>
      <c r="L6" s="26" t="s">
        <v>222</v>
      </c>
      <c r="N6" s="26" t="s">
        <v>222</v>
      </c>
      <c r="P6" s="26" t="s">
        <v>222</v>
      </c>
      <c r="R6" s="26" t="s">
        <v>223</v>
      </c>
      <c r="T6" s="26" t="s">
        <v>223</v>
      </c>
      <c r="V6" s="26" t="s">
        <v>223</v>
      </c>
      <c r="W6" s="26"/>
      <c r="X6" s="26" t="s">
        <v>224</v>
      </c>
      <c r="Y6" s="26"/>
      <c r="Z6" s="26" t="s">
        <v>224</v>
      </c>
      <c r="AA6" s="26"/>
      <c r="AB6" s="26" t="s">
        <v>224</v>
      </c>
      <c r="AC6" s="26"/>
      <c r="AD6" s="26" t="s">
        <v>225</v>
      </c>
      <c r="AE6" s="26"/>
      <c r="AF6" s="26" t="s">
        <v>225</v>
      </c>
      <c r="AG6" s="26"/>
      <c r="AH6" s="26" t="s">
        <v>225</v>
      </c>
      <c r="AJ6" s="26" t="s">
        <v>226</v>
      </c>
      <c r="AL6" s="26" t="s">
        <v>226</v>
      </c>
      <c r="AN6" s="26" t="s">
        <v>226</v>
      </c>
      <c r="AP6" s="26" t="s">
        <v>226</v>
      </c>
    </row>
    <row r="7" spans="2:42" ht="12.75">
      <c r="B7" s="27" t="s">
        <v>181</v>
      </c>
      <c r="C7" s="27"/>
      <c r="E7" s="35"/>
      <c r="F7" s="26" t="s">
        <v>53</v>
      </c>
      <c r="H7" s="26" t="s">
        <v>53</v>
      </c>
      <c r="J7" s="26" t="s">
        <v>53</v>
      </c>
      <c r="L7" s="26" t="s">
        <v>54</v>
      </c>
      <c r="N7" s="26" t="s">
        <v>54</v>
      </c>
      <c r="P7" s="26" t="s">
        <v>54</v>
      </c>
      <c r="Q7" s="35"/>
      <c r="R7" s="35" t="s">
        <v>182</v>
      </c>
      <c r="S7" s="35"/>
      <c r="T7" s="35" t="s">
        <v>182</v>
      </c>
      <c r="U7" s="35"/>
      <c r="V7" s="35" t="s">
        <v>182</v>
      </c>
      <c r="W7" s="35"/>
      <c r="X7" s="35" t="s">
        <v>114</v>
      </c>
      <c r="Y7" s="35"/>
      <c r="Z7" s="35" t="s">
        <v>114</v>
      </c>
      <c r="AA7" s="35"/>
      <c r="AB7" s="35" t="s">
        <v>114</v>
      </c>
      <c r="AC7" s="35"/>
      <c r="AD7" s="35" t="s">
        <v>183</v>
      </c>
      <c r="AE7" s="35"/>
      <c r="AF7" s="35" t="s">
        <v>183</v>
      </c>
      <c r="AG7" s="35"/>
      <c r="AH7" s="35" t="s">
        <v>183</v>
      </c>
      <c r="AI7" s="35"/>
      <c r="AJ7" s="26" t="s">
        <v>56</v>
      </c>
      <c r="AL7" s="26" t="s">
        <v>56</v>
      </c>
      <c r="AN7" s="26" t="s">
        <v>56</v>
      </c>
      <c r="AP7" s="26" t="s">
        <v>56</v>
      </c>
    </row>
    <row r="8" spans="2:42" ht="12.75">
      <c r="B8" s="27" t="s">
        <v>229</v>
      </c>
      <c r="C8" s="27"/>
      <c r="E8" s="35"/>
      <c r="F8" s="26" t="s">
        <v>53</v>
      </c>
      <c r="H8" s="26" t="s">
        <v>53</v>
      </c>
      <c r="J8" s="26" t="s">
        <v>53</v>
      </c>
      <c r="L8" s="26" t="s">
        <v>230</v>
      </c>
      <c r="N8" s="26" t="s">
        <v>230</v>
      </c>
      <c r="P8" s="26" t="s">
        <v>230</v>
      </c>
      <c r="Q8" s="35"/>
      <c r="R8" s="35" t="s">
        <v>113</v>
      </c>
      <c r="S8" s="35"/>
      <c r="T8" s="35" t="s">
        <v>113</v>
      </c>
      <c r="U8" s="35"/>
      <c r="V8" s="35" t="s">
        <v>113</v>
      </c>
      <c r="W8" s="35"/>
      <c r="X8" s="35" t="s">
        <v>114</v>
      </c>
      <c r="Y8" s="35"/>
      <c r="Z8" s="35" t="s">
        <v>114</v>
      </c>
      <c r="AA8" s="35"/>
      <c r="AB8" s="35" t="s">
        <v>114</v>
      </c>
      <c r="AC8" s="35"/>
      <c r="AD8" s="35" t="s">
        <v>231</v>
      </c>
      <c r="AE8" s="35"/>
      <c r="AF8" s="35" t="s">
        <v>231</v>
      </c>
      <c r="AG8" s="35"/>
      <c r="AH8" s="35" t="s">
        <v>231</v>
      </c>
      <c r="AI8" s="35"/>
      <c r="AJ8" s="26" t="s">
        <v>56</v>
      </c>
      <c r="AL8" s="26" t="s">
        <v>56</v>
      </c>
      <c r="AN8" s="26" t="s">
        <v>56</v>
      </c>
      <c r="AP8" s="26" t="s">
        <v>56</v>
      </c>
    </row>
    <row r="9" spans="2:42" ht="12.75">
      <c r="B9" s="27" t="s">
        <v>228</v>
      </c>
      <c r="F9" s="26" t="s">
        <v>53</v>
      </c>
      <c r="H9" s="26" t="s">
        <v>53</v>
      </c>
      <c r="J9" s="26" t="s">
        <v>53</v>
      </c>
      <c r="L9" s="26" t="s">
        <v>54</v>
      </c>
      <c r="N9" s="26" t="s">
        <v>54</v>
      </c>
      <c r="P9" s="26" t="s">
        <v>54</v>
      </c>
      <c r="R9" s="26" t="s">
        <v>50</v>
      </c>
      <c r="T9" s="26" t="s">
        <v>50</v>
      </c>
      <c r="V9" s="26" t="s">
        <v>50</v>
      </c>
      <c r="W9" s="26"/>
      <c r="X9" s="26" t="s">
        <v>51</v>
      </c>
      <c r="Y9" s="26"/>
      <c r="Z9" s="26" t="s">
        <v>51</v>
      </c>
      <c r="AA9" s="26"/>
      <c r="AB9" s="26" t="s">
        <v>51</v>
      </c>
      <c r="AC9" s="26"/>
      <c r="AD9" s="26" t="s">
        <v>52</v>
      </c>
      <c r="AE9" s="26"/>
      <c r="AF9" s="26" t="s">
        <v>52</v>
      </c>
      <c r="AG9" s="26"/>
      <c r="AH9" s="26" t="s">
        <v>52</v>
      </c>
      <c r="AJ9" s="26" t="s">
        <v>56</v>
      </c>
      <c r="AL9" s="26" t="s">
        <v>56</v>
      </c>
      <c r="AN9" s="26" t="s">
        <v>56</v>
      </c>
      <c r="AP9" s="26" t="s">
        <v>56</v>
      </c>
    </row>
    <row r="10" spans="2:42" ht="12.75">
      <c r="B10" s="4" t="s">
        <v>187</v>
      </c>
      <c r="D10" s="4" t="s">
        <v>55</v>
      </c>
      <c r="E10" s="35"/>
      <c r="F10" s="37">
        <v>40000</v>
      </c>
      <c r="G10" s="38"/>
      <c r="H10" s="37">
        <v>40000</v>
      </c>
      <c r="I10" s="38"/>
      <c r="J10" s="37">
        <v>40000</v>
      </c>
      <c r="K10" s="38"/>
      <c r="L10" s="37">
        <v>880000</v>
      </c>
      <c r="M10" s="38"/>
      <c r="N10" s="37">
        <v>880000</v>
      </c>
      <c r="O10" s="38"/>
      <c r="P10" s="37">
        <v>880000</v>
      </c>
      <c r="Q10" s="38"/>
      <c r="R10" s="37">
        <v>42800</v>
      </c>
      <c r="S10" s="38"/>
      <c r="T10" s="37">
        <v>42800</v>
      </c>
      <c r="U10" s="38"/>
      <c r="V10" s="37">
        <v>42800</v>
      </c>
      <c r="W10" s="37"/>
      <c r="X10" s="37">
        <v>1002</v>
      </c>
      <c r="Y10" s="37"/>
      <c r="Z10" s="37">
        <v>708</v>
      </c>
      <c r="AA10" s="37"/>
      <c r="AB10" s="37">
        <v>750</v>
      </c>
      <c r="AC10" s="37"/>
      <c r="AD10" s="37"/>
      <c r="AE10" s="37"/>
      <c r="AF10" s="37"/>
      <c r="AG10" s="37"/>
      <c r="AH10" s="37"/>
      <c r="AI10" s="38"/>
      <c r="AJ10" s="37"/>
      <c r="AK10" s="38"/>
      <c r="AL10" s="37"/>
      <c r="AM10" s="38"/>
      <c r="AN10" s="37"/>
      <c r="AO10" s="38"/>
      <c r="AP10" s="37"/>
    </row>
    <row r="11" spans="2:42" ht="12.75">
      <c r="B11" s="4" t="s">
        <v>188</v>
      </c>
      <c r="D11" s="4" t="s">
        <v>48</v>
      </c>
      <c r="E11" s="35"/>
      <c r="F11" s="37">
        <v>12600</v>
      </c>
      <c r="G11" s="38"/>
      <c r="H11" s="37">
        <v>11900</v>
      </c>
      <c r="I11" s="38"/>
      <c r="J11" s="37">
        <v>12500</v>
      </c>
      <c r="K11" s="38"/>
      <c r="L11" s="37"/>
      <c r="M11" s="38"/>
      <c r="N11" s="37"/>
      <c r="O11" s="38"/>
      <c r="P11" s="37"/>
      <c r="Q11" s="38"/>
      <c r="R11" s="37">
        <v>15800</v>
      </c>
      <c r="S11" s="38"/>
      <c r="T11" s="37">
        <v>16300</v>
      </c>
      <c r="U11" s="38"/>
      <c r="V11" s="37">
        <v>14600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8"/>
      <c r="AJ11" s="37"/>
      <c r="AK11" s="38"/>
      <c r="AL11" s="37"/>
      <c r="AM11" s="38"/>
      <c r="AN11" s="37"/>
      <c r="AO11" s="38"/>
      <c r="AP11" s="37"/>
    </row>
    <row r="12" spans="2:42" ht="12.75">
      <c r="B12" s="30" t="s">
        <v>236</v>
      </c>
      <c r="D12" s="4" t="s">
        <v>237</v>
      </c>
      <c r="E12" s="35"/>
      <c r="F12" s="37">
        <f>F10*F11/1000000</f>
        <v>504</v>
      </c>
      <c r="G12" s="38"/>
      <c r="H12" s="37">
        <f>H10*H11/1000000</f>
        <v>476</v>
      </c>
      <c r="I12" s="38"/>
      <c r="J12" s="37">
        <f>J10*J11/1000000</f>
        <v>500</v>
      </c>
      <c r="K12" s="38"/>
      <c r="L12" s="37"/>
      <c r="M12" s="38"/>
      <c r="N12" s="37"/>
      <c r="O12" s="38"/>
      <c r="P12" s="37"/>
      <c r="Q12" s="38"/>
      <c r="R12" s="37">
        <f>R10*R11/1000000</f>
        <v>676.24</v>
      </c>
      <c r="S12" s="38"/>
      <c r="T12" s="37">
        <f>T10*T11/1000000</f>
        <v>697.64</v>
      </c>
      <c r="U12" s="38"/>
      <c r="V12" s="37">
        <f>V10*V11/1000000</f>
        <v>624.88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8"/>
      <c r="AJ12" s="37">
        <f>AD12+X12+R12+L12+F12</f>
        <v>1180.24</v>
      </c>
      <c r="AK12" s="38"/>
      <c r="AL12" s="37">
        <f>AF12+Z12+T12+N12+H12</f>
        <v>1173.6399999999999</v>
      </c>
      <c r="AM12" s="38"/>
      <c r="AN12" s="37">
        <f>AH12+AB12+V12+P12+J12</f>
        <v>1124.88</v>
      </c>
      <c r="AO12" s="38"/>
      <c r="AP12" s="37">
        <f>AVERAGE(AN12,AL12,AJ12)</f>
        <v>1159.5866666666668</v>
      </c>
    </row>
    <row r="13" spans="2:36" ht="12.75">
      <c r="B13" s="4" t="s">
        <v>49</v>
      </c>
      <c r="D13" s="4" t="s">
        <v>55</v>
      </c>
      <c r="E13" s="35"/>
      <c r="F13" s="2">
        <v>32</v>
      </c>
      <c r="G13" s="35"/>
      <c r="H13" s="2">
        <v>24.24</v>
      </c>
      <c r="I13" s="35"/>
      <c r="J13" s="2">
        <v>32.88</v>
      </c>
      <c r="K13" s="35"/>
      <c r="L13" s="2">
        <v>114.4</v>
      </c>
      <c r="M13" s="35"/>
      <c r="N13" s="2">
        <v>95.92</v>
      </c>
      <c r="O13" s="35"/>
      <c r="P13" s="2">
        <v>113.52</v>
      </c>
      <c r="Q13" s="35"/>
      <c r="R13" s="2">
        <v>2097.2</v>
      </c>
      <c r="S13" s="35"/>
      <c r="T13" s="2">
        <v>2268.4</v>
      </c>
      <c r="U13" s="35"/>
      <c r="V13" s="2">
        <v>2182.8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35"/>
      <c r="AJ13" s="2"/>
    </row>
    <row r="14" spans="2:36" ht="12.75">
      <c r="B14" s="4" t="s">
        <v>10</v>
      </c>
      <c r="D14" s="4" t="s">
        <v>55</v>
      </c>
      <c r="E14" s="35" t="s">
        <v>15</v>
      </c>
      <c r="F14" s="1">
        <v>0.0316</v>
      </c>
      <c r="G14" s="39" t="s">
        <v>15</v>
      </c>
      <c r="H14" s="1">
        <v>0.03184</v>
      </c>
      <c r="I14" s="39" t="s">
        <v>15</v>
      </c>
      <c r="J14" s="1">
        <v>0.03036</v>
      </c>
      <c r="K14" s="39" t="s">
        <v>15</v>
      </c>
      <c r="L14" s="1">
        <v>0.62216</v>
      </c>
      <c r="M14" s="39" t="s">
        <v>15</v>
      </c>
      <c r="N14" s="1">
        <v>0.72248</v>
      </c>
      <c r="O14" s="39" t="s">
        <v>15</v>
      </c>
      <c r="P14" s="1">
        <v>0.60896</v>
      </c>
      <c r="Q14" s="39"/>
      <c r="R14" s="1">
        <v>0.48364</v>
      </c>
      <c r="S14" s="39"/>
      <c r="T14" s="1">
        <v>0.6848</v>
      </c>
      <c r="U14" s="39"/>
      <c r="V14" s="1">
        <v>0.59492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35"/>
      <c r="AJ14" s="2"/>
    </row>
    <row r="15" spans="2:36" ht="12.75">
      <c r="B15" s="4" t="s">
        <v>12</v>
      </c>
      <c r="D15" s="4" t="s">
        <v>55</v>
      </c>
      <c r="E15" s="35" t="s">
        <v>15</v>
      </c>
      <c r="F15" s="1">
        <v>0.032</v>
      </c>
      <c r="G15" s="39" t="s">
        <v>15</v>
      </c>
      <c r="H15" s="1">
        <v>0.03224</v>
      </c>
      <c r="I15" s="39" t="s">
        <v>15</v>
      </c>
      <c r="J15" s="1">
        <v>0.03072</v>
      </c>
      <c r="K15" s="39" t="s">
        <v>15</v>
      </c>
      <c r="L15" s="1">
        <v>0.6292</v>
      </c>
      <c r="M15" s="39" t="s">
        <v>15</v>
      </c>
      <c r="N15" s="1">
        <v>0.73128</v>
      </c>
      <c r="O15" s="39" t="s">
        <v>15</v>
      </c>
      <c r="P15" s="1">
        <v>0.616</v>
      </c>
      <c r="Q15" s="39" t="s">
        <v>15</v>
      </c>
      <c r="R15" s="1">
        <v>0.0279056</v>
      </c>
      <c r="S15" s="39" t="s">
        <v>15</v>
      </c>
      <c r="T15" s="1">
        <v>0.0326992</v>
      </c>
      <c r="U15" s="39" t="s">
        <v>15</v>
      </c>
      <c r="V15" s="1">
        <v>0.0317576</v>
      </c>
      <c r="W15" s="2"/>
      <c r="X15" s="2">
        <v>8.6</v>
      </c>
      <c r="Y15" s="2"/>
      <c r="Z15" s="2">
        <v>8.5</v>
      </c>
      <c r="AA15" s="2"/>
      <c r="AB15" s="2">
        <v>8.4</v>
      </c>
      <c r="AC15" s="2"/>
      <c r="AD15" s="2"/>
      <c r="AE15" s="2"/>
      <c r="AF15" s="2"/>
      <c r="AG15" s="2"/>
      <c r="AH15" s="2"/>
      <c r="AI15" s="35"/>
      <c r="AJ15" s="2"/>
    </row>
    <row r="16" spans="2:36" ht="12.75">
      <c r="B16" s="4" t="s">
        <v>13</v>
      </c>
      <c r="D16" s="4" t="s">
        <v>55</v>
      </c>
      <c r="E16" s="35"/>
      <c r="F16" s="1">
        <v>0.476</v>
      </c>
      <c r="G16" s="39"/>
      <c r="H16" s="1">
        <v>0.784</v>
      </c>
      <c r="I16" s="39"/>
      <c r="J16" s="1">
        <v>0.548</v>
      </c>
      <c r="K16" s="39"/>
      <c r="L16" s="1">
        <v>42.24</v>
      </c>
      <c r="M16" s="39"/>
      <c r="N16" s="1">
        <v>39.336</v>
      </c>
      <c r="O16" s="39"/>
      <c r="P16" s="1">
        <v>43.208</v>
      </c>
      <c r="Q16" s="39"/>
      <c r="R16" s="1">
        <v>32.3996</v>
      </c>
      <c r="S16" s="39"/>
      <c r="T16" s="1">
        <v>44.512</v>
      </c>
      <c r="U16" s="39"/>
      <c r="V16" s="1">
        <v>32.6992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35"/>
      <c r="AJ16" s="2"/>
    </row>
    <row r="17" spans="2:36" ht="12.75">
      <c r="B17" s="4" t="s">
        <v>14</v>
      </c>
      <c r="D17" s="4" t="s">
        <v>55</v>
      </c>
      <c r="E17" s="35"/>
      <c r="F17" s="1">
        <v>0.222</v>
      </c>
      <c r="G17" s="39"/>
      <c r="H17" s="1">
        <v>0.1932</v>
      </c>
      <c r="I17" s="39"/>
      <c r="J17" s="1">
        <v>0.1932</v>
      </c>
      <c r="K17" s="39"/>
      <c r="L17" s="1">
        <v>0.44088</v>
      </c>
      <c r="M17" s="39"/>
      <c r="N17" s="1">
        <v>0.41184</v>
      </c>
      <c r="O17" s="39"/>
      <c r="P17" s="1">
        <v>0.4576</v>
      </c>
      <c r="Q17" s="39"/>
      <c r="R17" s="1">
        <v>0.02996</v>
      </c>
      <c r="S17" s="39"/>
      <c r="T17" s="1">
        <v>0.0370648</v>
      </c>
      <c r="U17" s="39"/>
      <c r="V17" s="1">
        <v>0.0265788</v>
      </c>
      <c r="W17" s="2"/>
      <c r="X17" s="2">
        <v>5.8</v>
      </c>
      <c r="Y17" s="2"/>
      <c r="Z17" s="2">
        <v>5.7</v>
      </c>
      <c r="AA17" s="2"/>
      <c r="AB17" s="2">
        <v>5.6</v>
      </c>
      <c r="AC17" s="2"/>
      <c r="AD17" s="2"/>
      <c r="AE17" s="2"/>
      <c r="AF17" s="2"/>
      <c r="AG17" s="2"/>
      <c r="AH17" s="2"/>
      <c r="AI17" s="35"/>
      <c r="AJ17" s="2"/>
    </row>
    <row r="18" spans="2:36" ht="12.75">
      <c r="B18" s="4" t="s">
        <v>16</v>
      </c>
      <c r="D18" s="4" t="s">
        <v>55</v>
      </c>
      <c r="E18" s="35" t="s">
        <v>15</v>
      </c>
      <c r="F18" s="1">
        <v>0.01</v>
      </c>
      <c r="G18" s="39" t="s">
        <v>15</v>
      </c>
      <c r="H18" s="1">
        <v>0.01</v>
      </c>
      <c r="I18" s="39" t="s">
        <v>15</v>
      </c>
      <c r="J18" s="1">
        <v>0.01</v>
      </c>
      <c r="K18" s="39" t="s">
        <v>15</v>
      </c>
      <c r="L18" s="1">
        <v>0.9592</v>
      </c>
      <c r="M18" s="39" t="s">
        <v>15</v>
      </c>
      <c r="N18" s="1">
        <v>0.968</v>
      </c>
      <c r="O18" s="39" t="s">
        <v>15</v>
      </c>
      <c r="P18" s="1">
        <v>1.0912</v>
      </c>
      <c r="Q18" s="39"/>
      <c r="R18" s="1">
        <v>0.190032</v>
      </c>
      <c r="S18" s="39"/>
      <c r="T18" s="1">
        <v>0.268784</v>
      </c>
      <c r="U18" s="39"/>
      <c r="V18" s="1">
        <v>0.196452</v>
      </c>
      <c r="W18" s="2"/>
      <c r="X18" s="2">
        <v>14.4</v>
      </c>
      <c r="Y18" s="2"/>
      <c r="Z18" s="2">
        <v>14.2</v>
      </c>
      <c r="AA18" s="2"/>
      <c r="AB18" s="2">
        <v>14.1</v>
      </c>
      <c r="AC18" s="2"/>
      <c r="AD18" s="2"/>
      <c r="AE18" s="2"/>
      <c r="AF18" s="2"/>
      <c r="AG18" s="2"/>
      <c r="AH18" s="2"/>
      <c r="AI18" s="35"/>
      <c r="AJ18" s="2"/>
    </row>
    <row r="19" spans="2:36" ht="12.75">
      <c r="B19" s="4" t="s">
        <v>17</v>
      </c>
      <c r="D19" s="4" t="s">
        <v>55</v>
      </c>
      <c r="E19" s="35"/>
      <c r="F19" s="1">
        <v>0.3696</v>
      </c>
      <c r="G19" s="39"/>
      <c r="H19" s="1">
        <v>0.3668</v>
      </c>
      <c r="I19" s="39"/>
      <c r="J19" s="1">
        <v>0.3212</v>
      </c>
      <c r="K19" s="39"/>
      <c r="L19" s="1">
        <v>8.668</v>
      </c>
      <c r="M19" s="39"/>
      <c r="N19" s="1">
        <v>9.24</v>
      </c>
      <c r="O19" s="39"/>
      <c r="P19" s="1">
        <v>11.352</v>
      </c>
      <c r="Q19" s="39"/>
      <c r="R19" s="1">
        <v>5.7352</v>
      </c>
      <c r="S19" s="39"/>
      <c r="T19" s="1">
        <v>9.63</v>
      </c>
      <c r="U19" s="39"/>
      <c r="V19" s="1">
        <v>6.848</v>
      </c>
      <c r="W19" s="2"/>
      <c r="X19" s="2">
        <v>140</v>
      </c>
      <c r="Y19" s="2"/>
      <c r="Z19" s="2">
        <v>93.1</v>
      </c>
      <c r="AA19" s="2"/>
      <c r="AB19" s="2">
        <v>99.8</v>
      </c>
      <c r="AC19" s="2"/>
      <c r="AD19" s="2"/>
      <c r="AE19" s="2"/>
      <c r="AF19" s="2"/>
      <c r="AG19" s="2"/>
      <c r="AH19" s="2"/>
      <c r="AI19" s="35"/>
      <c r="AJ19" s="2"/>
    </row>
    <row r="20" spans="2:36" ht="12.75">
      <c r="B20" s="4" t="s">
        <v>18</v>
      </c>
      <c r="D20" s="4" t="s">
        <v>55</v>
      </c>
      <c r="E20" s="35"/>
      <c r="F20" s="1"/>
      <c r="G20" s="39"/>
      <c r="H20" s="1"/>
      <c r="I20" s="39"/>
      <c r="J20" s="1"/>
      <c r="K20" s="39"/>
      <c r="L20" s="1"/>
      <c r="M20" s="39"/>
      <c r="N20" s="1"/>
      <c r="O20" s="39"/>
      <c r="P20" s="1"/>
      <c r="Q20" s="39"/>
      <c r="R20" s="1"/>
      <c r="S20" s="39"/>
      <c r="T20" s="1"/>
      <c r="U20" s="39"/>
      <c r="V20" s="1"/>
      <c r="W20" s="2"/>
      <c r="X20" s="2">
        <v>81.6</v>
      </c>
      <c r="Y20" s="2"/>
      <c r="Z20" s="2">
        <v>84.8</v>
      </c>
      <c r="AA20" s="2"/>
      <c r="AB20" s="2">
        <v>38.3</v>
      </c>
      <c r="AC20" s="2"/>
      <c r="AD20" s="2"/>
      <c r="AE20" s="2"/>
      <c r="AF20" s="2"/>
      <c r="AG20" s="2"/>
      <c r="AH20" s="2"/>
      <c r="AI20" s="35"/>
      <c r="AJ20" s="2"/>
    </row>
    <row r="21" spans="2:36" ht="12.75">
      <c r="B21" s="4" t="s">
        <v>19</v>
      </c>
      <c r="D21" s="4" t="s">
        <v>55</v>
      </c>
      <c r="E21" s="35"/>
      <c r="F21" s="1">
        <v>0.112</v>
      </c>
      <c r="G21" s="39"/>
      <c r="H21" s="1">
        <v>0.0764</v>
      </c>
      <c r="I21" s="39"/>
      <c r="J21" s="1">
        <v>0.11</v>
      </c>
      <c r="K21" s="39"/>
      <c r="L21" s="1">
        <v>2.9568</v>
      </c>
      <c r="M21" s="39"/>
      <c r="N21" s="1">
        <v>3.0096</v>
      </c>
      <c r="O21" s="39"/>
      <c r="P21" s="1">
        <v>2.9128</v>
      </c>
      <c r="Q21" s="39"/>
      <c r="R21" s="1">
        <v>15.4508</v>
      </c>
      <c r="S21" s="39"/>
      <c r="T21" s="1">
        <v>21.4</v>
      </c>
      <c r="U21" s="39"/>
      <c r="V21" s="1">
        <v>15.7932</v>
      </c>
      <c r="W21" s="2"/>
      <c r="X21" s="2">
        <v>207</v>
      </c>
      <c r="Y21" s="2"/>
      <c r="Z21" s="2">
        <v>138</v>
      </c>
      <c r="AA21" s="2"/>
      <c r="AB21" s="2">
        <v>148</v>
      </c>
      <c r="AC21" s="2"/>
      <c r="AD21" s="2"/>
      <c r="AE21" s="2"/>
      <c r="AF21" s="2"/>
      <c r="AG21" s="2"/>
      <c r="AH21" s="2"/>
      <c r="AI21" s="35"/>
      <c r="AJ21" s="2"/>
    </row>
    <row r="22" spans="2:36" ht="12.75">
      <c r="B22" s="4" t="s">
        <v>20</v>
      </c>
      <c r="D22" s="4" t="s">
        <v>55</v>
      </c>
      <c r="E22" s="35" t="s">
        <v>15</v>
      </c>
      <c r="F22" s="1">
        <v>0.004</v>
      </c>
      <c r="G22" s="39" t="s">
        <v>15</v>
      </c>
      <c r="H22" s="1">
        <v>0.004</v>
      </c>
      <c r="I22" s="39" t="s">
        <v>15</v>
      </c>
      <c r="J22" s="1">
        <v>0.004</v>
      </c>
      <c r="K22" s="39" t="s">
        <v>15</v>
      </c>
      <c r="L22" s="1">
        <v>0.088</v>
      </c>
      <c r="M22" s="39" t="s">
        <v>15</v>
      </c>
      <c r="N22" s="1">
        <v>0.088</v>
      </c>
      <c r="O22" s="39" t="s">
        <v>15</v>
      </c>
      <c r="P22" s="1">
        <v>0.088</v>
      </c>
      <c r="Q22" s="39" t="s">
        <v>15</v>
      </c>
      <c r="R22" s="1">
        <v>0.00428</v>
      </c>
      <c r="S22" s="39" t="s">
        <v>15</v>
      </c>
      <c r="T22" s="1">
        <v>0.00428</v>
      </c>
      <c r="U22" s="39" t="s">
        <v>15</v>
      </c>
      <c r="V22" s="1">
        <v>0.00428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35"/>
      <c r="AJ22" s="2"/>
    </row>
    <row r="23" spans="2:36" ht="12.75">
      <c r="B23" s="4" t="s">
        <v>23</v>
      </c>
      <c r="D23" s="4" t="s">
        <v>55</v>
      </c>
      <c r="E23" s="35" t="s">
        <v>15</v>
      </c>
      <c r="F23" s="1">
        <v>0.01</v>
      </c>
      <c r="G23" s="39" t="s">
        <v>15</v>
      </c>
      <c r="H23" s="1">
        <v>0.01228</v>
      </c>
      <c r="I23" s="39" t="s">
        <v>15</v>
      </c>
      <c r="J23" s="1">
        <v>0.01</v>
      </c>
      <c r="K23" s="39" t="s">
        <v>15</v>
      </c>
      <c r="L23" s="1">
        <v>0.9592</v>
      </c>
      <c r="M23" s="39" t="s">
        <v>15</v>
      </c>
      <c r="N23" s="1">
        <v>0.968</v>
      </c>
      <c r="O23" s="39" t="s">
        <v>15</v>
      </c>
      <c r="P23" s="1">
        <v>1.0912</v>
      </c>
      <c r="Q23" s="39"/>
      <c r="R23" s="1">
        <v>0.0333412</v>
      </c>
      <c r="S23" s="39"/>
      <c r="T23" s="1">
        <v>0.077468</v>
      </c>
      <c r="U23" s="39"/>
      <c r="V23" s="1">
        <v>0.0107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35"/>
      <c r="AJ23" s="2"/>
    </row>
    <row r="24" spans="2:36" ht="12.75">
      <c r="B24" s="4" t="s">
        <v>24</v>
      </c>
      <c r="D24" s="4" t="s">
        <v>55</v>
      </c>
      <c r="E24" s="35" t="s">
        <v>15</v>
      </c>
      <c r="F24" s="1">
        <v>0.032</v>
      </c>
      <c r="G24" s="39" t="s">
        <v>15</v>
      </c>
      <c r="H24" s="1">
        <v>0.03224</v>
      </c>
      <c r="I24" s="39" t="s">
        <v>15</v>
      </c>
      <c r="J24" s="1">
        <v>0.03072</v>
      </c>
      <c r="K24" s="39" t="s">
        <v>15</v>
      </c>
      <c r="L24" s="1">
        <v>3.1504</v>
      </c>
      <c r="M24" s="39" t="s">
        <v>15</v>
      </c>
      <c r="N24" s="1">
        <v>3.652</v>
      </c>
      <c r="O24" s="39" t="s">
        <v>15</v>
      </c>
      <c r="P24" s="1">
        <v>3.08</v>
      </c>
      <c r="Q24" s="39" t="s">
        <v>15</v>
      </c>
      <c r="R24" s="1">
        <v>0.0279056</v>
      </c>
      <c r="S24" s="39" t="s">
        <v>15</v>
      </c>
      <c r="T24" s="1">
        <v>0.0326992</v>
      </c>
      <c r="U24" s="39" t="s">
        <v>15</v>
      </c>
      <c r="V24" s="1">
        <v>0.0317576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5"/>
      <c r="AJ24" s="2"/>
    </row>
    <row r="25" spans="5:36" ht="12.75">
      <c r="E25" s="35"/>
      <c r="F25" s="2"/>
      <c r="G25" s="35"/>
      <c r="H25" s="2"/>
      <c r="I25" s="35"/>
      <c r="J25" s="2"/>
      <c r="K25" s="35"/>
      <c r="L25" s="2"/>
      <c r="M25" s="35"/>
      <c r="N25" s="2"/>
      <c r="O25" s="35"/>
      <c r="P25" s="2"/>
      <c r="Q25" s="35"/>
      <c r="R25" s="2"/>
      <c r="S25" s="35"/>
      <c r="T25" s="2"/>
      <c r="U25" s="3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5"/>
      <c r="AJ25" s="2"/>
    </row>
    <row r="26" spans="2:36" ht="12.75">
      <c r="B26" s="27" t="s">
        <v>186</v>
      </c>
      <c r="C26" s="27"/>
      <c r="D26" s="27" t="s">
        <v>189</v>
      </c>
      <c r="E26" s="35"/>
      <c r="F26" s="2">
        <f>'emiss 2'!$G$30</f>
        <v>244972</v>
      </c>
      <c r="G26" s="35"/>
      <c r="H26" s="2">
        <f>'emiss 2'!$I$30</f>
        <v>243410</v>
      </c>
      <c r="I26" s="35"/>
      <c r="J26" s="2">
        <f>'emiss 2'!$K$30</f>
        <v>232638</v>
      </c>
      <c r="K26" s="35"/>
      <c r="L26" s="2">
        <f>'emiss 2'!$G$30</f>
        <v>244972</v>
      </c>
      <c r="M26" s="35"/>
      <c r="N26" s="2">
        <f>'emiss 2'!$I$30</f>
        <v>243410</v>
      </c>
      <c r="O26" s="35"/>
      <c r="P26" s="2">
        <f>'emiss 2'!$K$30</f>
        <v>232638</v>
      </c>
      <c r="Q26" s="35"/>
      <c r="R26" s="2">
        <f>'emiss 2'!$G$30</f>
        <v>244972</v>
      </c>
      <c r="S26" s="35"/>
      <c r="T26" s="2">
        <f>'emiss 2'!$I$30</f>
        <v>243410</v>
      </c>
      <c r="U26" s="35"/>
      <c r="V26" s="2">
        <f>'emiss 2'!$K$30</f>
        <v>232638</v>
      </c>
      <c r="W26" s="2"/>
      <c r="X26" s="2">
        <f>'emiss 2'!$G$30</f>
        <v>244972</v>
      </c>
      <c r="Y26" s="2"/>
      <c r="Z26" s="2">
        <f>'emiss 2'!$I$30</f>
        <v>243410</v>
      </c>
      <c r="AA26" s="2"/>
      <c r="AB26" s="2">
        <f>'emiss 2'!$K$30</f>
        <v>232638</v>
      </c>
      <c r="AC26" s="2"/>
      <c r="AD26" s="2"/>
      <c r="AE26" s="2"/>
      <c r="AF26" s="2"/>
      <c r="AG26" s="2"/>
      <c r="AH26" s="2"/>
      <c r="AI26" s="35"/>
      <c r="AJ26" s="2"/>
    </row>
    <row r="27" spans="2:36" ht="12.75">
      <c r="B27" s="27" t="s">
        <v>36</v>
      </c>
      <c r="C27" s="27"/>
      <c r="D27" s="27" t="s">
        <v>147</v>
      </c>
      <c r="E27" s="35"/>
      <c r="F27" s="2">
        <f>'emiss 2'!$G$31</f>
        <v>4.6</v>
      </c>
      <c r="G27" s="35"/>
      <c r="H27" s="2">
        <f>'emiss 2'!$I$31</f>
        <v>4.8</v>
      </c>
      <c r="I27" s="35"/>
      <c r="J27" s="2">
        <f>'emiss 2'!$K$31</f>
        <v>6.2</v>
      </c>
      <c r="K27" s="35"/>
      <c r="L27" s="2">
        <f>'emiss 2'!$G$31</f>
        <v>4.6</v>
      </c>
      <c r="M27" s="35"/>
      <c r="N27" s="2">
        <f>'emiss 2'!$I$31</f>
        <v>4.8</v>
      </c>
      <c r="O27" s="35"/>
      <c r="P27" s="2">
        <f>'emiss 2'!$K$31</f>
        <v>6.2</v>
      </c>
      <c r="Q27" s="35"/>
      <c r="R27" s="2">
        <f>'emiss 2'!$G$31</f>
        <v>4.6</v>
      </c>
      <c r="S27" s="35"/>
      <c r="T27" s="2">
        <f>'emiss 2'!$I$31</f>
        <v>4.8</v>
      </c>
      <c r="U27" s="35"/>
      <c r="V27" s="2">
        <f>'emiss 2'!$K$31</f>
        <v>6.2</v>
      </c>
      <c r="W27" s="2"/>
      <c r="X27" s="2">
        <f>'emiss 2'!$G$31</f>
        <v>4.6</v>
      </c>
      <c r="Y27" s="2"/>
      <c r="Z27" s="2">
        <f>'emiss 2'!$I$31</f>
        <v>4.8</v>
      </c>
      <c r="AA27" s="2"/>
      <c r="AB27" s="2">
        <f>'emiss 2'!$K$31</f>
        <v>6.2</v>
      </c>
      <c r="AC27" s="2"/>
      <c r="AD27" s="2"/>
      <c r="AE27" s="2"/>
      <c r="AF27" s="2"/>
      <c r="AG27" s="2"/>
      <c r="AH27" s="2"/>
      <c r="AI27" s="35"/>
      <c r="AJ27" s="2"/>
    </row>
    <row r="28" spans="5:36" ht="12.75">
      <c r="E28" s="35"/>
      <c r="F28" s="2"/>
      <c r="G28" s="35"/>
      <c r="H28" s="2"/>
      <c r="I28" s="35"/>
      <c r="J28" s="2"/>
      <c r="K28" s="35"/>
      <c r="L28" s="2"/>
      <c r="M28" s="35"/>
      <c r="N28" s="2"/>
      <c r="O28" s="35"/>
      <c r="P28" s="2"/>
      <c r="Q28" s="35"/>
      <c r="R28" s="2"/>
      <c r="S28" s="35"/>
      <c r="T28" s="2"/>
      <c r="U28" s="3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5"/>
      <c r="AJ28" s="2"/>
    </row>
    <row r="29" spans="2:36" ht="12.75">
      <c r="B29" s="28" t="s">
        <v>184</v>
      </c>
      <c r="C29" s="28"/>
      <c r="E29" s="35"/>
      <c r="F29" s="2"/>
      <c r="G29" s="35"/>
      <c r="H29" s="2"/>
      <c r="I29" s="35"/>
      <c r="J29" s="2"/>
      <c r="K29" s="35"/>
      <c r="L29" s="2"/>
      <c r="M29" s="35"/>
      <c r="N29" s="2"/>
      <c r="O29" s="35"/>
      <c r="P29" s="2"/>
      <c r="Q29" s="35"/>
      <c r="R29" s="2"/>
      <c r="S29" s="35"/>
      <c r="T29" s="2"/>
      <c r="U29" s="3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5"/>
      <c r="AJ29" s="2"/>
    </row>
    <row r="30" spans="2:48" ht="12.75">
      <c r="B30" s="4" t="s">
        <v>49</v>
      </c>
      <c r="D30" s="4" t="s">
        <v>11</v>
      </c>
      <c r="E30" s="35"/>
      <c r="F30" s="37">
        <f>F13*454*1000000/0.0283/60/F$26*14/(21-F$27)</f>
        <v>29815.073549599863</v>
      </c>
      <c r="G30" s="38"/>
      <c r="H30" s="37">
        <f>H13*454*1000000/0.0283/60/H$26*14/(21-H$27)</f>
        <v>23010.464584393398</v>
      </c>
      <c r="I30" s="38"/>
      <c r="J30" s="37">
        <f aca="true" t="shared" si="0" ref="J30:J41">J13*454*1000000/0.0283/60/J$26*14/(21-J$27)</f>
        <v>35746.67407163865</v>
      </c>
      <c r="K30" s="38"/>
      <c r="L30" s="37">
        <f aca="true" t="shared" si="1" ref="L30:L41">L13*454*1000000/0.0283/60/L$26*14/(21-L$27)</f>
        <v>106588.88793981953</v>
      </c>
      <c r="M30" s="38"/>
      <c r="N30" s="37">
        <f aca="true" t="shared" si="2" ref="N30:N41">N13*454*1000000/0.0283/60/N$26*14/(21-N$27)</f>
        <v>91054.61068213757</v>
      </c>
      <c r="O30" s="38"/>
      <c r="P30" s="37">
        <f aca="true" t="shared" si="3" ref="P30:P41">P13*454*1000000/0.0283/60/P$26*14/(21-P$27)</f>
        <v>123417.34916704439</v>
      </c>
      <c r="Q30" s="38"/>
      <c r="R30" s="37">
        <f aca="true" t="shared" si="4" ref="R30:R41">R13*454*1000000/0.0283/60/R$26*14/(21-R$27)</f>
        <v>1954005.3827569007</v>
      </c>
      <c r="S30" s="38"/>
      <c r="T30" s="37">
        <f aca="true" t="shared" si="5" ref="T30:T41">T13*454*1000000/0.0283/60/T$26*14/(21-T$27)</f>
        <v>2153339.0207606438</v>
      </c>
      <c r="U30" s="38"/>
      <c r="V30" s="37">
        <f aca="true" t="shared" si="6" ref="V30:V41">V13*454*1000000/0.0283/60/V$26*14/(21-V$27)</f>
        <v>2373109.494025938</v>
      </c>
      <c r="W30" s="37"/>
      <c r="X30" s="37">
        <f aca="true" t="shared" si="7" ref="X30:X41">X13*454*1000000/0.0283/60/X$26*14/(21-X$27)</f>
        <v>0</v>
      </c>
      <c r="Y30" s="37"/>
      <c r="Z30" s="37">
        <f aca="true" t="shared" si="8" ref="Z30:Z41">Z13*454*1000000/0.0283/60/Z$26*14/(21-Z$27)</f>
        <v>0</v>
      </c>
      <c r="AA30" s="37"/>
      <c r="AB30" s="37">
        <f aca="true" t="shared" si="9" ref="AB30:AB41">AB13*454*1000000/0.0283/60/AB$26*14/(21-AB$27)</f>
        <v>0</v>
      </c>
      <c r="AC30" s="37"/>
      <c r="AD30" s="40"/>
      <c r="AE30" s="40"/>
      <c r="AF30" s="40"/>
      <c r="AG30" s="37"/>
      <c r="AH30" s="37"/>
      <c r="AI30" s="38"/>
      <c r="AJ30" s="37">
        <f>AD30+X30+R30+L30+F30</f>
        <v>2090409.3442463202</v>
      </c>
      <c r="AK30" s="38"/>
      <c r="AL30" s="37">
        <f>AF30+Z30+T30+N30+H30</f>
        <v>2267404.096027175</v>
      </c>
      <c r="AM30" s="38"/>
      <c r="AN30" s="37">
        <f>AH30+AB30+V30+P30+J30</f>
        <v>2532273.5172646213</v>
      </c>
      <c r="AO30" s="38"/>
      <c r="AP30" s="37">
        <f aca="true" t="shared" si="10" ref="AP30:AP43">AVERAGE(AN30,AL30,AJ30)</f>
        <v>2296695.6525127054</v>
      </c>
      <c r="AS30" s="8">
        <f>AVERAGE(R30,T30,V30)</f>
        <v>2160151.299181161</v>
      </c>
      <c r="AT30" s="8">
        <f>AVERAGE(X30,Z30,AB30)</f>
        <v>0</v>
      </c>
      <c r="AU30" s="8">
        <f>AVERAGE(F30,H30,J30)+AVERAGE(L30,N30,P30)</f>
        <v>136544.35333154447</v>
      </c>
      <c r="AV30" s="8">
        <f>SUM(AU30,AT30,AS30)</f>
        <v>2296695.6525127054</v>
      </c>
    </row>
    <row r="31" spans="2:42" ht="12.75">
      <c r="B31" s="4" t="s">
        <v>10</v>
      </c>
      <c r="D31" s="4" t="s">
        <v>11</v>
      </c>
      <c r="E31" s="35">
        <v>100</v>
      </c>
      <c r="F31" s="37">
        <f aca="true" t="shared" si="11" ref="F31:H41">F14*454*1000000/0.0283/60/F$26*14/(21-F$27)</f>
        <v>29.44238513022986</v>
      </c>
      <c r="G31" s="38">
        <v>100</v>
      </c>
      <c r="H31" s="37">
        <f t="shared" si="11"/>
        <v>30.224966681810468</v>
      </c>
      <c r="I31" s="38">
        <v>100</v>
      </c>
      <c r="J31" s="37">
        <f t="shared" si="0"/>
        <v>33.00696547490722</v>
      </c>
      <c r="K31" s="38">
        <v>100</v>
      </c>
      <c r="L31" s="37">
        <f t="shared" si="1"/>
        <v>579.6795674880952</v>
      </c>
      <c r="M31" s="38">
        <v>100</v>
      </c>
      <c r="N31" s="37">
        <f t="shared" si="2"/>
        <v>685.8333520186693</v>
      </c>
      <c r="O31" s="38">
        <v>100</v>
      </c>
      <c r="P31" s="37">
        <f t="shared" si="3"/>
        <v>662.0527567720519</v>
      </c>
      <c r="Q31" s="38"/>
      <c r="R31" s="37">
        <f t="shared" si="4"/>
        <v>450.61756786026496</v>
      </c>
      <c r="S31" s="38"/>
      <c r="T31" s="37">
        <f t="shared" si="5"/>
        <v>650.0646100409489</v>
      </c>
      <c r="U31" s="38"/>
      <c r="V31" s="37">
        <f t="shared" si="6"/>
        <v>646.7886660188342</v>
      </c>
      <c r="W31" s="37"/>
      <c r="X31" s="37">
        <f t="shared" si="7"/>
        <v>0</v>
      </c>
      <c r="Y31" s="37"/>
      <c r="Z31" s="37">
        <f t="shared" si="8"/>
        <v>0</v>
      </c>
      <c r="AA31" s="37"/>
      <c r="AB31" s="37">
        <f t="shared" si="9"/>
        <v>0</v>
      </c>
      <c r="AC31" s="37"/>
      <c r="AD31" s="40"/>
      <c r="AE31" s="40"/>
      <c r="AF31" s="40"/>
      <c r="AG31" s="37"/>
      <c r="AH31" s="37"/>
      <c r="AI31" s="38">
        <f>SUM((R31*Q31/100),(L31*K31/100),(F31*E31/100))/AJ31*100</f>
        <v>57.47845964480393</v>
      </c>
      <c r="AJ31" s="37">
        <f aca="true" t="shared" si="12" ref="AJ31:AN41">AD31+X31+R31+L31+F31</f>
        <v>1059.73952047859</v>
      </c>
      <c r="AK31" s="38">
        <f>SUM((T31*S31/100),(N31*M31/100),(H31*G31/100))/AL31*100</f>
        <v>52.41536494524431</v>
      </c>
      <c r="AL31" s="37">
        <f t="shared" si="12"/>
        <v>1366.1229287414287</v>
      </c>
      <c r="AM31" s="38">
        <f>SUM((V31*U31/100),(P31*O31/100),(J31*I31/100))/AN31*100</f>
        <v>51.79867772880476</v>
      </c>
      <c r="AN31" s="37">
        <f t="shared" si="12"/>
        <v>1341.8483882657933</v>
      </c>
      <c r="AO31" s="38">
        <f>SUM((AJ31*AI31/100),(AL31*AK31/100),(AN31*AM31/100))/AP31*100/3</f>
        <v>53.619825955483016</v>
      </c>
      <c r="AP31" s="37">
        <f t="shared" si="10"/>
        <v>1255.9036124952706</v>
      </c>
    </row>
    <row r="32" spans="2:42" ht="12.75">
      <c r="B32" s="4" t="s">
        <v>12</v>
      </c>
      <c r="D32" s="4" t="s">
        <v>11</v>
      </c>
      <c r="E32" s="35">
        <v>100</v>
      </c>
      <c r="F32" s="37">
        <f t="shared" si="11"/>
        <v>29.815073549599866</v>
      </c>
      <c r="G32" s="38">
        <v>100</v>
      </c>
      <c r="H32" s="37">
        <f t="shared" si="11"/>
        <v>30.604677318516632</v>
      </c>
      <c r="I32" s="38">
        <v>100</v>
      </c>
      <c r="J32" s="37">
        <f t="shared" si="0"/>
        <v>33.398352417297424</v>
      </c>
      <c r="K32" s="38">
        <v>100</v>
      </c>
      <c r="L32" s="37">
        <f t="shared" si="1"/>
        <v>586.2388836690072</v>
      </c>
      <c r="M32" s="38">
        <v>100</v>
      </c>
      <c r="N32" s="37">
        <f t="shared" si="2"/>
        <v>694.1869860262049</v>
      </c>
      <c r="O32" s="38">
        <v>100</v>
      </c>
      <c r="P32" s="37">
        <f t="shared" si="3"/>
        <v>669.7065458676826</v>
      </c>
      <c r="Q32" s="38">
        <v>100</v>
      </c>
      <c r="R32" s="37">
        <f t="shared" si="4"/>
        <v>26.000234888928563</v>
      </c>
      <c r="S32" s="38">
        <v>100</v>
      </c>
      <c r="T32" s="37">
        <f t="shared" si="5"/>
        <v>31.040585129455305</v>
      </c>
      <c r="U32" s="38">
        <v>100</v>
      </c>
      <c r="V32" s="37">
        <f t="shared" si="6"/>
        <v>34.526416560142074</v>
      </c>
      <c r="W32" s="37"/>
      <c r="X32" s="37">
        <f t="shared" si="7"/>
        <v>8012.801016454962</v>
      </c>
      <c r="Y32" s="37"/>
      <c r="Z32" s="37">
        <f t="shared" si="8"/>
        <v>8068.851030005935</v>
      </c>
      <c r="AA32" s="37"/>
      <c r="AB32" s="37">
        <f t="shared" si="9"/>
        <v>9132.361989104766</v>
      </c>
      <c r="AC32" s="37"/>
      <c r="AD32" s="40"/>
      <c r="AE32" s="40"/>
      <c r="AF32" s="40"/>
      <c r="AG32" s="37"/>
      <c r="AH32" s="37"/>
      <c r="AI32" s="38">
        <f>SUM((R32*Q32/100),(L32*K32/100),(F32*E32/100))/AJ32*100</f>
        <v>7.4184278839504225</v>
      </c>
      <c r="AJ32" s="37">
        <f t="shared" si="12"/>
        <v>8654.855208562498</v>
      </c>
      <c r="AK32" s="38">
        <f>SUM((T32*S32/100),(N32*M32/100),(H32*G32/100))/AL32*100</f>
        <v>8.564978760397562</v>
      </c>
      <c r="AL32" s="37">
        <f t="shared" si="12"/>
        <v>8824.683278480112</v>
      </c>
      <c r="AM32" s="38">
        <f>SUM((V32*U32/100),(P32*O32/100),(J32*I32/100))/AN32*100</f>
        <v>7.473473305700503</v>
      </c>
      <c r="AN32" s="37">
        <f t="shared" si="12"/>
        <v>9869.993303949888</v>
      </c>
      <c r="AO32" s="38">
        <f>SUM((AJ32*AI32/100),(AL32*AK32/100),(AN32*AM32/100))/AP32*100/3</f>
        <v>7.808242465526091</v>
      </c>
      <c r="AP32" s="37">
        <f t="shared" si="10"/>
        <v>9116.5105969975</v>
      </c>
    </row>
    <row r="33" spans="2:42" ht="12.75">
      <c r="B33" s="4" t="s">
        <v>13</v>
      </c>
      <c r="D33" s="4" t="s">
        <v>11</v>
      </c>
      <c r="E33" s="35"/>
      <c r="F33" s="37">
        <f t="shared" si="11"/>
        <v>443.49921905029794</v>
      </c>
      <c r="G33" s="38"/>
      <c r="H33" s="37">
        <f t="shared" si="11"/>
        <v>744.2328479440769</v>
      </c>
      <c r="I33" s="38"/>
      <c r="J33" s="37">
        <f t="shared" si="0"/>
        <v>595.7779011939775</v>
      </c>
      <c r="K33" s="38"/>
      <c r="L33" s="37">
        <f t="shared" si="1"/>
        <v>39355.89708547182</v>
      </c>
      <c r="M33" s="38"/>
      <c r="N33" s="37">
        <f t="shared" si="2"/>
        <v>37340.744013683936</v>
      </c>
      <c r="O33" s="38"/>
      <c r="P33" s="37">
        <f t="shared" si="3"/>
        <v>46975.13057443317</v>
      </c>
      <c r="Q33" s="38"/>
      <c r="R33" s="37">
        <f t="shared" si="4"/>
        <v>30187.389280550487</v>
      </c>
      <c r="S33" s="38"/>
      <c r="T33" s="37">
        <f t="shared" si="5"/>
        <v>42254.19965266167</v>
      </c>
      <c r="U33" s="38"/>
      <c r="V33" s="37">
        <f t="shared" si="6"/>
        <v>35550.11085168268</v>
      </c>
      <c r="W33" s="37"/>
      <c r="X33" s="37">
        <f t="shared" si="7"/>
        <v>0</v>
      </c>
      <c r="Y33" s="37"/>
      <c r="Z33" s="37">
        <f t="shared" si="8"/>
        <v>0</v>
      </c>
      <c r="AA33" s="37"/>
      <c r="AB33" s="37">
        <f t="shared" si="9"/>
        <v>0</v>
      </c>
      <c r="AC33" s="37"/>
      <c r="AD33" s="40"/>
      <c r="AE33" s="40"/>
      <c r="AF33" s="40"/>
      <c r="AG33" s="37"/>
      <c r="AH33" s="37"/>
      <c r="AI33" s="38"/>
      <c r="AJ33" s="37">
        <f t="shared" si="12"/>
        <v>69986.7855850726</v>
      </c>
      <c r="AK33" s="38"/>
      <c r="AL33" s="37">
        <f t="shared" si="12"/>
        <v>80339.17651428969</v>
      </c>
      <c r="AM33" s="38"/>
      <c r="AN33" s="37">
        <f t="shared" si="12"/>
        <v>83121.01932730983</v>
      </c>
      <c r="AO33" s="38"/>
      <c r="AP33" s="37">
        <f t="shared" si="10"/>
        <v>77815.66047555738</v>
      </c>
    </row>
    <row r="34" spans="2:42" ht="12.75">
      <c r="B34" s="4" t="s">
        <v>14</v>
      </c>
      <c r="D34" s="4" t="s">
        <v>11</v>
      </c>
      <c r="E34" s="35"/>
      <c r="F34" s="37">
        <f t="shared" si="11"/>
        <v>206.84207275034905</v>
      </c>
      <c r="G34" s="38"/>
      <c r="H34" s="37">
        <f t="shared" si="11"/>
        <v>183.40023752907607</v>
      </c>
      <c r="I34" s="38"/>
      <c r="J34" s="37">
        <f t="shared" si="0"/>
        <v>210.04432574940958</v>
      </c>
      <c r="K34" s="38"/>
      <c r="L34" s="37">
        <f t="shared" si="1"/>
        <v>410.77717582961213</v>
      </c>
      <c r="M34" s="38"/>
      <c r="N34" s="37">
        <f t="shared" si="2"/>
        <v>390.9500715526641</v>
      </c>
      <c r="O34" s="38"/>
      <c r="P34" s="37">
        <f t="shared" si="3"/>
        <v>497.4962912159929</v>
      </c>
      <c r="Q34" s="38"/>
      <c r="R34" s="37">
        <f t="shared" si="4"/>
        <v>27.914362610812873</v>
      </c>
      <c r="S34" s="38"/>
      <c r="T34" s="37">
        <f t="shared" si="5"/>
        <v>35.18474701846635</v>
      </c>
      <c r="U34" s="38"/>
      <c r="V34" s="37">
        <f t="shared" si="6"/>
        <v>28.89609795666878</v>
      </c>
      <c r="W34" s="37"/>
      <c r="X34" s="37">
        <f t="shared" si="7"/>
        <v>5403.982080864976</v>
      </c>
      <c r="Y34" s="37"/>
      <c r="Z34" s="37">
        <f t="shared" si="8"/>
        <v>5410.876573062804</v>
      </c>
      <c r="AA34" s="37"/>
      <c r="AB34" s="37">
        <f t="shared" si="9"/>
        <v>6088.241326069842</v>
      </c>
      <c r="AC34" s="37"/>
      <c r="AD34" s="40"/>
      <c r="AE34" s="40"/>
      <c r="AF34" s="40"/>
      <c r="AG34" s="37"/>
      <c r="AH34" s="37"/>
      <c r="AI34" s="38"/>
      <c r="AJ34" s="37">
        <f t="shared" si="12"/>
        <v>6049.515692055749</v>
      </c>
      <c r="AK34" s="38"/>
      <c r="AL34" s="37">
        <f t="shared" si="12"/>
        <v>6020.41162916301</v>
      </c>
      <c r="AM34" s="38"/>
      <c r="AN34" s="37">
        <f t="shared" si="12"/>
        <v>6824.678040991914</v>
      </c>
      <c r="AO34" s="38"/>
      <c r="AP34" s="37">
        <f t="shared" si="10"/>
        <v>6298.201787403558</v>
      </c>
    </row>
    <row r="35" spans="2:42" ht="12.75">
      <c r="B35" s="4" t="s">
        <v>16</v>
      </c>
      <c r="D35" s="4" t="s">
        <v>11</v>
      </c>
      <c r="E35" s="35">
        <v>100</v>
      </c>
      <c r="F35" s="37">
        <f t="shared" si="11"/>
        <v>9.317210484249957</v>
      </c>
      <c r="G35" s="38">
        <v>100</v>
      </c>
      <c r="H35" s="37">
        <f t="shared" si="11"/>
        <v>9.49276591765404</v>
      </c>
      <c r="I35" s="38">
        <v>100</v>
      </c>
      <c r="J35" s="37">
        <f t="shared" si="0"/>
        <v>10.871859510839005</v>
      </c>
      <c r="K35" s="38">
        <v>100</v>
      </c>
      <c r="L35" s="37">
        <f t="shared" si="1"/>
        <v>893.706829649256</v>
      </c>
      <c r="M35" s="38">
        <v>100</v>
      </c>
      <c r="N35" s="37">
        <f t="shared" si="2"/>
        <v>918.899740828911</v>
      </c>
      <c r="O35" s="38">
        <v>100</v>
      </c>
      <c r="P35" s="37">
        <f t="shared" si="3"/>
        <v>1186.3373098227519</v>
      </c>
      <c r="Q35" s="38"/>
      <c r="R35" s="37">
        <f t="shared" si="4"/>
        <v>177.05681427429877</v>
      </c>
      <c r="S35" s="38"/>
      <c r="T35" s="37">
        <f t="shared" si="5"/>
        <v>255.1503594410724</v>
      </c>
      <c r="U35" s="38"/>
      <c r="V35" s="37">
        <f t="shared" si="6"/>
        <v>213.57985446233445</v>
      </c>
      <c r="W35" s="37"/>
      <c r="X35" s="37">
        <f t="shared" si="7"/>
        <v>13416.78309731994</v>
      </c>
      <c r="Y35" s="37"/>
      <c r="Z35" s="37">
        <f t="shared" si="8"/>
        <v>13479.727603068737</v>
      </c>
      <c r="AA35" s="37"/>
      <c r="AB35" s="37">
        <f t="shared" si="9"/>
        <v>15329.321910282997</v>
      </c>
      <c r="AC35" s="37"/>
      <c r="AD35" s="40"/>
      <c r="AE35" s="40"/>
      <c r="AF35" s="40"/>
      <c r="AG35" s="37"/>
      <c r="AH35" s="37"/>
      <c r="AI35" s="38">
        <f>SUM((R35*Q35/100),(L35*K35/100),(F35*E35/100))/AJ35*100</f>
        <v>6.229099225463055</v>
      </c>
      <c r="AJ35" s="37">
        <f t="shared" si="12"/>
        <v>14496.863951727746</v>
      </c>
      <c r="AK35" s="38">
        <f>SUM((T35*S35/100),(N35*M35/100),(H35*G35/100))/AL35*100</f>
        <v>6.331415005220505</v>
      </c>
      <c r="AL35" s="37">
        <f t="shared" si="12"/>
        <v>14663.270469256375</v>
      </c>
      <c r="AM35" s="38">
        <f>SUM((V35*U35/100),(P35*O35/100),(J35*I35/100))/AN35*100</f>
        <v>7.151739758763216</v>
      </c>
      <c r="AN35" s="37">
        <f t="shared" si="12"/>
        <v>16740.110934078923</v>
      </c>
      <c r="AO35" s="38">
        <f>SUM((AJ35*AI35/100),(AL35*AK35/100),(AN35*AM35/100))/AP35*100/3</f>
        <v>6.598277836612017</v>
      </c>
      <c r="AP35" s="37">
        <f t="shared" si="10"/>
        <v>15300.081785021015</v>
      </c>
    </row>
    <row r="36" spans="2:42" ht="12.75">
      <c r="B36" s="4" t="s">
        <v>17</v>
      </c>
      <c r="D36" s="4" t="s">
        <v>11</v>
      </c>
      <c r="E36" s="35"/>
      <c r="F36" s="37">
        <f t="shared" si="11"/>
        <v>344.3640994978784</v>
      </c>
      <c r="G36" s="38"/>
      <c r="H36" s="37">
        <f t="shared" si="11"/>
        <v>348.1946538595502</v>
      </c>
      <c r="I36" s="38"/>
      <c r="J36" s="37">
        <f t="shared" si="0"/>
        <v>349.20412748814874</v>
      </c>
      <c r="K36" s="38"/>
      <c r="L36" s="37">
        <f t="shared" si="1"/>
        <v>8076.158047747863</v>
      </c>
      <c r="M36" s="38"/>
      <c r="N36" s="37">
        <f t="shared" si="2"/>
        <v>8771.315707912334</v>
      </c>
      <c r="O36" s="38"/>
      <c r="P36" s="37">
        <f t="shared" si="3"/>
        <v>12341.734916704441</v>
      </c>
      <c r="Q36" s="38"/>
      <c r="R36" s="37">
        <f t="shared" si="4"/>
        <v>5343.606556927036</v>
      </c>
      <c r="S36" s="38"/>
      <c r="T36" s="37">
        <f t="shared" si="5"/>
        <v>9141.533578700843</v>
      </c>
      <c r="U36" s="38"/>
      <c r="V36" s="37">
        <f t="shared" si="6"/>
        <v>7445.049393022549</v>
      </c>
      <c r="W36" s="37"/>
      <c r="X36" s="37">
        <f t="shared" si="7"/>
        <v>130440.94677949938</v>
      </c>
      <c r="Y36" s="37"/>
      <c r="Z36" s="37">
        <f t="shared" si="8"/>
        <v>88377.65069335912</v>
      </c>
      <c r="AA36" s="37"/>
      <c r="AB36" s="37">
        <f t="shared" si="9"/>
        <v>108501.15791817325</v>
      </c>
      <c r="AC36" s="37"/>
      <c r="AD36" s="40"/>
      <c r="AE36" s="40"/>
      <c r="AF36" s="40"/>
      <c r="AG36" s="37"/>
      <c r="AH36" s="37"/>
      <c r="AI36" s="38"/>
      <c r="AJ36" s="37">
        <f t="shared" si="12"/>
        <v>144205.07548367215</v>
      </c>
      <c r="AK36" s="38"/>
      <c r="AL36" s="37">
        <f t="shared" si="12"/>
        <v>106638.69463383184</v>
      </c>
      <c r="AM36" s="38"/>
      <c r="AN36" s="37">
        <f t="shared" si="12"/>
        <v>128637.1463553884</v>
      </c>
      <c r="AO36" s="38"/>
      <c r="AP36" s="37">
        <f t="shared" si="10"/>
        <v>126493.63882429746</v>
      </c>
    </row>
    <row r="37" spans="2:42" ht="12.75">
      <c r="B37" s="4" t="s">
        <v>18</v>
      </c>
      <c r="D37" s="4" t="s">
        <v>11</v>
      </c>
      <c r="E37" s="35"/>
      <c r="F37" s="37">
        <f t="shared" si="11"/>
        <v>0</v>
      </c>
      <c r="G37" s="38"/>
      <c r="H37" s="37">
        <f t="shared" si="11"/>
        <v>0</v>
      </c>
      <c r="I37" s="38"/>
      <c r="J37" s="37">
        <f t="shared" si="0"/>
        <v>0</v>
      </c>
      <c r="K37" s="38"/>
      <c r="L37" s="37">
        <f t="shared" si="1"/>
        <v>0</v>
      </c>
      <c r="M37" s="38"/>
      <c r="N37" s="37">
        <f t="shared" si="2"/>
        <v>0</v>
      </c>
      <c r="O37" s="38"/>
      <c r="P37" s="37">
        <f t="shared" si="3"/>
        <v>0</v>
      </c>
      <c r="Q37" s="38"/>
      <c r="R37" s="37">
        <f t="shared" si="4"/>
        <v>0</v>
      </c>
      <c r="S37" s="38"/>
      <c r="T37" s="37">
        <f t="shared" si="5"/>
        <v>0</v>
      </c>
      <c r="U37" s="38"/>
      <c r="V37" s="37">
        <f t="shared" si="6"/>
        <v>0</v>
      </c>
      <c r="W37" s="37"/>
      <c r="X37" s="37">
        <f t="shared" si="7"/>
        <v>76028.43755147963</v>
      </c>
      <c r="Y37" s="37"/>
      <c r="Z37" s="37">
        <f t="shared" si="8"/>
        <v>80498.65498170628</v>
      </c>
      <c r="AA37" s="37"/>
      <c r="AB37" s="37">
        <f t="shared" si="9"/>
        <v>41639.22192651338</v>
      </c>
      <c r="AC37" s="37"/>
      <c r="AD37" s="40"/>
      <c r="AE37" s="40"/>
      <c r="AF37" s="40"/>
      <c r="AG37" s="37"/>
      <c r="AH37" s="37"/>
      <c r="AI37" s="38"/>
      <c r="AJ37" s="37">
        <f t="shared" si="12"/>
        <v>76028.43755147963</v>
      </c>
      <c r="AK37" s="38"/>
      <c r="AL37" s="37">
        <f t="shared" si="12"/>
        <v>80498.65498170628</v>
      </c>
      <c r="AM37" s="38"/>
      <c r="AN37" s="37">
        <f t="shared" si="12"/>
        <v>41639.22192651338</v>
      </c>
      <c r="AO37" s="38"/>
      <c r="AP37" s="37">
        <f t="shared" si="10"/>
        <v>66055.43815323309</v>
      </c>
    </row>
    <row r="38" spans="2:42" ht="12.75">
      <c r="B38" s="4" t="s">
        <v>19</v>
      </c>
      <c r="D38" s="4" t="s">
        <v>11</v>
      </c>
      <c r="E38" s="35">
        <v>100</v>
      </c>
      <c r="F38" s="37">
        <f t="shared" si="11"/>
        <v>104.35275742359953</v>
      </c>
      <c r="G38" s="38">
        <v>100</v>
      </c>
      <c r="H38" s="37">
        <f t="shared" si="11"/>
        <v>72.52473161087687</v>
      </c>
      <c r="I38" s="38">
        <v>100</v>
      </c>
      <c r="J38" s="37">
        <f t="shared" si="0"/>
        <v>119.59045461922906</v>
      </c>
      <c r="K38" s="38"/>
      <c r="L38" s="37">
        <f t="shared" si="1"/>
        <v>2754.912795983027</v>
      </c>
      <c r="M38" s="38"/>
      <c r="N38" s="37">
        <f t="shared" si="2"/>
        <v>2856.94283057716</v>
      </c>
      <c r="O38" s="38"/>
      <c r="P38" s="37">
        <f t="shared" si="3"/>
        <v>3166.755238317185</v>
      </c>
      <c r="Q38" s="38"/>
      <c r="R38" s="37">
        <f t="shared" si="4"/>
        <v>14395.835575004923</v>
      </c>
      <c r="S38" s="38"/>
      <c r="T38" s="37">
        <f t="shared" si="5"/>
        <v>20314.519063779644</v>
      </c>
      <c r="U38" s="38"/>
      <c r="V38" s="37">
        <f t="shared" si="6"/>
        <v>17170.145162658257</v>
      </c>
      <c r="W38" s="37"/>
      <c r="X38" s="37">
        <f t="shared" si="7"/>
        <v>192866.25702397412</v>
      </c>
      <c r="Y38" s="37"/>
      <c r="Z38" s="37">
        <f t="shared" si="8"/>
        <v>131000.1696636258</v>
      </c>
      <c r="AA38" s="37"/>
      <c r="AB38" s="37">
        <f t="shared" si="9"/>
        <v>160903.5207604173</v>
      </c>
      <c r="AC38" s="37"/>
      <c r="AD38" s="40"/>
      <c r="AE38" s="40"/>
      <c r="AF38" s="40"/>
      <c r="AG38" s="37"/>
      <c r="AH38" s="37"/>
      <c r="AI38" s="38"/>
      <c r="AJ38" s="37">
        <f t="shared" si="12"/>
        <v>210121.35815238566</v>
      </c>
      <c r="AK38" s="38"/>
      <c r="AL38" s="37">
        <f t="shared" si="12"/>
        <v>154244.1562895935</v>
      </c>
      <c r="AM38" s="38"/>
      <c r="AN38" s="37">
        <f t="shared" si="12"/>
        <v>181360.011616012</v>
      </c>
      <c r="AO38" s="38"/>
      <c r="AP38" s="37">
        <f t="shared" si="10"/>
        <v>181908.50868599708</v>
      </c>
    </row>
    <row r="39" spans="2:48" ht="12.75">
      <c r="B39" s="4" t="s">
        <v>20</v>
      </c>
      <c r="D39" s="4" t="s">
        <v>11</v>
      </c>
      <c r="E39" s="35">
        <v>100</v>
      </c>
      <c r="F39" s="37">
        <f t="shared" si="11"/>
        <v>3.7268841936999832</v>
      </c>
      <c r="G39" s="38">
        <v>100</v>
      </c>
      <c r="H39" s="37">
        <f t="shared" si="11"/>
        <v>3.7971063670616165</v>
      </c>
      <c r="I39" s="38">
        <v>100</v>
      </c>
      <c r="J39" s="37">
        <f t="shared" si="0"/>
        <v>4.348743804335602</v>
      </c>
      <c r="K39" s="38">
        <v>100</v>
      </c>
      <c r="L39" s="37">
        <f t="shared" si="1"/>
        <v>81.99145226139962</v>
      </c>
      <c r="M39" s="38">
        <v>100</v>
      </c>
      <c r="N39" s="37">
        <f t="shared" si="2"/>
        <v>83.53634007535557</v>
      </c>
      <c r="O39" s="38">
        <v>100</v>
      </c>
      <c r="P39" s="37">
        <f t="shared" si="3"/>
        <v>95.67236369538325</v>
      </c>
      <c r="Q39" s="38">
        <v>100</v>
      </c>
      <c r="R39" s="37">
        <f t="shared" si="4"/>
        <v>3.987766087258981</v>
      </c>
      <c r="S39" s="38">
        <v>100</v>
      </c>
      <c r="T39" s="37">
        <f t="shared" si="5"/>
        <v>4.0629038127559305</v>
      </c>
      <c r="U39" s="38">
        <v>100</v>
      </c>
      <c r="V39" s="37">
        <f t="shared" si="6"/>
        <v>4.653155870639094</v>
      </c>
      <c r="W39" s="37"/>
      <c r="X39" s="37">
        <f t="shared" si="7"/>
        <v>0</v>
      </c>
      <c r="Y39" s="37"/>
      <c r="Z39" s="37">
        <f t="shared" si="8"/>
        <v>0</v>
      </c>
      <c r="AA39" s="37"/>
      <c r="AB39" s="37">
        <f t="shared" si="9"/>
        <v>0</v>
      </c>
      <c r="AC39" s="37"/>
      <c r="AD39" s="40"/>
      <c r="AE39" s="40"/>
      <c r="AF39" s="40"/>
      <c r="AG39" s="37"/>
      <c r="AH39" s="37"/>
      <c r="AI39" s="38">
        <f>SUM((R39*Q39/100),(L39*K39/100),(F39*E39/100))/AJ39*100</f>
        <v>100</v>
      </c>
      <c r="AJ39" s="37">
        <f t="shared" si="12"/>
        <v>89.70610254235858</v>
      </c>
      <c r="AK39" s="38">
        <f>SUM((T39*S39/100),(N39*M39/100),(H39*G39/100))/AL39*100</f>
        <v>100</v>
      </c>
      <c r="AL39" s="37">
        <f t="shared" si="12"/>
        <v>91.39635025517312</v>
      </c>
      <c r="AM39" s="38">
        <f>SUM((V39*U39/100),(P39*O39/100),(J39*I39/100))/AN39*100</f>
        <v>99.99999999999999</v>
      </c>
      <c r="AN39" s="37">
        <f t="shared" si="12"/>
        <v>104.67426337035795</v>
      </c>
      <c r="AO39" s="38">
        <f>SUM((AJ39*AI39/100),(AL39*AK39/100),(AN39*AM39/100))/AP39*100/3</f>
        <v>100</v>
      </c>
      <c r="AP39" s="37">
        <f t="shared" si="10"/>
        <v>95.25890538929654</v>
      </c>
      <c r="AS39" s="8">
        <f>AVERAGE(R39,T39,V39)/2</f>
        <v>2.117304295109001</v>
      </c>
      <c r="AT39" s="8">
        <f>AVERAGE(X39,Z39,AB39)</f>
        <v>0</v>
      </c>
      <c r="AU39" s="8">
        <f>AVERAGE(F39,H39,J39)+AVERAGE(L39,N39,P39)/2</f>
        <v>47.4909374603888</v>
      </c>
      <c r="AV39" s="8">
        <f>SUM(AU39,AT39,AS39)</f>
        <v>49.6082417554978</v>
      </c>
    </row>
    <row r="40" spans="2:42" ht="12.75">
      <c r="B40" s="4" t="s">
        <v>23</v>
      </c>
      <c r="D40" s="4" t="s">
        <v>11</v>
      </c>
      <c r="E40" s="35">
        <v>100</v>
      </c>
      <c r="F40" s="37">
        <f t="shared" si="11"/>
        <v>9.317210484249957</v>
      </c>
      <c r="G40" s="38">
        <v>100</v>
      </c>
      <c r="H40" s="37">
        <f t="shared" si="11"/>
        <v>11.657116546879164</v>
      </c>
      <c r="I40" s="38">
        <v>100</v>
      </c>
      <c r="J40" s="37">
        <f t="shared" si="0"/>
        <v>10.871859510839005</v>
      </c>
      <c r="K40" s="38">
        <v>100</v>
      </c>
      <c r="L40" s="37">
        <f t="shared" si="1"/>
        <v>893.706829649256</v>
      </c>
      <c r="M40" s="38">
        <v>100</v>
      </c>
      <c r="N40" s="37">
        <f t="shared" si="2"/>
        <v>918.899740828911</v>
      </c>
      <c r="O40" s="38">
        <v>100</v>
      </c>
      <c r="P40" s="37">
        <f t="shared" si="3"/>
        <v>1186.3373098227519</v>
      </c>
      <c r="Q40" s="38"/>
      <c r="R40" s="37">
        <f t="shared" si="4"/>
        <v>31.064697819747465</v>
      </c>
      <c r="S40" s="38"/>
      <c r="T40" s="37">
        <f t="shared" si="5"/>
        <v>73.53855901088234</v>
      </c>
      <c r="U40" s="38"/>
      <c r="V40" s="37">
        <f t="shared" si="6"/>
        <v>11.632889676597735</v>
      </c>
      <c r="W40" s="37"/>
      <c r="X40" s="37">
        <f t="shared" si="7"/>
        <v>0</v>
      </c>
      <c r="Y40" s="37"/>
      <c r="Z40" s="37">
        <f t="shared" si="8"/>
        <v>0</v>
      </c>
      <c r="AA40" s="37"/>
      <c r="AB40" s="37">
        <f t="shared" si="9"/>
        <v>0</v>
      </c>
      <c r="AC40" s="37"/>
      <c r="AD40" s="40"/>
      <c r="AE40" s="40"/>
      <c r="AF40" s="40"/>
      <c r="AG40" s="37"/>
      <c r="AH40" s="37"/>
      <c r="AI40" s="38"/>
      <c r="AJ40" s="37">
        <f t="shared" si="12"/>
        <v>934.0887379532534</v>
      </c>
      <c r="AK40" s="38">
        <f>SUM((T40*S40/100),(N40*M40/100),(H40*G40/100))/AL40*100</f>
        <v>92.67613836187826</v>
      </c>
      <c r="AL40" s="37">
        <f t="shared" si="12"/>
        <v>1004.0954163866725</v>
      </c>
      <c r="AM40" s="38">
        <f>SUM((V40*U40/100),(P40*O40/100),(J40*I40/100))/AN40*100</f>
        <v>99.03768324489613</v>
      </c>
      <c r="AN40" s="37">
        <f t="shared" si="12"/>
        <v>1208.8420590101884</v>
      </c>
      <c r="AO40" s="38">
        <f>SUM((AJ40*AI40/100),(AL40*AK40/100),(AN40*AM40/100))/AP40*100/3</f>
        <v>67.61195752622292</v>
      </c>
      <c r="AP40" s="37">
        <f t="shared" si="10"/>
        <v>1049.0087377833713</v>
      </c>
    </row>
    <row r="41" spans="2:42" ht="12.75">
      <c r="B41" s="4" t="s">
        <v>24</v>
      </c>
      <c r="D41" s="4" t="s">
        <v>11</v>
      </c>
      <c r="E41" s="35">
        <v>100</v>
      </c>
      <c r="F41" s="37">
        <f t="shared" si="11"/>
        <v>29.815073549599866</v>
      </c>
      <c r="G41" s="38">
        <v>100</v>
      </c>
      <c r="H41" s="37">
        <f t="shared" si="11"/>
        <v>30.604677318516632</v>
      </c>
      <c r="I41" s="38">
        <v>100</v>
      </c>
      <c r="J41" s="37">
        <f t="shared" si="0"/>
        <v>33.398352417297424</v>
      </c>
      <c r="K41" s="38">
        <v>100</v>
      </c>
      <c r="L41" s="37">
        <f t="shared" si="1"/>
        <v>2935.2939909581064</v>
      </c>
      <c r="M41" s="38">
        <v>100</v>
      </c>
      <c r="N41" s="37">
        <f t="shared" si="2"/>
        <v>3466.758113127256</v>
      </c>
      <c r="O41" s="38">
        <v>100</v>
      </c>
      <c r="P41" s="37">
        <f t="shared" si="3"/>
        <v>3348.5327293384134</v>
      </c>
      <c r="Q41" s="38">
        <v>100</v>
      </c>
      <c r="R41" s="37">
        <f t="shared" si="4"/>
        <v>26.000234888928563</v>
      </c>
      <c r="S41" s="38">
        <v>100</v>
      </c>
      <c r="T41" s="37">
        <f t="shared" si="5"/>
        <v>31.040585129455305</v>
      </c>
      <c r="U41" s="38">
        <v>100</v>
      </c>
      <c r="V41" s="37">
        <f t="shared" si="6"/>
        <v>34.526416560142074</v>
      </c>
      <c r="W41" s="37"/>
      <c r="X41" s="37">
        <f t="shared" si="7"/>
        <v>0</v>
      </c>
      <c r="Y41" s="37"/>
      <c r="Z41" s="37">
        <f t="shared" si="8"/>
        <v>0</v>
      </c>
      <c r="AA41" s="37"/>
      <c r="AB41" s="37">
        <f t="shared" si="9"/>
        <v>0</v>
      </c>
      <c r="AC41" s="37"/>
      <c r="AD41" s="40"/>
      <c r="AE41" s="40"/>
      <c r="AF41" s="40"/>
      <c r="AG41" s="37"/>
      <c r="AH41" s="37"/>
      <c r="AI41" s="38">
        <f>SUM((R41*Q41/100),(L41*K41/100),(F41*E41/100))/AJ41*100</f>
        <v>100</v>
      </c>
      <c r="AJ41" s="37">
        <f t="shared" si="12"/>
        <v>2991.1092993966345</v>
      </c>
      <c r="AK41" s="38">
        <f>SUM((T41*S41/100),(N41*M41/100),(H41*G41/100))/AL41*100</f>
        <v>100</v>
      </c>
      <c r="AL41" s="37">
        <f t="shared" si="12"/>
        <v>3528.403375575228</v>
      </c>
      <c r="AM41" s="38">
        <f>SUM((V41*U41/100),(P41*O41/100),(J41*I41/100))/AN41*100</f>
        <v>100</v>
      </c>
      <c r="AN41" s="37">
        <f t="shared" si="12"/>
        <v>3416.4574983158527</v>
      </c>
      <c r="AO41" s="38">
        <f>SUM((AJ41*AI41/100),(AL41*AK41/100),(AN41*AM41/100))/AP41*100/3</f>
        <v>100</v>
      </c>
      <c r="AP41" s="37">
        <f t="shared" si="10"/>
        <v>3311.9900577625717</v>
      </c>
    </row>
    <row r="42" spans="2:48" ht="12.75">
      <c r="B42" s="4" t="s">
        <v>57</v>
      </c>
      <c r="D42" s="4" t="s">
        <v>11</v>
      </c>
      <c r="E42" s="35">
        <v>100</v>
      </c>
      <c r="F42" s="37">
        <f>F35+F38</f>
        <v>113.66996790784948</v>
      </c>
      <c r="G42" s="38">
        <v>100</v>
      </c>
      <c r="H42" s="37">
        <f>H35+H38</f>
        <v>82.01749752853091</v>
      </c>
      <c r="I42" s="38">
        <v>100</v>
      </c>
      <c r="J42" s="37">
        <f>J35+J38</f>
        <v>130.46231413006808</v>
      </c>
      <c r="K42" s="38">
        <v>100</v>
      </c>
      <c r="L42" s="37">
        <f>L35+L38</f>
        <v>3648.619625632283</v>
      </c>
      <c r="M42" s="38">
        <v>100</v>
      </c>
      <c r="N42" s="37">
        <f>N35+N38</f>
        <v>3775.842571406071</v>
      </c>
      <c r="O42" s="38">
        <v>100</v>
      </c>
      <c r="P42" s="37">
        <f>P35+P38</f>
        <v>4353.092548139937</v>
      </c>
      <c r="Q42" s="38"/>
      <c r="R42" s="37">
        <f>R35+R38</f>
        <v>14572.892389279223</v>
      </c>
      <c r="S42" s="38"/>
      <c r="T42" s="37">
        <f>T35+T38</f>
        <v>20569.669423220716</v>
      </c>
      <c r="U42" s="38"/>
      <c r="V42" s="37">
        <f>V35+V38</f>
        <v>17383.725017120592</v>
      </c>
      <c r="W42" s="37"/>
      <c r="X42" s="37">
        <f>X35+X38</f>
        <v>206283.04012129406</v>
      </c>
      <c r="Y42" s="37"/>
      <c r="Z42" s="37">
        <f>Z35+Z38</f>
        <v>144479.89726669455</v>
      </c>
      <c r="AA42" s="37"/>
      <c r="AB42" s="37">
        <f>AB35+AB38</f>
        <v>176232.8426707003</v>
      </c>
      <c r="AC42" s="37"/>
      <c r="AD42" s="40"/>
      <c r="AE42" s="40"/>
      <c r="AF42" s="40"/>
      <c r="AG42" s="37"/>
      <c r="AH42" s="37"/>
      <c r="AI42" s="38">
        <f>SUM((R42*Q42/100),(L42*K42/100),(F42*E42/100))/AJ42*100</f>
        <v>1.6749707830009726</v>
      </c>
      <c r="AJ42" s="37">
        <f>AD42+X42+R42+L42+F42</f>
        <v>224618.22210411343</v>
      </c>
      <c r="AK42" s="38">
        <f>SUM((T42*S42/100),(N42*M42/100),(H42*G42/100))/AL42*100</f>
        <v>2.2840085501050775</v>
      </c>
      <c r="AL42" s="37">
        <f>AF42+Z42+T42+N42+H42</f>
        <v>168907.42675884985</v>
      </c>
      <c r="AM42" s="38">
        <f>SUM((V42*U42/100),(P42*O42/100),(J42*I42/100))/AN42*100</f>
        <v>2.263277177497106</v>
      </c>
      <c r="AN42" s="37">
        <f>AH42+AB42+V42+P42+J42</f>
        <v>198100.12255009092</v>
      </c>
      <c r="AO42" s="38">
        <f>SUM((AJ42*AI42/100),(AL42*AK42/100),(AN42*AM42/100))/AP42*100/3</f>
        <v>2.0458379451314195</v>
      </c>
      <c r="AP42" s="37">
        <f t="shared" si="10"/>
        <v>197208.59047101808</v>
      </c>
      <c r="AS42" s="8">
        <f>AVERAGE(R42,T42,V42)</f>
        <v>17508.762276540176</v>
      </c>
      <c r="AT42" s="8">
        <f>AVERAGE(X42,Z42,AB42)</f>
        <v>175665.260019563</v>
      </c>
      <c r="AU42" s="8">
        <f>AVERAGE(F42,H42,J42)+AVERAGE(L42,N42,P42)</f>
        <v>4034.5681749149135</v>
      </c>
      <c r="AV42" s="8">
        <f>SUM(AU42,AT42,AS42)</f>
        <v>197208.5904710181</v>
      </c>
    </row>
    <row r="43" spans="2:48" ht="12.75">
      <c r="B43" s="4" t="s">
        <v>58</v>
      </c>
      <c r="D43" s="4" t="s">
        <v>11</v>
      </c>
      <c r="E43" s="35">
        <f>F32/F43*100</f>
        <v>5.131494547787044</v>
      </c>
      <c r="F43" s="37">
        <f>F32+F34+F36</f>
        <v>581.0212457978273</v>
      </c>
      <c r="G43" s="38">
        <f>H32/H43*100</f>
        <v>5.443739024719709</v>
      </c>
      <c r="H43" s="37">
        <f>H32+H34+H36</f>
        <v>562.1995687071429</v>
      </c>
      <c r="I43" s="38">
        <f>J32/J43*100</f>
        <v>5.635456413266805</v>
      </c>
      <c r="J43" s="37">
        <f>J32+J34+J36</f>
        <v>592.6468056548557</v>
      </c>
      <c r="K43" s="38">
        <f>L32/L43*100</f>
        <v>6.461232604373757</v>
      </c>
      <c r="L43" s="37">
        <f>L32+L34+L36</f>
        <v>9073.174107246483</v>
      </c>
      <c r="M43" s="38">
        <f>N32/N43*100</f>
        <v>7.042969743198577</v>
      </c>
      <c r="N43" s="37">
        <f>N32+N34+N36</f>
        <v>9856.452765491204</v>
      </c>
      <c r="O43" s="38">
        <f>P32/P43*100</f>
        <v>4.957507082152972</v>
      </c>
      <c r="P43" s="37">
        <f>P32+P34+P36</f>
        <v>13508.937753788117</v>
      </c>
      <c r="Q43" s="38">
        <f>R32/R43*100</f>
        <v>0.48170695667592645</v>
      </c>
      <c r="R43" s="37">
        <f>R32+R34+R36</f>
        <v>5397.521154426778</v>
      </c>
      <c r="S43" s="38">
        <f>T32/T43*100</f>
        <v>0.33711335657238667</v>
      </c>
      <c r="T43" s="37">
        <f>T32+T34+T36</f>
        <v>9207.758910848765</v>
      </c>
      <c r="U43" s="38">
        <f>V32/V43*100</f>
        <v>0.4598327993406171</v>
      </c>
      <c r="V43" s="37">
        <f>V32+V34+V36</f>
        <v>7508.4719075393605</v>
      </c>
      <c r="W43" s="37"/>
      <c r="X43" s="37">
        <f>X32+X34+X36</f>
        <v>143857.72987681933</v>
      </c>
      <c r="Y43" s="37"/>
      <c r="Z43" s="37">
        <f>Z32+Z34+Z36</f>
        <v>101857.37829642785</v>
      </c>
      <c r="AA43" s="37"/>
      <c r="AB43" s="37">
        <f>AB32+AB34+AB36</f>
        <v>123721.76123334786</v>
      </c>
      <c r="AC43" s="37"/>
      <c r="AD43" s="40"/>
      <c r="AE43" s="40"/>
      <c r="AF43" s="40"/>
      <c r="AG43" s="37"/>
      <c r="AH43" s="37"/>
      <c r="AI43" s="38">
        <f>SUM((R43*Q43/100),(L43*K43/100),(F43*E43/100))/AJ43*100</f>
        <v>0.4040377754226501</v>
      </c>
      <c r="AJ43" s="37">
        <f>AD43+X43+R43+L43+F43</f>
        <v>158909.4463842904</v>
      </c>
      <c r="AK43" s="38">
        <f>SUM((T43*S43/100),(N43*M43/100),(H43*G43/100))/AL43*100</f>
        <v>0.6221671642998371</v>
      </c>
      <c r="AL43" s="37">
        <f>AF43+Z43+T43+N43+H43</f>
        <v>121483.78954147497</v>
      </c>
      <c r="AM43" s="38">
        <f>SUM((V43*U43/100),(P43*O43/100),(J43*I43/100))/AN43*100</f>
        <v>0.507549775759425</v>
      </c>
      <c r="AN43" s="37">
        <f>AH43+AB43+V43+P43+J43</f>
        <v>145331.8177003302</v>
      </c>
      <c r="AO43" s="38">
        <f>SUM((AJ43*AI43/100),(AL43*AK43/100),(AN43*AM43/100))/AP43*100/3</f>
        <v>0.5016189996895063</v>
      </c>
      <c r="AP43" s="37">
        <f t="shared" si="10"/>
        <v>141908.35120869853</v>
      </c>
      <c r="AS43" s="8">
        <f>AVERAGE(R43,T43,V43)</f>
        <v>7371.250657604968</v>
      </c>
      <c r="AT43" s="8">
        <f>AVERAGE(X43,Z43,AB43)</f>
        <v>123145.62313553168</v>
      </c>
      <c r="AU43" s="8">
        <f>AVERAGE(F43,H43,J43)+AVERAGE(L43,N43,P43)</f>
        <v>11391.477415561876</v>
      </c>
      <c r="AV43" s="8">
        <f>SUM(AU43,AT43,AS43)</f>
        <v>141908.35120869853</v>
      </c>
    </row>
    <row r="44" spans="5:36" ht="12.75">
      <c r="E44" s="35"/>
      <c r="F44" s="2"/>
      <c r="G44" s="35"/>
      <c r="H44" s="2"/>
      <c r="I44" s="35"/>
      <c r="J44" s="2"/>
      <c r="K44" s="35"/>
      <c r="L44" s="2"/>
      <c r="M44" s="35"/>
      <c r="N44" s="2"/>
      <c r="O44" s="35"/>
      <c r="P44" s="2"/>
      <c r="Q44" s="35"/>
      <c r="R44" s="2"/>
      <c r="S44" s="35"/>
      <c r="T44" s="2"/>
      <c r="U44" s="3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5"/>
      <c r="AJ44" s="2"/>
    </row>
    <row r="45" spans="1:42" ht="12.75">
      <c r="A45" s="4" t="s">
        <v>185</v>
      </c>
      <c r="B45" s="7" t="s">
        <v>28</v>
      </c>
      <c r="C45" s="7"/>
      <c r="E45" s="35"/>
      <c r="F45" s="26" t="s">
        <v>43</v>
      </c>
      <c r="H45" s="26" t="s">
        <v>44</v>
      </c>
      <c r="J45" s="26" t="s">
        <v>45</v>
      </c>
      <c r="L45" s="26" t="s">
        <v>43</v>
      </c>
      <c r="N45" s="26" t="s">
        <v>44</v>
      </c>
      <c r="P45" s="26" t="s">
        <v>45</v>
      </c>
      <c r="R45" s="26" t="s">
        <v>43</v>
      </c>
      <c r="T45" s="26" t="s">
        <v>44</v>
      </c>
      <c r="V45" s="26" t="s">
        <v>45</v>
      </c>
      <c r="W45" s="26"/>
      <c r="X45" s="26" t="s">
        <v>43</v>
      </c>
      <c r="Y45" s="26"/>
      <c r="Z45" s="26" t="s">
        <v>44</v>
      </c>
      <c r="AA45" s="26"/>
      <c r="AB45" s="26" t="s">
        <v>45</v>
      </c>
      <c r="AC45" s="26"/>
      <c r="AD45" s="26" t="s">
        <v>43</v>
      </c>
      <c r="AE45" s="26"/>
      <c r="AF45" s="26" t="s">
        <v>44</v>
      </c>
      <c r="AG45" s="26"/>
      <c r="AH45" s="26" t="s">
        <v>45</v>
      </c>
      <c r="AJ45" s="26" t="s">
        <v>43</v>
      </c>
      <c r="AL45" s="26" t="s">
        <v>44</v>
      </c>
      <c r="AN45" s="26" t="s">
        <v>45</v>
      </c>
      <c r="AP45" s="26" t="s">
        <v>46</v>
      </c>
    </row>
    <row r="46" spans="2:42" ht="12.75">
      <c r="B46" s="7"/>
      <c r="C46" s="7"/>
      <c r="E46" s="35"/>
      <c r="F46" s="26"/>
      <c r="H46" s="26"/>
      <c r="J46" s="26"/>
      <c r="L46" s="26"/>
      <c r="N46" s="26"/>
      <c r="P46" s="26"/>
      <c r="R46" s="26"/>
      <c r="T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J46" s="26"/>
      <c r="AL46" s="26"/>
      <c r="AN46" s="26"/>
      <c r="AP46" s="26"/>
    </row>
    <row r="47" spans="2:42" ht="12.75">
      <c r="B47" s="27" t="s">
        <v>180</v>
      </c>
      <c r="C47" s="27"/>
      <c r="E47" s="35"/>
      <c r="F47" s="26" t="s">
        <v>221</v>
      </c>
      <c r="H47" s="26" t="s">
        <v>221</v>
      </c>
      <c r="J47" s="26" t="s">
        <v>221</v>
      </c>
      <c r="L47" s="26" t="s">
        <v>222</v>
      </c>
      <c r="N47" s="26" t="s">
        <v>222</v>
      </c>
      <c r="P47" s="26" t="s">
        <v>222</v>
      </c>
      <c r="R47" s="26" t="s">
        <v>223</v>
      </c>
      <c r="T47" s="26" t="s">
        <v>223</v>
      </c>
      <c r="V47" s="26" t="s">
        <v>223</v>
      </c>
      <c r="W47" s="26"/>
      <c r="X47" s="26" t="s">
        <v>224</v>
      </c>
      <c r="Y47" s="26"/>
      <c r="Z47" s="26" t="s">
        <v>224</v>
      </c>
      <c r="AA47" s="26"/>
      <c r="AB47" s="26" t="s">
        <v>224</v>
      </c>
      <c r="AC47" s="26"/>
      <c r="AD47" s="26" t="s">
        <v>225</v>
      </c>
      <c r="AE47" s="26"/>
      <c r="AF47" s="26" t="s">
        <v>225</v>
      </c>
      <c r="AG47" s="26"/>
      <c r="AH47" s="26" t="s">
        <v>225</v>
      </c>
      <c r="AJ47" s="26" t="s">
        <v>227</v>
      </c>
      <c r="AL47" s="26" t="s">
        <v>227</v>
      </c>
      <c r="AN47" s="26" t="s">
        <v>227</v>
      </c>
      <c r="AP47" s="26" t="s">
        <v>227</v>
      </c>
    </row>
    <row r="48" spans="2:42" ht="12.75">
      <c r="B48" s="27" t="s">
        <v>181</v>
      </c>
      <c r="C48" s="27"/>
      <c r="E48" s="35"/>
      <c r="F48" s="26" t="s">
        <v>53</v>
      </c>
      <c r="H48" s="26" t="s">
        <v>53</v>
      </c>
      <c r="J48" s="26" t="s">
        <v>53</v>
      </c>
      <c r="L48" s="26" t="s">
        <v>54</v>
      </c>
      <c r="N48" s="26" t="s">
        <v>54</v>
      </c>
      <c r="P48" s="26" t="s">
        <v>54</v>
      </c>
      <c r="Q48" s="35"/>
      <c r="R48" s="35" t="s">
        <v>182</v>
      </c>
      <c r="S48" s="35"/>
      <c r="T48" s="35" t="s">
        <v>182</v>
      </c>
      <c r="U48" s="35"/>
      <c r="V48" s="35" t="s">
        <v>182</v>
      </c>
      <c r="W48" s="35"/>
      <c r="X48" s="35" t="s">
        <v>114</v>
      </c>
      <c r="Y48" s="35"/>
      <c r="Z48" s="35" t="s">
        <v>114</v>
      </c>
      <c r="AA48" s="35"/>
      <c r="AB48" s="35" t="s">
        <v>114</v>
      </c>
      <c r="AC48" s="35"/>
      <c r="AD48" s="35" t="s">
        <v>183</v>
      </c>
      <c r="AE48" s="35"/>
      <c r="AF48" s="35" t="s">
        <v>183</v>
      </c>
      <c r="AG48" s="35"/>
      <c r="AH48" s="35" t="s">
        <v>183</v>
      </c>
      <c r="AI48" s="35"/>
      <c r="AJ48" s="26" t="s">
        <v>56</v>
      </c>
      <c r="AL48" s="26" t="s">
        <v>56</v>
      </c>
      <c r="AN48" s="26" t="s">
        <v>56</v>
      </c>
      <c r="AP48" s="26" t="s">
        <v>56</v>
      </c>
    </row>
    <row r="49" spans="2:42" ht="12.75">
      <c r="B49" s="27" t="s">
        <v>229</v>
      </c>
      <c r="C49" s="27"/>
      <c r="E49" s="35"/>
      <c r="F49" s="26" t="s">
        <v>53</v>
      </c>
      <c r="H49" s="26" t="s">
        <v>53</v>
      </c>
      <c r="J49" s="26" t="s">
        <v>53</v>
      </c>
      <c r="L49" s="26" t="s">
        <v>230</v>
      </c>
      <c r="N49" s="26" t="s">
        <v>230</v>
      </c>
      <c r="P49" s="26" t="s">
        <v>230</v>
      </c>
      <c r="Q49" s="35"/>
      <c r="R49" s="35" t="s">
        <v>113</v>
      </c>
      <c r="S49" s="35"/>
      <c r="T49" s="35" t="s">
        <v>113</v>
      </c>
      <c r="U49" s="35"/>
      <c r="V49" s="35" t="s">
        <v>113</v>
      </c>
      <c r="W49" s="35"/>
      <c r="X49" s="35" t="s">
        <v>114</v>
      </c>
      <c r="Y49" s="35"/>
      <c r="Z49" s="35" t="s">
        <v>114</v>
      </c>
      <c r="AA49" s="35"/>
      <c r="AB49" s="35" t="s">
        <v>114</v>
      </c>
      <c r="AC49" s="35"/>
      <c r="AD49" s="35" t="s">
        <v>231</v>
      </c>
      <c r="AE49" s="35"/>
      <c r="AF49" s="35" t="s">
        <v>231</v>
      </c>
      <c r="AG49" s="35"/>
      <c r="AH49" s="35" t="s">
        <v>231</v>
      </c>
      <c r="AI49" s="35"/>
      <c r="AJ49" s="26" t="s">
        <v>56</v>
      </c>
      <c r="AL49" s="26" t="s">
        <v>56</v>
      </c>
      <c r="AN49" s="26" t="s">
        <v>56</v>
      </c>
      <c r="AP49" s="26" t="s">
        <v>56</v>
      </c>
    </row>
    <row r="50" spans="2:42" ht="12.75">
      <c r="B50" s="27" t="s">
        <v>228</v>
      </c>
      <c r="F50" s="26" t="s">
        <v>53</v>
      </c>
      <c r="H50" s="26" t="s">
        <v>53</v>
      </c>
      <c r="J50" s="26" t="s">
        <v>53</v>
      </c>
      <c r="L50" s="26" t="s">
        <v>54</v>
      </c>
      <c r="N50" s="26" t="s">
        <v>54</v>
      </c>
      <c r="P50" s="26" t="s">
        <v>54</v>
      </c>
      <c r="R50" s="26" t="s">
        <v>50</v>
      </c>
      <c r="T50" s="26" t="s">
        <v>50</v>
      </c>
      <c r="V50" s="26" t="s">
        <v>50</v>
      </c>
      <c r="W50" s="26"/>
      <c r="X50" s="26" t="s">
        <v>51</v>
      </c>
      <c r="Y50" s="26"/>
      <c r="Z50" s="26" t="s">
        <v>51</v>
      </c>
      <c r="AA50" s="26"/>
      <c r="AB50" s="26" t="s">
        <v>51</v>
      </c>
      <c r="AC50" s="26"/>
      <c r="AD50" s="26" t="s">
        <v>52</v>
      </c>
      <c r="AE50" s="26"/>
      <c r="AF50" s="26" t="s">
        <v>52</v>
      </c>
      <c r="AG50" s="26"/>
      <c r="AH50" s="26" t="s">
        <v>52</v>
      </c>
      <c r="AJ50" s="26" t="s">
        <v>56</v>
      </c>
      <c r="AL50" s="26" t="s">
        <v>56</v>
      </c>
      <c r="AN50" s="26" t="s">
        <v>56</v>
      </c>
      <c r="AP50" s="26" t="s">
        <v>56</v>
      </c>
    </row>
    <row r="51" spans="2:42" ht="12.75">
      <c r="B51" s="4" t="s">
        <v>187</v>
      </c>
      <c r="D51" s="4" t="s">
        <v>55</v>
      </c>
      <c r="E51" s="35"/>
      <c r="F51" s="37">
        <v>40000</v>
      </c>
      <c r="G51" s="38"/>
      <c r="H51" s="37">
        <v>40000</v>
      </c>
      <c r="I51" s="38"/>
      <c r="J51" s="37">
        <v>40000</v>
      </c>
      <c r="K51" s="38"/>
      <c r="L51" s="37">
        <v>882000</v>
      </c>
      <c r="M51" s="38"/>
      <c r="N51" s="37">
        <v>882000</v>
      </c>
      <c r="O51" s="38"/>
      <c r="P51" s="37">
        <v>882000</v>
      </c>
      <c r="Q51" s="38"/>
      <c r="R51" s="37">
        <v>42000</v>
      </c>
      <c r="S51" s="38"/>
      <c r="T51" s="37">
        <v>42000</v>
      </c>
      <c r="U51" s="38"/>
      <c r="V51" s="37">
        <v>42000</v>
      </c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8"/>
      <c r="AJ51" s="37"/>
      <c r="AK51" s="38"/>
      <c r="AL51" s="37"/>
      <c r="AM51" s="38"/>
      <c r="AN51" s="37"/>
      <c r="AO51" s="38"/>
      <c r="AP51" s="37"/>
    </row>
    <row r="52" spans="2:42" ht="12.75">
      <c r="B52" s="4" t="s">
        <v>188</v>
      </c>
      <c r="D52" s="4" t="s">
        <v>48</v>
      </c>
      <c r="E52" s="35"/>
      <c r="F52" s="37">
        <v>14100</v>
      </c>
      <c r="G52" s="38"/>
      <c r="H52" s="37">
        <v>13100</v>
      </c>
      <c r="I52" s="38"/>
      <c r="J52" s="37">
        <v>12000</v>
      </c>
      <c r="K52" s="38"/>
      <c r="L52" s="37"/>
      <c r="M52" s="38"/>
      <c r="N52" s="37"/>
      <c r="O52" s="38"/>
      <c r="P52" s="37"/>
      <c r="Q52" s="38"/>
      <c r="R52" s="37">
        <v>16200</v>
      </c>
      <c r="S52" s="38"/>
      <c r="T52" s="37">
        <v>16200</v>
      </c>
      <c r="U52" s="38"/>
      <c r="V52" s="37">
        <v>15600</v>
      </c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8"/>
      <c r="AJ52" s="37"/>
      <c r="AK52" s="38"/>
      <c r="AL52" s="37"/>
      <c r="AM52" s="38"/>
      <c r="AN52" s="37"/>
      <c r="AO52" s="38"/>
      <c r="AP52" s="37"/>
    </row>
    <row r="53" spans="2:42" ht="12.75">
      <c r="B53" s="30" t="s">
        <v>236</v>
      </c>
      <c r="D53" s="4" t="s">
        <v>237</v>
      </c>
      <c r="E53" s="35"/>
      <c r="F53" s="37">
        <f>F51*F52/1000000</f>
        <v>564</v>
      </c>
      <c r="G53" s="38"/>
      <c r="H53" s="37">
        <f>H51*H52/1000000</f>
        <v>524</v>
      </c>
      <c r="I53" s="38"/>
      <c r="J53" s="37">
        <f>J51*J52/1000000</f>
        <v>480</v>
      </c>
      <c r="K53" s="38"/>
      <c r="L53" s="37"/>
      <c r="M53" s="38"/>
      <c r="N53" s="37"/>
      <c r="O53" s="38"/>
      <c r="P53" s="37"/>
      <c r="Q53" s="38"/>
      <c r="R53" s="37">
        <f>R51*R52/1000000</f>
        <v>680.4</v>
      </c>
      <c r="S53" s="38"/>
      <c r="T53" s="37">
        <f>T51*T52/1000000</f>
        <v>680.4</v>
      </c>
      <c r="U53" s="38"/>
      <c r="V53" s="37">
        <f>V51*V52/1000000</f>
        <v>655.2</v>
      </c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8"/>
      <c r="AJ53" s="37">
        <f>AD53+X53+R53+L53+F53</f>
        <v>1244.4</v>
      </c>
      <c r="AK53" s="38"/>
      <c r="AL53" s="37">
        <f>AF53+Z53+T53+N53+H53</f>
        <v>1204.4</v>
      </c>
      <c r="AM53" s="38"/>
      <c r="AN53" s="37">
        <f>AH53+AB53+V53+P53+J53</f>
        <v>1135.2</v>
      </c>
      <c r="AO53" s="38"/>
      <c r="AP53" s="37">
        <f>AVERAGE(AN53,AL53,AJ53)</f>
        <v>1194.6666666666667</v>
      </c>
    </row>
    <row r="54" spans="2:42" ht="12.75">
      <c r="B54" s="4" t="s">
        <v>49</v>
      </c>
      <c r="D54" s="4" t="s">
        <v>55</v>
      </c>
      <c r="E54" s="35"/>
      <c r="F54" s="37">
        <v>5.16</v>
      </c>
      <c r="G54" s="38"/>
      <c r="H54" s="37">
        <v>29.92</v>
      </c>
      <c r="I54" s="38"/>
      <c r="J54" s="37">
        <v>31.28</v>
      </c>
      <c r="K54" s="38"/>
      <c r="L54" s="37">
        <v>119.07</v>
      </c>
      <c r="M54" s="38"/>
      <c r="N54" s="37">
        <v>112.014</v>
      </c>
      <c r="O54" s="38"/>
      <c r="P54" s="37">
        <v>107.604</v>
      </c>
      <c r="Q54" s="38"/>
      <c r="R54" s="37">
        <v>1797.6</v>
      </c>
      <c r="S54" s="38"/>
      <c r="T54" s="37">
        <v>1822.8</v>
      </c>
      <c r="U54" s="38"/>
      <c r="V54" s="37">
        <v>1890</v>
      </c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8"/>
      <c r="AJ54" s="37"/>
      <c r="AK54" s="38"/>
      <c r="AL54" s="37"/>
      <c r="AM54" s="38"/>
      <c r="AN54" s="37"/>
      <c r="AO54" s="38"/>
      <c r="AP54" s="37"/>
    </row>
    <row r="55" spans="5:42" ht="12.75">
      <c r="E55" s="35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8"/>
      <c r="AJ55" s="37"/>
      <c r="AK55" s="38"/>
      <c r="AL55" s="37"/>
      <c r="AM55" s="38"/>
      <c r="AN55" s="37"/>
      <c r="AO55" s="38"/>
      <c r="AP55" s="37"/>
    </row>
    <row r="56" spans="2:42" ht="12.75">
      <c r="B56" s="27" t="s">
        <v>186</v>
      </c>
      <c r="C56" s="27"/>
      <c r="D56" s="27" t="s">
        <v>189</v>
      </c>
      <c r="E56" s="35"/>
      <c r="F56" s="37">
        <f>'emiss 2'!$G$48</f>
        <v>251746</v>
      </c>
      <c r="G56" s="38"/>
      <c r="H56" s="37">
        <f>'emiss 2'!$I$48</f>
        <v>255408</v>
      </c>
      <c r="I56" s="38"/>
      <c r="J56" s="37">
        <f>'emiss 2'!$K$48</f>
        <v>258855</v>
      </c>
      <c r="K56" s="38"/>
      <c r="L56" s="37">
        <f>'emiss 2'!$G$48</f>
        <v>251746</v>
      </c>
      <c r="M56" s="38"/>
      <c r="N56" s="37">
        <f>'emiss 2'!$I$48</f>
        <v>255408</v>
      </c>
      <c r="O56" s="38"/>
      <c r="P56" s="37">
        <f>'emiss 2'!$K$48</f>
        <v>258855</v>
      </c>
      <c r="Q56" s="38"/>
      <c r="R56" s="37">
        <f>'emiss 2'!$G$48</f>
        <v>251746</v>
      </c>
      <c r="S56" s="38"/>
      <c r="T56" s="37">
        <f>'emiss 2'!$I$48</f>
        <v>255408</v>
      </c>
      <c r="U56" s="38"/>
      <c r="V56" s="37">
        <f>'emiss 2'!$K$48</f>
        <v>258855</v>
      </c>
      <c r="W56" s="37"/>
      <c r="X56" s="37">
        <f>'emiss 2'!$G$48</f>
        <v>251746</v>
      </c>
      <c r="Y56" s="37"/>
      <c r="Z56" s="37">
        <f>'emiss 2'!$I$48</f>
        <v>255408</v>
      </c>
      <c r="AA56" s="37"/>
      <c r="AB56" s="37">
        <f>'emiss 2'!$K$48</f>
        <v>258855</v>
      </c>
      <c r="AC56" s="37"/>
      <c r="AD56" s="37">
        <f>'emiss 2'!$G$48</f>
        <v>251746</v>
      </c>
      <c r="AE56" s="37"/>
      <c r="AF56" s="37">
        <f>'emiss 2'!$I$48</f>
        <v>255408</v>
      </c>
      <c r="AG56" s="37"/>
      <c r="AH56" s="37">
        <f>'emiss 2'!$K$48</f>
        <v>258855</v>
      </c>
      <c r="AI56" s="38"/>
      <c r="AJ56" s="37"/>
      <c r="AK56" s="38"/>
      <c r="AL56" s="37"/>
      <c r="AM56" s="38"/>
      <c r="AN56" s="37"/>
      <c r="AO56" s="38"/>
      <c r="AP56" s="37"/>
    </row>
    <row r="57" spans="2:36" ht="12.75">
      <c r="B57" s="27" t="s">
        <v>36</v>
      </c>
      <c r="C57" s="27"/>
      <c r="D57" s="27" t="s">
        <v>147</v>
      </c>
      <c r="E57" s="35"/>
      <c r="F57" s="2">
        <f>'emiss 2'!$G$49</f>
        <v>4.4</v>
      </c>
      <c r="G57" s="35"/>
      <c r="H57" s="2">
        <f>'emiss 2'!$I$49</f>
        <v>4.4</v>
      </c>
      <c r="I57" s="35"/>
      <c r="J57" s="2">
        <f>'emiss 2'!$K$49</f>
        <v>4.4</v>
      </c>
      <c r="K57" s="35"/>
      <c r="L57" s="2">
        <f>'emiss 2'!$G$49</f>
        <v>4.4</v>
      </c>
      <c r="M57" s="35"/>
      <c r="N57" s="2">
        <f>'emiss 2'!$I$49</f>
        <v>4.4</v>
      </c>
      <c r="O57" s="35"/>
      <c r="P57" s="2">
        <f>'emiss 2'!$K$49</f>
        <v>4.4</v>
      </c>
      <c r="Q57" s="35"/>
      <c r="R57" s="2">
        <f>'emiss 2'!$G$49</f>
        <v>4.4</v>
      </c>
      <c r="S57" s="35"/>
      <c r="T57" s="2">
        <f>'emiss 2'!$I$49</f>
        <v>4.4</v>
      </c>
      <c r="U57" s="35"/>
      <c r="V57" s="2">
        <f>'emiss 2'!$K$49</f>
        <v>4.4</v>
      </c>
      <c r="W57" s="2"/>
      <c r="X57" s="2">
        <f>'emiss 2'!$G$49</f>
        <v>4.4</v>
      </c>
      <c r="Y57" s="2"/>
      <c r="Z57" s="2">
        <f>'emiss 2'!$I$49</f>
        <v>4.4</v>
      </c>
      <c r="AA57" s="2"/>
      <c r="AB57" s="2">
        <f>'emiss 2'!$K$49</f>
        <v>4.4</v>
      </c>
      <c r="AC57" s="2"/>
      <c r="AD57" s="2">
        <f>'emiss 2'!$G$49</f>
        <v>4.4</v>
      </c>
      <c r="AE57" s="2"/>
      <c r="AF57" s="2">
        <f>'emiss 2'!$I$49</f>
        <v>4.4</v>
      </c>
      <c r="AG57" s="2"/>
      <c r="AH57" s="2">
        <f>'emiss 2'!$K$49</f>
        <v>4.4</v>
      </c>
      <c r="AI57" s="35"/>
      <c r="AJ57" s="2"/>
    </row>
    <row r="58" spans="5:36" ht="12.75">
      <c r="E58" s="35"/>
      <c r="F58" s="2"/>
      <c r="G58" s="35"/>
      <c r="H58" s="2"/>
      <c r="I58" s="35"/>
      <c r="J58" s="2"/>
      <c r="K58" s="35"/>
      <c r="L58" s="2"/>
      <c r="M58" s="35"/>
      <c r="N58" s="2"/>
      <c r="O58" s="35"/>
      <c r="P58" s="2"/>
      <c r="Q58" s="35"/>
      <c r="R58" s="2"/>
      <c r="S58" s="35"/>
      <c r="T58" s="2"/>
      <c r="U58" s="35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35"/>
      <c r="AJ58" s="2"/>
    </row>
    <row r="59" spans="2:36" ht="12.75">
      <c r="B59" s="28" t="s">
        <v>184</v>
      </c>
      <c r="C59" s="28"/>
      <c r="E59" s="35"/>
      <c r="F59" s="2"/>
      <c r="G59" s="35"/>
      <c r="H59" s="2"/>
      <c r="I59" s="35"/>
      <c r="J59" s="2"/>
      <c r="K59" s="35"/>
      <c r="L59" s="2"/>
      <c r="M59" s="35"/>
      <c r="N59" s="2"/>
      <c r="O59" s="35"/>
      <c r="P59" s="2"/>
      <c r="Q59" s="35"/>
      <c r="R59" s="2"/>
      <c r="S59" s="35"/>
      <c r="T59" s="2"/>
      <c r="U59" s="35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35"/>
      <c r="AJ59" s="2"/>
    </row>
    <row r="60" spans="2:48" ht="12.75">
      <c r="B60" s="4" t="s">
        <v>49</v>
      </c>
      <c r="D60" s="4" t="s">
        <v>11</v>
      </c>
      <c r="E60" s="35"/>
      <c r="F60" s="37">
        <f>F54*454*1000000/0.0283/60*14/(21-F57)/F56</f>
        <v>4621.949941017611</v>
      </c>
      <c r="G60" s="38"/>
      <c r="H60" s="37">
        <f>H54*454*1000000/0.0283/60*14/(21-H57)/H56</f>
        <v>26415.88756875948</v>
      </c>
      <c r="I60" s="38"/>
      <c r="J60" s="37">
        <f>J54*454*1000000/0.0283/60*14/(21-J57)/J56</f>
        <v>27248.857693183716</v>
      </c>
      <c r="K60" s="38"/>
      <c r="L60" s="37">
        <f>L54*454*1000000/0.0283/60*14/(21-L57)/L56</f>
        <v>106654.18206917967</v>
      </c>
      <c r="M60" s="38"/>
      <c r="N60" s="37">
        <f>N54*454*1000000/0.0283/60*14/(21-N57)/N56</f>
        <v>98895.3619694861</v>
      </c>
      <c r="O60" s="38"/>
      <c r="P60" s="37">
        <f>P54*454*1000000/0.0283/60*14/(21-P57)/P56</f>
        <v>93736.76736628328</v>
      </c>
      <c r="Q60" s="38"/>
      <c r="R60" s="37">
        <f>R54*454*1000000/0.0283/60*14/(21-R57)/R56</f>
        <v>1610158.3748010187</v>
      </c>
      <c r="S60" s="38"/>
      <c r="T60" s="37">
        <f>T54*454*1000000/0.0283/60*14/(21-T57)/T56</f>
        <v>1609320.850947018</v>
      </c>
      <c r="U60" s="38"/>
      <c r="V60" s="37">
        <f>V54*454*1000000/0.0283/60*14/(21-V57)/V56</f>
        <v>1646430.3401572003</v>
      </c>
      <c r="W60" s="37"/>
      <c r="X60" s="37">
        <f>X54*454*1000000/0.0283/60*14/(21-X57)/X56</f>
        <v>0</v>
      </c>
      <c r="Y60" s="37"/>
      <c r="Z60" s="37">
        <f>Z54*454*1000000/0.0283/60*14/(21-Z57)/Z56</f>
        <v>0</v>
      </c>
      <c r="AA60" s="37"/>
      <c r="AB60" s="37">
        <f>AB54*454*1000000/0.0283/60*14/(21-AB57)/AB56</f>
        <v>0</v>
      </c>
      <c r="AC60" s="37"/>
      <c r="AD60" s="37">
        <f>AD54*454*1000000/0.0283/60*14/(21-AD57)/AD56</f>
        <v>0</v>
      </c>
      <c r="AE60" s="37"/>
      <c r="AF60" s="37">
        <f>AF54*454*1000000/0.0283/60*14/(21-AF57)/AF56</f>
        <v>0</v>
      </c>
      <c r="AG60" s="37"/>
      <c r="AH60" s="37">
        <f>AH54*454*1000000/0.0283/60*14/(21-AH57)/AH56</f>
        <v>0</v>
      </c>
      <c r="AI60" s="38"/>
      <c r="AJ60" s="37">
        <f>AD60+X60+R60+L60+F60</f>
        <v>1721434.506811216</v>
      </c>
      <c r="AK60" s="38"/>
      <c r="AL60" s="37">
        <f>AF60+Z60+T60+N60+H60</f>
        <v>1734632.1004852636</v>
      </c>
      <c r="AM60" s="38"/>
      <c r="AN60" s="37">
        <f>AH60+AB60+V60+P60+J60</f>
        <v>1767415.9652166674</v>
      </c>
      <c r="AO60" s="38"/>
      <c r="AP60" s="37">
        <f>AVERAGE(AN60,AL60,AJ60)</f>
        <v>1741160.857504382</v>
      </c>
      <c r="AS60" s="8">
        <f>AVERAGE(R60,T60,V60)</f>
        <v>1621969.855301746</v>
      </c>
      <c r="AT60" s="8">
        <f>AVERAGE(X60,Z60,AB60)</f>
        <v>0</v>
      </c>
      <c r="AU60" s="8">
        <f>AVERAGE(F60,H60,J60)+AVERAGE(L60,N60,P60)</f>
        <v>119191.00220263662</v>
      </c>
      <c r="AV60" s="8">
        <f>SUM(AU60,AT60,AS60)</f>
        <v>1741160.8575043825</v>
      </c>
    </row>
    <row r="61" spans="5:36" ht="12.75">
      <c r="E61" s="35"/>
      <c r="F61" s="2"/>
      <c r="G61" s="35"/>
      <c r="H61" s="2"/>
      <c r="I61" s="35"/>
      <c r="J61" s="2"/>
      <c r="K61" s="35"/>
      <c r="L61" s="2"/>
      <c r="M61" s="35"/>
      <c r="N61" s="2"/>
      <c r="O61" s="35"/>
      <c r="P61" s="2"/>
      <c r="Q61" s="35"/>
      <c r="R61" s="2"/>
      <c r="S61" s="35"/>
      <c r="T61" s="2"/>
      <c r="U61" s="35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35"/>
      <c r="AJ61" s="2"/>
    </row>
    <row r="62" spans="5:36" ht="12.75">
      <c r="E62" s="35"/>
      <c r="F62" s="2"/>
      <c r="G62" s="35"/>
      <c r="H62" s="2"/>
      <c r="I62" s="35"/>
      <c r="J62" s="2"/>
      <c r="K62" s="35"/>
      <c r="L62" s="2"/>
      <c r="M62" s="35"/>
      <c r="N62" s="2"/>
      <c r="O62" s="35"/>
      <c r="P62" s="2"/>
      <c r="Q62" s="35"/>
      <c r="R62" s="2"/>
      <c r="S62" s="35"/>
      <c r="T62" s="2"/>
      <c r="U62" s="35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35"/>
      <c r="AJ62" s="2"/>
    </row>
    <row r="63" spans="1:42" ht="12.75">
      <c r="A63" s="4" t="s">
        <v>185</v>
      </c>
      <c r="B63" s="7" t="s">
        <v>40</v>
      </c>
      <c r="C63" s="7"/>
      <c r="E63" s="35"/>
      <c r="F63" s="26" t="s">
        <v>43</v>
      </c>
      <c r="H63" s="26" t="s">
        <v>44</v>
      </c>
      <c r="J63" s="26" t="s">
        <v>45</v>
      </c>
      <c r="L63" s="26" t="s">
        <v>43</v>
      </c>
      <c r="N63" s="26" t="s">
        <v>44</v>
      </c>
      <c r="P63" s="26" t="s">
        <v>45</v>
      </c>
      <c r="R63" s="26" t="s">
        <v>43</v>
      </c>
      <c r="T63" s="26" t="s">
        <v>44</v>
      </c>
      <c r="V63" s="26" t="s">
        <v>45</v>
      </c>
      <c r="W63" s="26"/>
      <c r="X63" s="26" t="s">
        <v>43</v>
      </c>
      <c r="Y63" s="26"/>
      <c r="Z63" s="26" t="s">
        <v>44</v>
      </c>
      <c r="AA63" s="26"/>
      <c r="AB63" s="26" t="s">
        <v>45</v>
      </c>
      <c r="AC63" s="26"/>
      <c r="AD63" s="26" t="s">
        <v>43</v>
      </c>
      <c r="AE63" s="26"/>
      <c r="AF63" s="26" t="s">
        <v>44</v>
      </c>
      <c r="AG63" s="26"/>
      <c r="AH63" s="26" t="s">
        <v>45</v>
      </c>
      <c r="AJ63" s="26" t="s">
        <v>43</v>
      </c>
      <c r="AL63" s="26" t="s">
        <v>44</v>
      </c>
      <c r="AN63" s="26" t="s">
        <v>45</v>
      </c>
      <c r="AP63" s="26" t="s">
        <v>46</v>
      </c>
    </row>
    <row r="64" spans="2:42" ht="12.75">
      <c r="B64" s="7"/>
      <c r="C64" s="7"/>
      <c r="E64" s="35"/>
      <c r="F64" s="26"/>
      <c r="H64" s="26"/>
      <c r="J64" s="26"/>
      <c r="L64" s="26"/>
      <c r="N64" s="26"/>
      <c r="P64" s="26"/>
      <c r="R64" s="26"/>
      <c r="T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J64" s="26"/>
      <c r="AL64" s="26"/>
      <c r="AN64" s="26"/>
      <c r="AP64" s="26"/>
    </row>
    <row r="65" spans="2:42" ht="12.75">
      <c r="B65" s="27" t="s">
        <v>180</v>
      </c>
      <c r="C65" s="27"/>
      <c r="E65" s="35"/>
      <c r="F65" s="26" t="s">
        <v>221</v>
      </c>
      <c r="H65" s="26" t="s">
        <v>221</v>
      </c>
      <c r="J65" s="26" t="s">
        <v>221</v>
      </c>
      <c r="L65" s="26" t="s">
        <v>222</v>
      </c>
      <c r="N65" s="26" t="s">
        <v>222</v>
      </c>
      <c r="P65" s="26" t="s">
        <v>222</v>
      </c>
      <c r="R65" s="26" t="s">
        <v>223</v>
      </c>
      <c r="T65" s="26" t="s">
        <v>223</v>
      </c>
      <c r="V65" s="26" t="s">
        <v>223</v>
      </c>
      <c r="W65" s="26"/>
      <c r="X65" s="26" t="s">
        <v>224</v>
      </c>
      <c r="Y65" s="26"/>
      <c r="Z65" s="26" t="s">
        <v>224</v>
      </c>
      <c r="AA65" s="26"/>
      <c r="AB65" s="26" t="s">
        <v>224</v>
      </c>
      <c r="AC65" s="26"/>
      <c r="AD65" s="26" t="s">
        <v>225</v>
      </c>
      <c r="AE65" s="26"/>
      <c r="AF65" s="26" t="s">
        <v>225</v>
      </c>
      <c r="AG65" s="26"/>
      <c r="AH65" s="26" t="s">
        <v>225</v>
      </c>
      <c r="AJ65" s="26" t="s">
        <v>227</v>
      </c>
      <c r="AL65" s="26" t="s">
        <v>227</v>
      </c>
      <c r="AN65" s="26" t="s">
        <v>227</v>
      </c>
      <c r="AP65" s="26" t="s">
        <v>227</v>
      </c>
    </row>
    <row r="66" spans="2:42" ht="12.75">
      <c r="B66" s="27" t="s">
        <v>181</v>
      </c>
      <c r="C66" s="27"/>
      <c r="E66" s="35"/>
      <c r="F66" s="26" t="s">
        <v>53</v>
      </c>
      <c r="H66" s="26" t="s">
        <v>53</v>
      </c>
      <c r="J66" s="26" t="s">
        <v>53</v>
      </c>
      <c r="L66" s="26" t="s">
        <v>54</v>
      </c>
      <c r="N66" s="26" t="s">
        <v>54</v>
      </c>
      <c r="P66" s="26" t="s">
        <v>54</v>
      </c>
      <c r="Q66" s="35"/>
      <c r="R66" s="35" t="s">
        <v>182</v>
      </c>
      <c r="S66" s="35"/>
      <c r="T66" s="35" t="s">
        <v>182</v>
      </c>
      <c r="U66" s="35"/>
      <c r="V66" s="35" t="s">
        <v>182</v>
      </c>
      <c r="W66" s="35"/>
      <c r="X66" s="35" t="s">
        <v>114</v>
      </c>
      <c r="Y66" s="35"/>
      <c r="Z66" s="35" t="s">
        <v>114</v>
      </c>
      <c r="AA66" s="35"/>
      <c r="AB66" s="35" t="s">
        <v>114</v>
      </c>
      <c r="AC66" s="35"/>
      <c r="AD66" s="35" t="s">
        <v>183</v>
      </c>
      <c r="AE66" s="35"/>
      <c r="AF66" s="35" t="s">
        <v>183</v>
      </c>
      <c r="AG66" s="35"/>
      <c r="AH66" s="35" t="s">
        <v>183</v>
      </c>
      <c r="AI66" s="35"/>
      <c r="AJ66" s="26" t="s">
        <v>56</v>
      </c>
      <c r="AL66" s="26" t="s">
        <v>56</v>
      </c>
      <c r="AN66" s="26" t="s">
        <v>56</v>
      </c>
      <c r="AP66" s="26" t="s">
        <v>56</v>
      </c>
    </row>
    <row r="67" spans="2:42" ht="12.75">
      <c r="B67" s="27" t="s">
        <v>229</v>
      </c>
      <c r="C67" s="27"/>
      <c r="E67" s="35"/>
      <c r="F67" s="26" t="s">
        <v>53</v>
      </c>
      <c r="H67" s="26" t="s">
        <v>53</v>
      </c>
      <c r="J67" s="26" t="s">
        <v>53</v>
      </c>
      <c r="L67" s="26" t="s">
        <v>230</v>
      </c>
      <c r="N67" s="26" t="s">
        <v>230</v>
      </c>
      <c r="P67" s="26" t="s">
        <v>230</v>
      </c>
      <c r="Q67" s="35"/>
      <c r="R67" s="35" t="s">
        <v>113</v>
      </c>
      <c r="S67" s="35"/>
      <c r="T67" s="35" t="s">
        <v>113</v>
      </c>
      <c r="U67" s="35"/>
      <c r="V67" s="35" t="s">
        <v>113</v>
      </c>
      <c r="W67" s="35"/>
      <c r="X67" s="35" t="s">
        <v>114</v>
      </c>
      <c r="Y67" s="35"/>
      <c r="Z67" s="35" t="s">
        <v>114</v>
      </c>
      <c r="AA67" s="35"/>
      <c r="AB67" s="35" t="s">
        <v>114</v>
      </c>
      <c r="AC67" s="35"/>
      <c r="AD67" s="35" t="s">
        <v>231</v>
      </c>
      <c r="AE67" s="35"/>
      <c r="AF67" s="35" t="s">
        <v>231</v>
      </c>
      <c r="AG67" s="35"/>
      <c r="AH67" s="35" t="s">
        <v>231</v>
      </c>
      <c r="AI67" s="35"/>
      <c r="AJ67" s="26"/>
      <c r="AL67" s="26"/>
      <c r="AN67" s="26"/>
      <c r="AP67" s="26"/>
    </row>
    <row r="68" spans="2:42" ht="12.75">
      <c r="B68" s="27" t="s">
        <v>228</v>
      </c>
      <c r="F68" s="26" t="s">
        <v>53</v>
      </c>
      <c r="H68" s="26" t="s">
        <v>53</v>
      </c>
      <c r="J68" s="26" t="s">
        <v>53</v>
      </c>
      <c r="L68" s="26" t="s">
        <v>54</v>
      </c>
      <c r="N68" s="26" t="s">
        <v>54</v>
      </c>
      <c r="P68" s="26" t="s">
        <v>54</v>
      </c>
      <c r="R68" s="26" t="s">
        <v>50</v>
      </c>
      <c r="T68" s="26" t="s">
        <v>50</v>
      </c>
      <c r="V68" s="26" t="s">
        <v>50</v>
      </c>
      <c r="W68" s="26"/>
      <c r="X68" s="26" t="s">
        <v>51</v>
      </c>
      <c r="Y68" s="26"/>
      <c r="Z68" s="26" t="s">
        <v>51</v>
      </c>
      <c r="AA68" s="26"/>
      <c r="AB68" s="26" t="s">
        <v>51</v>
      </c>
      <c r="AC68" s="26"/>
      <c r="AD68" s="26" t="s">
        <v>52</v>
      </c>
      <c r="AE68" s="26"/>
      <c r="AF68" s="26" t="s">
        <v>52</v>
      </c>
      <c r="AG68" s="26"/>
      <c r="AH68" s="26" t="s">
        <v>52</v>
      </c>
      <c r="AJ68" s="26" t="s">
        <v>56</v>
      </c>
      <c r="AL68" s="26" t="s">
        <v>56</v>
      </c>
      <c r="AN68" s="26" t="s">
        <v>56</v>
      </c>
      <c r="AP68" s="26" t="s">
        <v>56</v>
      </c>
    </row>
    <row r="69" spans="2:36" ht="12.75">
      <c r="B69" s="4" t="s">
        <v>187</v>
      </c>
      <c r="D69" s="4" t="s">
        <v>55</v>
      </c>
      <c r="E69" s="35"/>
      <c r="F69" s="37">
        <v>76000</v>
      </c>
      <c r="G69" s="38"/>
      <c r="H69" s="37">
        <v>76000</v>
      </c>
      <c r="I69" s="38"/>
      <c r="J69" s="37">
        <v>76000</v>
      </c>
      <c r="K69" s="38"/>
      <c r="L69" s="37">
        <v>890000</v>
      </c>
      <c r="M69" s="38"/>
      <c r="N69" s="37">
        <v>890000</v>
      </c>
      <c r="O69" s="38"/>
      <c r="P69" s="37">
        <v>890000</v>
      </c>
      <c r="Q69" s="35"/>
      <c r="R69" s="2"/>
      <c r="S69" s="35"/>
      <c r="T69" s="2"/>
      <c r="U69" s="35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35"/>
      <c r="AJ69" s="2"/>
    </row>
    <row r="70" spans="2:36" ht="12.75">
      <c r="B70" s="4" t="s">
        <v>188</v>
      </c>
      <c r="D70" s="4" t="s">
        <v>48</v>
      </c>
      <c r="E70" s="35"/>
      <c r="F70" s="37">
        <v>12900</v>
      </c>
      <c r="G70" s="38"/>
      <c r="H70" s="37">
        <v>13200</v>
      </c>
      <c r="I70" s="38"/>
      <c r="J70" s="37">
        <v>13100</v>
      </c>
      <c r="K70" s="38"/>
      <c r="L70" s="37"/>
      <c r="M70" s="38"/>
      <c r="N70" s="37"/>
      <c r="O70" s="38"/>
      <c r="P70" s="37"/>
      <c r="Q70" s="35"/>
      <c r="R70" s="2"/>
      <c r="S70" s="35"/>
      <c r="T70" s="2"/>
      <c r="U70" s="3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35"/>
      <c r="AJ70" s="2"/>
    </row>
    <row r="71" spans="5:36" ht="12.75">
      <c r="E71" s="35"/>
      <c r="F71" s="2"/>
      <c r="G71" s="35"/>
      <c r="H71" s="2"/>
      <c r="I71" s="35"/>
      <c r="J71" s="2"/>
      <c r="K71" s="35"/>
      <c r="L71" s="2"/>
      <c r="M71" s="35"/>
      <c r="N71" s="2"/>
      <c r="O71" s="35"/>
      <c r="P71" s="2"/>
      <c r="Q71" s="35"/>
      <c r="R71" s="2"/>
      <c r="S71" s="35"/>
      <c r="T71" s="2"/>
      <c r="U71" s="35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35"/>
      <c r="AJ71" s="2"/>
    </row>
    <row r="72" spans="1:42" ht="12.75">
      <c r="A72" s="4" t="s">
        <v>185</v>
      </c>
      <c r="B72" s="7" t="s">
        <v>41</v>
      </c>
      <c r="C72" s="7"/>
      <c r="E72" s="35"/>
      <c r="F72" s="26" t="s">
        <v>43</v>
      </c>
      <c r="H72" s="26" t="s">
        <v>44</v>
      </c>
      <c r="J72" s="26" t="s">
        <v>45</v>
      </c>
      <c r="L72" s="26" t="s">
        <v>43</v>
      </c>
      <c r="N72" s="26" t="s">
        <v>44</v>
      </c>
      <c r="P72" s="26" t="s">
        <v>45</v>
      </c>
      <c r="R72" s="26" t="s">
        <v>43</v>
      </c>
      <c r="T72" s="26" t="s">
        <v>44</v>
      </c>
      <c r="V72" s="26" t="s">
        <v>45</v>
      </c>
      <c r="W72" s="26"/>
      <c r="X72" s="26" t="s">
        <v>43</v>
      </c>
      <c r="Y72" s="26"/>
      <c r="Z72" s="26" t="s">
        <v>44</v>
      </c>
      <c r="AA72" s="26"/>
      <c r="AB72" s="26" t="s">
        <v>45</v>
      </c>
      <c r="AC72" s="26"/>
      <c r="AD72" s="26" t="s">
        <v>43</v>
      </c>
      <c r="AE72" s="26"/>
      <c r="AF72" s="26" t="s">
        <v>44</v>
      </c>
      <c r="AG72" s="26"/>
      <c r="AH72" s="26" t="s">
        <v>45</v>
      </c>
      <c r="AJ72" s="26" t="s">
        <v>43</v>
      </c>
      <c r="AL72" s="26" t="s">
        <v>44</v>
      </c>
      <c r="AN72" s="26" t="s">
        <v>45</v>
      </c>
      <c r="AP72" s="26" t="s">
        <v>46</v>
      </c>
    </row>
    <row r="73" spans="2:42" ht="12.75">
      <c r="B73" s="7"/>
      <c r="C73" s="7"/>
      <c r="E73" s="35"/>
      <c r="F73" s="26"/>
      <c r="H73" s="26"/>
      <c r="J73" s="26"/>
      <c r="L73" s="26"/>
      <c r="N73" s="26"/>
      <c r="P73" s="26"/>
      <c r="R73" s="26"/>
      <c r="T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J73" s="26"/>
      <c r="AL73" s="26"/>
      <c r="AN73" s="26"/>
      <c r="AP73" s="26"/>
    </row>
    <row r="74" spans="2:42" ht="12.75">
      <c r="B74" s="27" t="s">
        <v>180</v>
      </c>
      <c r="C74" s="27"/>
      <c r="E74" s="35"/>
      <c r="F74" s="26" t="s">
        <v>221</v>
      </c>
      <c r="H74" s="26" t="s">
        <v>221</v>
      </c>
      <c r="J74" s="26" t="s">
        <v>221</v>
      </c>
      <c r="L74" s="26" t="s">
        <v>222</v>
      </c>
      <c r="N74" s="26" t="s">
        <v>222</v>
      </c>
      <c r="P74" s="26" t="s">
        <v>222</v>
      </c>
      <c r="R74" s="26" t="s">
        <v>223</v>
      </c>
      <c r="T74" s="26" t="s">
        <v>223</v>
      </c>
      <c r="V74" s="26" t="s">
        <v>223</v>
      </c>
      <c r="W74" s="26"/>
      <c r="X74" s="26" t="s">
        <v>224</v>
      </c>
      <c r="Y74" s="26"/>
      <c r="Z74" s="26" t="s">
        <v>224</v>
      </c>
      <c r="AA74" s="26"/>
      <c r="AB74" s="26" t="s">
        <v>224</v>
      </c>
      <c r="AC74" s="26"/>
      <c r="AD74" s="26" t="s">
        <v>225</v>
      </c>
      <c r="AE74" s="26"/>
      <c r="AF74" s="26" t="s">
        <v>225</v>
      </c>
      <c r="AG74" s="26"/>
      <c r="AH74" s="26" t="s">
        <v>225</v>
      </c>
      <c r="AJ74" s="26" t="s">
        <v>227</v>
      </c>
      <c r="AL74" s="26" t="s">
        <v>227</v>
      </c>
      <c r="AN74" s="26" t="s">
        <v>227</v>
      </c>
      <c r="AP74" s="26" t="s">
        <v>227</v>
      </c>
    </row>
    <row r="75" spans="2:42" ht="12.75">
      <c r="B75" s="27" t="s">
        <v>181</v>
      </c>
      <c r="C75" s="27"/>
      <c r="E75" s="35"/>
      <c r="F75" s="26" t="s">
        <v>53</v>
      </c>
      <c r="H75" s="26" t="s">
        <v>53</v>
      </c>
      <c r="J75" s="26" t="s">
        <v>53</v>
      </c>
      <c r="L75" s="26" t="s">
        <v>54</v>
      </c>
      <c r="N75" s="26" t="s">
        <v>54</v>
      </c>
      <c r="P75" s="26" t="s">
        <v>54</v>
      </c>
      <c r="Q75" s="35"/>
      <c r="R75" s="35" t="s">
        <v>182</v>
      </c>
      <c r="S75" s="35"/>
      <c r="T75" s="35" t="s">
        <v>182</v>
      </c>
      <c r="U75" s="35"/>
      <c r="V75" s="35" t="s">
        <v>182</v>
      </c>
      <c r="W75" s="35"/>
      <c r="X75" s="35" t="s">
        <v>114</v>
      </c>
      <c r="Y75" s="35"/>
      <c r="Z75" s="35" t="s">
        <v>114</v>
      </c>
      <c r="AA75" s="35"/>
      <c r="AB75" s="35" t="s">
        <v>114</v>
      </c>
      <c r="AC75" s="35"/>
      <c r="AD75" s="35" t="s">
        <v>183</v>
      </c>
      <c r="AE75" s="35"/>
      <c r="AF75" s="35" t="s">
        <v>183</v>
      </c>
      <c r="AG75" s="35"/>
      <c r="AH75" s="35" t="s">
        <v>183</v>
      </c>
      <c r="AI75" s="35"/>
      <c r="AJ75" s="26" t="s">
        <v>56</v>
      </c>
      <c r="AL75" s="26" t="s">
        <v>56</v>
      </c>
      <c r="AN75" s="26" t="s">
        <v>56</v>
      </c>
      <c r="AP75" s="26" t="s">
        <v>56</v>
      </c>
    </row>
    <row r="76" spans="2:42" ht="12.75">
      <c r="B76" s="4" t="s">
        <v>169</v>
      </c>
      <c r="F76" s="26" t="s">
        <v>53</v>
      </c>
      <c r="H76" s="26" t="s">
        <v>53</v>
      </c>
      <c r="J76" s="26" t="s">
        <v>53</v>
      </c>
      <c r="L76" s="26" t="s">
        <v>54</v>
      </c>
      <c r="N76" s="26" t="s">
        <v>54</v>
      </c>
      <c r="P76" s="26" t="s">
        <v>54</v>
      </c>
      <c r="R76" s="26" t="s">
        <v>50</v>
      </c>
      <c r="T76" s="26" t="s">
        <v>50</v>
      </c>
      <c r="V76" s="26" t="s">
        <v>50</v>
      </c>
      <c r="W76" s="26"/>
      <c r="X76" s="26" t="s">
        <v>51</v>
      </c>
      <c r="Y76" s="26"/>
      <c r="Z76" s="26" t="s">
        <v>51</v>
      </c>
      <c r="AA76" s="26"/>
      <c r="AB76" s="26" t="s">
        <v>51</v>
      </c>
      <c r="AC76" s="26"/>
      <c r="AD76" s="26" t="s">
        <v>52</v>
      </c>
      <c r="AE76" s="26"/>
      <c r="AF76" s="26" t="s">
        <v>52</v>
      </c>
      <c r="AG76" s="26"/>
      <c r="AH76" s="26" t="s">
        <v>52</v>
      </c>
      <c r="AJ76" s="26" t="s">
        <v>56</v>
      </c>
      <c r="AL76" s="26" t="s">
        <v>56</v>
      </c>
      <c r="AN76" s="26" t="s">
        <v>56</v>
      </c>
      <c r="AP76" s="26" t="s">
        <v>56</v>
      </c>
    </row>
    <row r="77" spans="2:36" ht="12.75">
      <c r="B77" s="4" t="s">
        <v>187</v>
      </c>
      <c r="D77" s="4" t="s">
        <v>55</v>
      </c>
      <c r="E77" s="35"/>
      <c r="F77" s="37">
        <v>34000</v>
      </c>
      <c r="G77" s="38"/>
      <c r="H77" s="37">
        <v>34000</v>
      </c>
      <c r="I77" s="38"/>
      <c r="J77" s="37">
        <v>34000</v>
      </c>
      <c r="K77" s="38"/>
      <c r="L77" s="37">
        <v>864000</v>
      </c>
      <c r="M77" s="38"/>
      <c r="N77" s="37">
        <v>864000</v>
      </c>
      <c r="O77" s="38"/>
      <c r="P77" s="37">
        <v>864000</v>
      </c>
      <c r="Q77" s="38"/>
      <c r="R77" s="37">
        <v>42000</v>
      </c>
      <c r="S77" s="38"/>
      <c r="T77" s="37">
        <v>42000</v>
      </c>
      <c r="U77" s="38"/>
      <c r="V77" s="37">
        <v>42000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35"/>
      <c r="AJ77" s="26"/>
    </row>
    <row r="78" spans="2:36" ht="12.75">
      <c r="B78" s="4" t="s">
        <v>188</v>
      </c>
      <c r="D78" s="4" t="s">
        <v>48</v>
      </c>
      <c r="E78" s="35"/>
      <c r="F78" s="37">
        <v>13200</v>
      </c>
      <c r="G78" s="38"/>
      <c r="H78" s="37">
        <v>12500</v>
      </c>
      <c r="I78" s="38"/>
      <c r="J78" s="37">
        <v>13000</v>
      </c>
      <c r="K78" s="38"/>
      <c r="L78" s="37"/>
      <c r="M78" s="38"/>
      <c r="N78" s="37"/>
      <c r="O78" s="38"/>
      <c r="P78" s="37"/>
      <c r="Q78" s="38"/>
      <c r="R78" s="37">
        <v>9140</v>
      </c>
      <c r="S78" s="38"/>
      <c r="T78" s="37">
        <v>15700</v>
      </c>
      <c r="U78" s="38"/>
      <c r="V78" s="37">
        <v>15500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35"/>
      <c r="AJ78" s="2"/>
    </row>
    <row r="79" spans="5:36" ht="12.75">
      <c r="E79" s="35"/>
      <c r="F79" s="2"/>
      <c r="G79" s="35"/>
      <c r="H79" s="2"/>
      <c r="I79" s="35"/>
      <c r="J79" s="2"/>
      <c r="K79" s="35"/>
      <c r="L79" s="2"/>
      <c r="M79" s="35"/>
      <c r="N79" s="2"/>
      <c r="O79" s="35"/>
      <c r="P79" s="2"/>
      <c r="Q79" s="35"/>
      <c r="R79" s="2"/>
      <c r="S79" s="35"/>
      <c r="T79" s="2"/>
      <c r="U79" s="35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35"/>
      <c r="AJ79" s="2"/>
    </row>
    <row r="80" spans="1:42" ht="12.75">
      <c r="A80" s="4" t="s">
        <v>185</v>
      </c>
      <c r="B80" s="7" t="s">
        <v>29</v>
      </c>
      <c r="C80" s="7"/>
      <c r="E80" s="35"/>
      <c r="F80" s="26" t="s">
        <v>43</v>
      </c>
      <c r="H80" s="26" t="s">
        <v>44</v>
      </c>
      <c r="J80" s="26" t="s">
        <v>45</v>
      </c>
      <c r="L80" s="26" t="s">
        <v>43</v>
      </c>
      <c r="N80" s="26" t="s">
        <v>44</v>
      </c>
      <c r="P80" s="26" t="s">
        <v>45</v>
      </c>
      <c r="R80" s="26" t="s">
        <v>43</v>
      </c>
      <c r="T80" s="26" t="s">
        <v>44</v>
      </c>
      <c r="V80" s="26" t="s">
        <v>45</v>
      </c>
      <c r="W80" s="26"/>
      <c r="X80" s="26" t="s">
        <v>43</v>
      </c>
      <c r="Y80" s="26"/>
      <c r="Z80" s="26" t="s">
        <v>44</v>
      </c>
      <c r="AA80" s="26"/>
      <c r="AB80" s="26" t="s">
        <v>45</v>
      </c>
      <c r="AC80" s="26"/>
      <c r="AD80" s="26" t="s">
        <v>43</v>
      </c>
      <c r="AE80" s="26"/>
      <c r="AF80" s="26" t="s">
        <v>44</v>
      </c>
      <c r="AG80" s="26"/>
      <c r="AH80" s="26" t="s">
        <v>45</v>
      </c>
      <c r="AJ80" s="26" t="s">
        <v>43</v>
      </c>
      <c r="AL80" s="26" t="s">
        <v>44</v>
      </c>
      <c r="AN80" s="26" t="s">
        <v>45</v>
      </c>
      <c r="AP80" s="26" t="s">
        <v>46</v>
      </c>
    </row>
    <row r="81" spans="2:42" ht="12.75">
      <c r="B81" s="7"/>
      <c r="C81" s="7"/>
      <c r="E81" s="35"/>
      <c r="F81" s="26"/>
      <c r="H81" s="26"/>
      <c r="J81" s="26"/>
      <c r="L81" s="26"/>
      <c r="N81" s="26"/>
      <c r="P81" s="26"/>
      <c r="R81" s="26"/>
      <c r="T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J81" s="26"/>
      <c r="AL81" s="26"/>
      <c r="AN81" s="26"/>
      <c r="AP81" s="26"/>
    </row>
    <row r="82" spans="2:42" ht="12.75">
      <c r="B82" s="27" t="s">
        <v>180</v>
      </c>
      <c r="C82" s="27"/>
      <c r="E82" s="35"/>
      <c r="F82" s="26" t="s">
        <v>221</v>
      </c>
      <c r="H82" s="26" t="s">
        <v>221</v>
      </c>
      <c r="J82" s="26" t="s">
        <v>221</v>
      </c>
      <c r="L82" s="26" t="s">
        <v>222</v>
      </c>
      <c r="N82" s="26" t="s">
        <v>222</v>
      </c>
      <c r="P82" s="26" t="s">
        <v>222</v>
      </c>
      <c r="R82" s="26" t="s">
        <v>223</v>
      </c>
      <c r="T82" s="26" t="s">
        <v>223</v>
      </c>
      <c r="V82" s="26" t="s">
        <v>223</v>
      </c>
      <c r="W82" s="26"/>
      <c r="X82" s="26" t="s">
        <v>224</v>
      </c>
      <c r="Y82" s="26"/>
      <c r="Z82" s="26" t="s">
        <v>224</v>
      </c>
      <c r="AA82" s="26"/>
      <c r="AB82" s="26" t="s">
        <v>224</v>
      </c>
      <c r="AC82" s="26"/>
      <c r="AD82" s="26" t="s">
        <v>225</v>
      </c>
      <c r="AE82" s="26"/>
      <c r="AF82" s="26" t="s">
        <v>225</v>
      </c>
      <c r="AG82" s="26"/>
      <c r="AH82" s="26" t="s">
        <v>225</v>
      </c>
      <c r="AJ82" s="26" t="s">
        <v>227</v>
      </c>
      <c r="AL82" s="26" t="s">
        <v>227</v>
      </c>
      <c r="AN82" s="26" t="s">
        <v>227</v>
      </c>
      <c r="AP82" s="26" t="s">
        <v>227</v>
      </c>
    </row>
    <row r="83" spans="2:42" ht="12.75">
      <c r="B83" s="27" t="s">
        <v>181</v>
      </c>
      <c r="C83" s="27"/>
      <c r="E83" s="35"/>
      <c r="F83" s="26" t="s">
        <v>53</v>
      </c>
      <c r="H83" s="26" t="s">
        <v>53</v>
      </c>
      <c r="J83" s="26" t="s">
        <v>53</v>
      </c>
      <c r="L83" s="26" t="s">
        <v>54</v>
      </c>
      <c r="N83" s="26" t="s">
        <v>54</v>
      </c>
      <c r="P83" s="26" t="s">
        <v>54</v>
      </c>
      <c r="Q83" s="35"/>
      <c r="R83" s="35" t="s">
        <v>182</v>
      </c>
      <c r="S83" s="35"/>
      <c r="T83" s="35" t="s">
        <v>182</v>
      </c>
      <c r="U83" s="35"/>
      <c r="V83" s="35" t="s">
        <v>182</v>
      </c>
      <c r="W83" s="35"/>
      <c r="X83" s="35" t="s">
        <v>114</v>
      </c>
      <c r="Y83" s="35"/>
      <c r="Z83" s="35" t="s">
        <v>114</v>
      </c>
      <c r="AA83" s="35"/>
      <c r="AB83" s="35" t="s">
        <v>114</v>
      </c>
      <c r="AC83" s="35"/>
      <c r="AD83" s="35" t="s">
        <v>183</v>
      </c>
      <c r="AE83" s="35"/>
      <c r="AF83" s="35" t="s">
        <v>183</v>
      </c>
      <c r="AG83" s="35"/>
      <c r="AH83" s="35" t="s">
        <v>183</v>
      </c>
      <c r="AI83" s="35"/>
      <c r="AJ83" s="26" t="s">
        <v>56</v>
      </c>
      <c r="AL83" s="26" t="s">
        <v>56</v>
      </c>
      <c r="AN83" s="26" t="s">
        <v>56</v>
      </c>
      <c r="AP83" s="26" t="s">
        <v>56</v>
      </c>
    </row>
    <row r="84" spans="2:42" ht="12.75">
      <c r="B84" s="4" t="s">
        <v>169</v>
      </c>
      <c r="F84" s="26" t="s">
        <v>53</v>
      </c>
      <c r="H84" s="26" t="s">
        <v>53</v>
      </c>
      <c r="J84" s="26" t="s">
        <v>53</v>
      </c>
      <c r="L84" s="26" t="s">
        <v>54</v>
      </c>
      <c r="N84" s="26" t="s">
        <v>54</v>
      </c>
      <c r="P84" s="26" t="s">
        <v>54</v>
      </c>
      <c r="R84" s="26" t="s">
        <v>50</v>
      </c>
      <c r="T84" s="26" t="s">
        <v>50</v>
      </c>
      <c r="V84" s="26" t="s">
        <v>50</v>
      </c>
      <c r="W84" s="26"/>
      <c r="X84" s="26" t="s">
        <v>51</v>
      </c>
      <c r="Y84" s="26"/>
      <c r="Z84" s="26" t="s">
        <v>51</v>
      </c>
      <c r="AA84" s="26"/>
      <c r="AB84" s="26" t="s">
        <v>51</v>
      </c>
      <c r="AC84" s="26"/>
      <c r="AD84" s="26" t="s">
        <v>52</v>
      </c>
      <c r="AE84" s="26"/>
      <c r="AF84" s="26" t="s">
        <v>52</v>
      </c>
      <c r="AG84" s="26"/>
      <c r="AH84" s="26" t="s">
        <v>52</v>
      </c>
      <c r="AJ84" s="26" t="s">
        <v>56</v>
      </c>
      <c r="AL84" s="26" t="s">
        <v>56</v>
      </c>
      <c r="AN84" s="26" t="s">
        <v>56</v>
      </c>
      <c r="AP84" s="26" t="s">
        <v>56</v>
      </c>
    </row>
    <row r="85" spans="2:36" ht="12.75">
      <c r="B85" s="4" t="s">
        <v>187</v>
      </c>
      <c r="D85" s="4" t="s">
        <v>55</v>
      </c>
      <c r="E85" s="35"/>
      <c r="F85" s="2">
        <v>44000</v>
      </c>
      <c r="G85" s="35"/>
      <c r="H85" s="2">
        <v>44200</v>
      </c>
      <c r="I85" s="35"/>
      <c r="J85" s="2">
        <v>44200</v>
      </c>
      <c r="K85" s="35"/>
      <c r="L85" s="2"/>
      <c r="M85" s="35"/>
      <c r="N85" s="2"/>
      <c r="O85" s="35"/>
      <c r="P85" s="2"/>
      <c r="Q85" s="35"/>
      <c r="R85" s="2">
        <v>29600</v>
      </c>
      <c r="S85" s="35"/>
      <c r="T85" s="2">
        <v>30200</v>
      </c>
      <c r="U85" s="35"/>
      <c r="V85" s="2">
        <v>30200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5"/>
      <c r="AJ85" s="2"/>
    </row>
    <row r="86" spans="2:36" ht="12.75">
      <c r="B86" s="4" t="s">
        <v>188</v>
      </c>
      <c r="D86" s="4" t="s">
        <v>48</v>
      </c>
      <c r="E86" s="35"/>
      <c r="F86" s="2">
        <v>0</v>
      </c>
      <c r="G86" s="35"/>
      <c r="H86" s="2">
        <v>0</v>
      </c>
      <c r="I86" s="35"/>
      <c r="J86" s="2">
        <v>0</v>
      </c>
      <c r="K86" s="35"/>
      <c r="L86" s="2"/>
      <c r="M86" s="35"/>
      <c r="N86" s="2"/>
      <c r="O86" s="35"/>
      <c r="P86" s="2"/>
      <c r="Q86" s="35"/>
      <c r="R86" s="2">
        <v>0</v>
      </c>
      <c r="S86" s="35"/>
      <c r="T86" s="2">
        <v>0</v>
      </c>
      <c r="U86" s="35"/>
      <c r="V86" s="2">
        <v>0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35"/>
      <c r="AJ86" s="2"/>
    </row>
    <row r="87" spans="5:36" ht="12.75">
      <c r="E87" s="35"/>
      <c r="F87" s="2"/>
      <c r="G87" s="35"/>
      <c r="H87" s="2"/>
      <c r="I87" s="35"/>
      <c r="J87" s="2"/>
      <c r="K87" s="35"/>
      <c r="L87" s="2"/>
      <c r="M87" s="35"/>
      <c r="N87" s="2"/>
      <c r="O87" s="35"/>
      <c r="P87" s="2"/>
      <c r="Q87" s="35"/>
      <c r="R87" s="2"/>
      <c r="S87" s="35"/>
      <c r="T87" s="2"/>
      <c r="U87" s="35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35"/>
      <c r="AJ87" s="2"/>
    </row>
    <row r="88" spans="1:42" ht="12.75">
      <c r="A88" s="4" t="s">
        <v>185</v>
      </c>
      <c r="B88" s="7" t="s">
        <v>31</v>
      </c>
      <c r="C88" s="7"/>
      <c r="E88" s="35"/>
      <c r="F88" s="26" t="s">
        <v>43</v>
      </c>
      <c r="H88" s="26" t="s">
        <v>44</v>
      </c>
      <c r="J88" s="26" t="s">
        <v>45</v>
      </c>
      <c r="L88" s="26" t="s">
        <v>43</v>
      </c>
      <c r="N88" s="26" t="s">
        <v>44</v>
      </c>
      <c r="P88" s="26" t="s">
        <v>45</v>
      </c>
      <c r="R88" s="26" t="s">
        <v>43</v>
      </c>
      <c r="T88" s="26" t="s">
        <v>44</v>
      </c>
      <c r="V88" s="26" t="s">
        <v>45</v>
      </c>
      <c r="W88" s="26"/>
      <c r="X88" s="26" t="s">
        <v>43</v>
      </c>
      <c r="Y88" s="26"/>
      <c r="Z88" s="26" t="s">
        <v>44</v>
      </c>
      <c r="AA88" s="26"/>
      <c r="AB88" s="26" t="s">
        <v>45</v>
      </c>
      <c r="AC88" s="26"/>
      <c r="AD88" s="26" t="s">
        <v>43</v>
      </c>
      <c r="AE88" s="26"/>
      <c r="AF88" s="26" t="s">
        <v>44</v>
      </c>
      <c r="AG88" s="26"/>
      <c r="AH88" s="26" t="s">
        <v>45</v>
      </c>
      <c r="AJ88" s="26" t="s">
        <v>43</v>
      </c>
      <c r="AL88" s="26" t="s">
        <v>44</v>
      </c>
      <c r="AN88" s="26" t="s">
        <v>45</v>
      </c>
      <c r="AP88" s="26" t="s">
        <v>46</v>
      </c>
    </row>
    <row r="89" spans="2:42" ht="12.75">
      <c r="B89" s="7"/>
      <c r="C89" s="7"/>
      <c r="E89" s="35"/>
      <c r="F89" s="26"/>
      <c r="H89" s="26"/>
      <c r="J89" s="26"/>
      <c r="L89" s="26"/>
      <c r="N89" s="26"/>
      <c r="P89" s="26"/>
      <c r="R89" s="26"/>
      <c r="T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J89" s="26"/>
      <c r="AL89" s="26"/>
      <c r="AN89" s="26"/>
      <c r="AP89" s="26"/>
    </row>
    <row r="90" spans="2:42" ht="12.75">
      <c r="B90" s="27" t="s">
        <v>180</v>
      </c>
      <c r="C90" s="27"/>
      <c r="E90" s="35"/>
      <c r="F90" s="26" t="s">
        <v>221</v>
      </c>
      <c r="H90" s="26" t="s">
        <v>221</v>
      </c>
      <c r="J90" s="26" t="s">
        <v>221</v>
      </c>
      <c r="L90" s="26" t="s">
        <v>222</v>
      </c>
      <c r="N90" s="26" t="s">
        <v>222</v>
      </c>
      <c r="P90" s="26" t="s">
        <v>222</v>
      </c>
      <c r="R90" s="26" t="s">
        <v>223</v>
      </c>
      <c r="T90" s="26" t="s">
        <v>223</v>
      </c>
      <c r="V90" s="26" t="s">
        <v>223</v>
      </c>
      <c r="W90" s="26"/>
      <c r="X90" s="26" t="s">
        <v>224</v>
      </c>
      <c r="Y90" s="26"/>
      <c r="Z90" s="26" t="s">
        <v>224</v>
      </c>
      <c r="AA90" s="26"/>
      <c r="AB90" s="26" t="s">
        <v>224</v>
      </c>
      <c r="AC90" s="26"/>
      <c r="AD90" s="26" t="s">
        <v>225</v>
      </c>
      <c r="AE90" s="26"/>
      <c r="AF90" s="26" t="s">
        <v>225</v>
      </c>
      <c r="AG90" s="26"/>
      <c r="AH90" s="26" t="s">
        <v>225</v>
      </c>
      <c r="AJ90" s="26" t="s">
        <v>227</v>
      </c>
      <c r="AL90" s="26" t="s">
        <v>227</v>
      </c>
      <c r="AN90" s="26" t="s">
        <v>227</v>
      </c>
      <c r="AP90" s="26" t="s">
        <v>227</v>
      </c>
    </row>
    <row r="91" spans="2:42" ht="12.75">
      <c r="B91" s="27" t="s">
        <v>181</v>
      </c>
      <c r="C91" s="27"/>
      <c r="E91" s="35"/>
      <c r="F91" s="26" t="s">
        <v>53</v>
      </c>
      <c r="H91" s="26" t="s">
        <v>53</v>
      </c>
      <c r="J91" s="26" t="s">
        <v>53</v>
      </c>
      <c r="L91" s="26" t="s">
        <v>54</v>
      </c>
      <c r="N91" s="26" t="s">
        <v>54</v>
      </c>
      <c r="P91" s="26" t="s">
        <v>54</v>
      </c>
      <c r="Q91" s="35"/>
      <c r="R91" s="35" t="s">
        <v>182</v>
      </c>
      <c r="S91" s="35"/>
      <c r="T91" s="35" t="s">
        <v>182</v>
      </c>
      <c r="U91" s="35"/>
      <c r="V91" s="35" t="s">
        <v>182</v>
      </c>
      <c r="W91" s="35"/>
      <c r="X91" s="35" t="s">
        <v>114</v>
      </c>
      <c r="Y91" s="35"/>
      <c r="Z91" s="35" t="s">
        <v>114</v>
      </c>
      <c r="AA91" s="35"/>
      <c r="AB91" s="35" t="s">
        <v>114</v>
      </c>
      <c r="AC91" s="35"/>
      <c r="AD91" s="35" t="s">
        <v>183</v>
      </c>
      <c r="AE91" s="35"/>
      <c r="AF91" s="35" t="s">
        <v>183</v>
      </c>
      <c r="AG91" s="35"/>
      <c r="AH91" s="35" t="s">
        <v>183</v>
      </c>
      <c r="AI91" s="35"/>
      <c r="AJ91" s="26" t="s">
        <v>56</v>
      </c>
      <c r="AL91" s="26" t="s">
        <v>56</v>
      </c>
      <c r="AN91" s="26" t="s">
        <v>56</v>
      </c>
      <c r="AP91" s="26" t="s">
        <v>56</v>
      </c>
    </row>
    <row r="92" spans="2:42" ht="12.75">
      <c r="B92" s="4" t="s">
        <v>169</v>
      </c>
      <c r="F92" s="26" t="s">
        <v>53</v>
      </c>
      <c r="H92" s="26" t="s">
        <v>53</v>
      </c>
      <c r="J92" s="26" t="s">
        <v>53</v>
      </c>
      <c r="L92" s="26" t="s">
        <v>54</v>
      </c>
      <c r="N92" s="26" t="s">
        <v>54</v>
      </c>
      <c r="P92" s="26" t="s">
        <v>54</v>
      </c>
      <c r="R92" s="26" t="s">
        <v>50</v>
      </c>
      <c r="T92" s="26" t="s">
        <v>50</v>
      </c>
      <c r="V92" s="26" t="s">
        <v>50</v>
      </c>
      <c r="W92" s="26"/>
      <c r="X92" s="26" t="s">
        <v>51</v>
      </c>
      <c r="Y92" s="26"/>
      <c r="Z92" s="26" t="s">
        <v>51</v>
      </c>
      <c r="AA92" s="26"/>
      <c r="AB92" s="26" t="s">
        <v>51</v>
      </c>
      <c r="AC92" s="26"/>
      <c r="AD92" s="26" t="s">
        <v>52</v>
      </c>
      <c r="AE92" s="26"/>
      <c r="AF92" s="26" t="s">
        <v>52</v>
      </c>
      <c r="AG92" s="26"/>
      <c r="AH92" s="26" t="s">
        <v>52</v>
      </c>
      <c r="AJ92" s="26" t="s">
        <v>56</v>
      </c>
      <c r="AL92" s="26" t="s">
        <v>56</v>
      </c>
      <c r="AN92" s="26" t="s">
        <v>56</v>
      </c>
      <c r="AP92" s="26" t="s">
        <v>56</v>
      </c>
    </row>
    <row r="93" spans="2:36" ht="12.75">
      <c r="B93" s="4" t="s">
        <v>187</v>
      </c>
      <c r="D93" s="4" t="s">
        <v>55</v>
      </c>
      <c r="E93" s="35"/>
      <c r="F93" s="37">
        <v>59200</v>
      </c>
      <c r="G93" s="38"/>
      <c r="H93" s="37">
        <v>60600</v>
      </c>
      <c r="I93" s="38"/>
      <c r="J93" s="37">
        <v>61600</v>
      </c>
      <c r="K93" s="35"/>
      <c r="L93" s="2"/>
      <c r="M93" s="35"/>
      <c r="N93" s="2"/>
      <c r="O93" s="35"/>
      <c r="P93" s="2"/>
      <c r="Q93" s="35"/>
      <c r="R93" s="2">
        <v>30200</v>
      </c>
      <c r="S93" s="35"/>
      <c r="T93" s="2">
        <v>30200</v>
      </c>
      <c r="U93" s="35"/>
      <c r="V93" s="2">
        <v>28400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35"/>
      <c r="AJ93" s="2"/>
    </row>
    <row r="94" spans="2:36" ht="12.75">
      <c r="B94" s="4" t="s">
        <v>188</v>
      </c>
      <c r="D94" s="4" t="s">
        <v>48</v>
      </c>
      <c r="E94" s="35"/>
      <c r="F94" s="2">
        <v>0</v>
      </c>
      <c r="G94" s="35"/>
      <c r="H94" s="2">
        <v>0</v>
      </c>
      <c r="I94" s="35"/>
      <c r="J94" s="2">
        <v>0</v>
      </c>
      <c r="K94" s="35"/>
      <c r="L94" s="2"/>
      <c r="M94" s="35"/>
      <c r="N94" s="2"/>
      <c r="O94" s="35"/>
      <c r="P94" s="2"/>
      <c r="Q94" s="35"/>
      <c r="R94" s="2">
        <v>0</v>
      </c>
      <c r="S94" s="35"/>
      <c r="T94" s="2">
        <v>0</v>
      </c>
      <c r="U94" s="35"/>
      <c r="V94" s="2">
        <v>0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35"/>
      <c r="AJ94" s="2"/>
    </row>
    <row r="95" spans="5:36" ht="12.75">
      <c r="E95" s="35"/>
      <c r="F95" s="2"/>
      <c r="G95" s="35"/>
      <c r="H95" s="2"/>
      <c r="I95" s="35"/>
      <c r="J95" s="2"/>
      <c r="K95" s="35"/>
      <c r="L95" s="2"/>
      <c r="M95" s="35"/>
      <c r="N95" s="2"/>
      <c r="O95" s="35"/>
      <c r="P95" s="2"/>
      <c r="Q95" s="35"/>
      <c r="R95" s="2"/>
      <c r="S95" s="35"/>
      <c r="T95" s="2"/>
      <c r="U95" s="35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35"/>
      <c r="AJ95" s="2"/>
    </row>
    <row r="96" spans="1:42" ht="12.75">
      <c r="A96" s="4" t="s">
        <v>185</v>
      </c>
      <c r="B96" s="7" t="s">
        <v>32</v>
      </c>
      <c r="C96" s="7"/>
      <c r="E96" s="35"/>
      <c r="F96" s="26" t="s">
        <v>43</v>
      </c>
      <c r="H96" s="26" t="s">
        <v>44</v>
      </c>
      <c r="J96" s="26" t="s">
        <v>45</v>
      </c>
      <c r="L96" s="26" t="s">
        <v>43</v>
      </c>
      <c r="N96" s="26" t="s">
        <v>44</v>
      </c>
      <c r="P96" s="26" t="s">
        <v>45</v>
      </c>
      <c r="R96" s="26" t="s">
        <v>43</v>
      </c>
      <c r="T96" s="26" t="s">
        <v>44</v>
      </c>
      <c r="V96" s="26" t="s">
        <v>45</v>
      </c>
      <c r="W96" s="26"/>
      <c r="X96" s="26" t="s">
        <v>43</v>
      </c>
      <c r="Y96" s="26"/>
      <c r="Z96" s="26" t="s">
        <v>44</v>
      </c>
      <c r="AA96" s="26"/>
      <c r="AB96" s="26" t="s">
        <v>45</v>
      </c>
      <c r="AC96" s="26"/>
      <c r="AD96" s="26" t="s">
        <v>43</v>
      </c>
      <c r="AE96" s="26"/>
      <c r="AF96" s="26" t="s">
        <v>44</v>
      </c>
      <c r="AG96" s="26"/>
      <c r="AH96" s="26" t="s">
        <v>45</v>
      </c>
      <c r="AJ96" s="26" t="s">
        <v>43</v>
      </c>
      <c r="AL96" s="26" t="s">
        <v>44</v>
      </c>
      <c r="AN96" s="26" t="s">
        <v>45</v>
      </c>
      <c r="AP96" s="26" t="s">
        <v>46</v>
      </c>
    </row>
    <row r="97" spans="2:42" ht="12.75">
      <c r="B97" s="7"/>
      <c r="C97" s="7"/>
      <c r="E97" s="35"/>
      <c r="F97" s="26"/>
      <c r="H97" s="26"/>
      <c r="J97" s="26"/>
      <c r="L97" s="26"/>
      <c r="N97" s="26"/>
      <c r="P97" s="26"/>
      <c r="R97" s="26"/>
      <c r="T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J97" s="26"/>
      <c r="AL97" s="26"/>
      <c r="AN97" s="26"/>
      <c r="AP97" s="26"/>
    </row>
    <row r="98" spans="2:42" ht="12.75">
      <c r="B98" s="27" t="s">
        <v>180</v>
      </c>
      <c r="C98" s="27"/>
      <c r="E98" s="35"/>
      <c r="F98" s="26" t="s">
        <v>221</v>
      </c>
      <c r="H98" s="26" t="s">
        <v>221</v>
      </c>
      <c r="J98" s="26" t="s">
        <v>221</v>
      </c>
      <c r="L98" s="26" t="s">
        <v>222</v>
      </c>
      <c r="N98" s="26" t="s">
        <v>222</v>
      </c>
      <c r="P98" s="26" t="s">
        <v>222</v>
      </c>
      <c r="R98" s="26" t="s">
        <v>223</v>
      </c>
      <c r="T98" s="26" t="s">
        <v>223</v>
      </c>
      <c r="V98" s="26" t="s">
        <v>223</v>
      </c>
      <c r="W98" s="26"/>
      <c r="X98" s="26" t="s">
        <v>224</v>
      </c>
      <c r="Y98" s="26"/>
      <c r="Z98" s="26" t="s">
        <v>224</v>
      </c>
      <c r="AA98" s="26"/>
      <c r="AB98" s="26" t="s">
        <v>224</v>
      </c>
      <c r="AC98" s="26"/>
      <c r="AD98" s="26" t="s">
        <v>225</v>
      </c>
      <c r="AE98" s="26"/>
      <c r="AF98" s="26" t="s">
        <v>225</v>
      </c>
      <c r="AG98" s="26"/>
      <c r="AH98" s="26" t="s">
        <v>225</v>
      </c>
      <c r="AJ98" s="26" t="s">
        <v>227</v>
      </c>
      <c r="AL98" s="26" t="s">
        <v>227</v>
      </c>
      <c r="AN98" s="26" t="s">
        <v>227</v>
      </c>
      <c r="AP98" s="26" t="s">
        <v>227</v>
      </c>
    </row>
    <row r="99" spans="2:42" ht="12.75">
      <c r="B99" s="27" t="s">
        <v>181</v>
      </c>
      <c r="C99" s="27"/>
      <c r="E99" s="35"/>
      <c r="F99" s="26" t="s">
        <v>53</v>
      </c>
      <c r="H99" s="26" t="s">
        <v>53</v>
      </c>
      <c r="J99" s="26" t="s">
        <v>53</v>
      </c>
      <c r="L99" s="26" t="s">
        <v>54</v>
      </c>
      <c r="N99" s="26" t="s">
        <v>54</v>
      </c>
      <c r="P99" s="26" t="s">
        <v>54</v>
      </c>
      <c r="Q99" s="35"/>
      <c r="R99" s="35" t="s">
        <v>182</v>
      </c>
      <c r="S99" s="35"/>
      <c r="T99" s="35" t="s">
        <v>182</v>
      </c>
      <c r="U99" s="35"/>
      <c r="V99" s="35" t="s">
        <v>182</v>
      </c>
      <c r="W99" s="35"/>
      <c r="X99" s="35" t="s">
        <v>114</v>
      </c>
      <c r="Y99" s="35"/>
      <c r="Z99" s="35" t="s">
        <v>114</v>
      </c>
      <c r="AA99" s="35"/>
      <c r="AB99" s="35" t="s">
        <v>114</v>
      </c>
      <c r="AC99" s="35"/>
      <c r="AD99" s="35" t="s">
        <v>183</v>
      </c>
      <c r="AE99" s="35"/>
      <c r="AF99" s="35" t="s">
        <v>183</v>
      </c>
      <c r="AG99" s="35"/>
      <c r="AH99" s="35" t="s">
        <v>183</v>
      </c>
      <c r="AI99" s="35"/>
      <c r="AJ99" s="26" t="s">
        <v>56</v>
      </c>
      <c r="AL99" s="26" t="s">
        <v>56</v>
      </c>
      <c r="AN99" s="26" t="s">
        <v>56</v>
      </c>
      <c r="AP99" s="26" t="s">
        <v>56</v>
      </c>
    </row>
    <row r="100" spans="2:42" ht="12.75">
      <c r="B100" s="4" t="s">
        <v>169</v>
      </c>
      <c r="F100" s="26" t="s">
        <v>53</v>
      </c>
      <c r="H100" s="26" t="s">
        <v>53</v>
      </c>
      <c r="J100" s="26" t="s">
        <v>53</v>
      </c>
      <c r="L100" s="26" t="s">
        <v>54</v>
      </c>
      <c r="N100" s="26" t="s">
        <v>54</v>
      </c>
      <c r="P100" s="26" t="s">
        <v>54</v>
      </c>
      <c r="R100" s="26" t="s">
        <v>50</v>
      </c>
      <c r="T100" s="26" t="s">
        <v>50</v>
      </c>
      <c r="V100" s="26" t="s">
        <v>50</v>
      </c>
      <c r="W100" s="26"/>
      <c r="X100" s="26" t="s">
        <v>51</v>
      </c>
      <c r="Y100" s="26"/>
      <c r="Z100" s="26" t="s">
        <v>51</v>
      </c>
      <c r="AA100" s="26"/>
      <c r="AB100" s="26" t="s">
        <v>51</v>
      </c>
      <c r="AC100" s="26"/>
      <c r="AD100" s="26" t="s">
        <v>52</v>
      </c>
      <c r="AE100" s="26"/>
      <c r="AF100" s="26" t="s">
        <v>52</v>
      </c>
      <c r="AG100" s="26"/>
      <c r="AH100" s="26" t="s">
        <v>52</v>
      </c>
      <c r="AJ100" s="26" t="s">
        <v>56</v>
      </c>
      <c r="AL100" s="26" t="s">
        <v>56</v>
      </c>
      <c r="AN100" s="26" t="s">
        <v>56</v>
      </c>
      <c r="AP100" s="26" t="s">
        <v>56</v>
      </c>
    </row>
    <row r="101" spans="2:36" ht="12.75">
      <c r="B101" s="4" t="s">
        <v>187</v>
      </c>
      <c r="D101" s="4" t="s">
        <v>55</v>
      </c>
      <c r="E101" s="35"/>
      <c r="F101" s="37">
        <v>42200</v>
      </c>
      <c r="G101" s="38"/>
      <c r="H101" s="37">
        <v>39400</v>
      </c>
      <c r="I101" s="38"/>
      <c r="J101" s="37">
        <v>39200</v>
      </c>
      <c r="K101" s="35"/>
      <c r="L101" s="2"/>
      <c r="M101" s="35"/>
      <c r="N101" s="2"/>
      <c r="O101" s="35"/>
      <c r="P101" s="2"/>
      <c r="Q101" s="35"/>
      <c r="R101" s="2">
        <v>30200</v>
      </c>
      <c r="S101" s="35"/>
      <c r="T101" s="2">
        <v>30200</v>
      </c>
      <c r="U101" s="35"/>
      <c r="V101" s="2">
        <v>30200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35"/>
      <c r="AJ101" s="2"/>
    </row>
    <row r="102" spans="2:36" ht="12.75">
      <c r="B102" s="4" t="s">
        <v>188</v>
      </c>
      <c r="D102" s="4" t="s">
        <v>48</v>
      </c>
      <c r="E102" s="35"/>
      <c r="F102" s="2">
        <v>0</v>
      </c>
      <c r="G102" s="35"/>
      <c r="H102" s="2">
        <v>0</v>
      </c>
      <c r="I102" s="35"/>
      <c r="J102" s="2">
        <v>0</v>
      </c>
      <c r="K102" s="35"/>
      <c r="L102" s="2"/>
      <c r="M102" s="35"/>
      <c r="N102" s="2"/>
      <c r="O102" s="35"/>
      <c r="P102" s="2"/>
      <c r="Q102" s="35"/>
      <c r="R102" s="2">
        <v>0</v>
      </c>
      <c r="S102" s="35"/>
      <c r="T102" s="2">
        <v>0</v>
      </c>
      <c r="U102" s="35"/>
      <c r="V102" s="2">
        <v>0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35"/>
      <c r="AJ102" s="2"/>
    </row>
    <row r="103" spans="5:36" ht="12.75">
      <c r="E103" s="35"/>
      <c r="F103" s="2"/>
      <c r="G103" s="35"/>
      <c r="H103" s="2"/>
      <c r="I103" s="35"/>
      <c r="J103" s="2"/>
      <c r="K103" s="35"/>
      <c r="L103" s="2"/>
      <c r="M103" s="35"/>
      <c r="N103" s="2"/>
      <c r="O103" s="35"/>
      <c r="P103" s="2"/>
      <c r="Q103" s="35"/>
      <c r="R103" s="2"/>
      <c r="S103" s="35"/>
      <c r="T103" s="2"/>
      <c r="U103" s="35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35"/>
      <c r="AJ103" s="2"/>
    </row>
    <row r="104" spans="1:42" ht="12.75">
      <c r="A104" s="4" t="s">
        <v>185</v>
      </c>
      <c r="B104" s="7" t="s">
        <v>33</v>
      </c>
      <c r="C104" s="7"/>
      <c r="E104" s="35"/>
      <c r="F104" s="26" t="s">
        <v>43</v>
      </c>
      <c r="H104" s="26" t="s">
        <v>44</v>
      </c>
      <c r="J104" s="26" t="s">
        <v>45</v>
      </c>
      <c r="L104" s="26" t="s">
        <v>43</v>
      </c>
      <c r="N104" s="26" t="s">
        <v>44</v>
      </c>
      <c r="P104" s="26" t="s">
        <v>45</v>
      </c>
      <c r="R104" s="26" t="s">
        <v>43</v>
      </c>
      <c r="T104" s="26" t="s">
        <v>44</v>
      </c>
      <c r="V104" s="26" t="s">
        <v>45</v>
      </c>
      <c r="W104" s="26"/>
      <c r="X104" s="26" t="s">
        <v>43</v>
      </c>
      <c r="Y104" s="26"/>
      <c r="Z104" s="26" t="s">
        <v>44</v>
      </c>
      <c r="AA104" s="26"/>
      <c r="AB104" s="26" t="s">
        <v>45</v>
      </c>
      <c r="AC104" s="26"/>
      <c r="AD104" s="26" t="s">
        <v>43</v>
      </c>
      <c r="AE104" s="26"/>
      <c r="AF104" s="26" t="s">
        <v>44</v>
      </c>
      <c r="AG104" s="26"/>
      <c r="AH104" s="26" t="s">
        <v>45</v>
      </c>
      <c r="AJ104" s="26" t="s">
        <v>43</v>
      </c>
      <c r="AL104" s="26" t="s">
        <v>44</v>
      </c>
      <c r="AN104" s="26" t="s">
        <v>45</v>
      </c>
      <c r="AP104" s="26" t="s">
        <v>46</v>
      </c>
    </row>
    <row r="105" spans="2:42" ht="12.75">
      <c r="B105" s="7"/>
      <c r="C105" s="7"/>
      <c r="E105" s="35"/>
      <c r="F105" s="26"/>
      <c r="H105" s="26"/>
      <c r="J105" s="26"/>
      <c r="L105" s="26"/>
      <c r="N105" s="26"/>
      <c r="P105" s="26"/>
      <c r="R105" s="26"/>
      <c r="T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J105" s="26"/>
      <c r="AL105" s="26"/>
      <c r="AN105" s="26"/>
      <c r="AP105" s="26"/>
    </row>
    <row r="106" spans="2:42" ht="12.75">
      <c r="B106" s="27" t="s">
        <v>180</v>
      </c>
      <c r="C106" s="27"/>
      <c r="E106" s="35"/>
      <c r="F106" s="26" t="s">
        <v>221</v>
      </c>
      <c r="H106" s="26" t="s">
        <v>221</v>
      </c>
      <c r="J106" s="26" t="s">
        <v>221</v>
      </c>
      <c r="L106" s="26" t="s">
        <v>222</v>
      </c>
      <c r="N106" s="26" t="s">
        <v>222</v>
      </c>
      <c r="P106" s="26" t="s">
        <v>222</v>
      </c>
      <c r="R106" s="26" t="s">
        <v>223</v>
      </c>
      <c r="T106" s="26" t="s">
        <v>223</v>
      </c>
      <c r="V106" s="26" t="s">
        <v>223</v>
      </c>
      <c r="W106" s="26"/>
      <c r="X106" s="26" t="s">
        <v>224</v>
      </c>
      <c r="Y106" s="26"/>
      <c r="Z106" s="26" t="s">
        <v>224</v>
      </c>
      <c r="AA106" s="26"/>
      <c r="AB106" s="26" t="s">
        <v>224</v>
      </c>
      <c r="AC106" s="26"/>
      <c r="AD106" s="26" t="s">
        <v>225</v>
      </c>
      <c r="AE106" s="26"/>
      <c r="AF106" s="26" t="s">
        <v>225</v>
      </c>
      <c r="AG106" s="26"/>
      <c r="AH106" s="26" t="s">
        <v>225</v>
      </c>
      <c r="AJ106" s="26" t="s">
        <v>227</v>
      </c>
      <c r="AL106" s="26" t="s">
        <v>227</v>
      </c>
      <c r="AN106" s="26" t="s">
        <v>227</v>
      </c>
      <c r="AP106" s="26" t="s">
        <v>227</v>
      </c>
    </row>
    <row r="107" spans="2:42" ht="12.75">
      <c r="B107" s="27" t="s">
        <v>181</v>
      </c>
      <c r="C107" s="27"/>
      <c r="E107" s="35"/>
      <c r="F107" s="26" t="s">
        <v>53</v>
      </c>
      <c r="H107" s="26" t="s">
        <v>53</v>
      </c>
      <c r="J107" s="26" t="s">
        <v>53</v>
      </c>
      <c r="L107" s="26" t="s">
        <v>54</v>
      </c>
      <c r="N107" s="26" t="s">
        <v>54</v>
      </c>
      <c r="P107" s="26" t="s">
        <v>54</v>
      </c>
      <c r="Q107" s="35"/>
      <c r="R107" s="35" t="s">
        <v>182</v>
      </c>
      <c r="S107" s="35"/>
      <c r="T107" s="35" t="s">
        <v>182</v>
      </c>
      <c r="U107" s="35"/>
      <c r="V107" s="35" t="s">
        <v>182</v>
      </c>
      <c r="W107" s="35"/>
      <c r="X107" s="35" t="s">
        <v>114</v>
      </c>
      <c r="Y107" s="35"/>
      <c r="Z107" s="35" t="s">
        <v>114</v>
      </c>
      <c r="AA107" s="35"/>
      <c r="AB107" s="35" t="s">
        <v>114</v>
      </c>
      <c r="AC107" s="35"/>
      <c r="AD107" s="35" t="s">
        <v>183</v>
      </c>
      <c r="AE107" s="35"/>
      <c r="AF107" s="35" t="s">
        <v>183</v>
      </c>
      <c r="AG107" s="35"/>
      <c r="AH107" s="35" t="s">
        <v>183</v>
      </c>
      <c r="AI107" s="35"/>
      <c r="AJ107" s="26" t="s">
        <v>56</v>
      </c>
      <c r="AL107" s="26" t="s">
        <v>56</v>
      </c>
      <c r="AN107" s="26" t="s">
        <v>56</v>
      </c>
      <c r="AP107" s="26" t="s">
        <v>56</v>
      </c>
    </row>
    <row r="108" spans="2:42" ht="12.75">
      <c r="B108" s="4" t="s">
        <v>169</v>
      </c>
      <c r="F108" s="26" t="s">
        <v>53</v>
      </c>
      <c r="H108" s="26" t="s">
        <v>53</v>
      </c>
      <c r="J108" s="26" t="s">
        <v>53</v>
      </c>
      <c r="L108" s="26" t="s">
        <v>54</v>
      </c>
      <c r="N108" s="26" t="s">
        <v>54</v>
      </c>
      <c r="P108" s="26" t="s">
        <v>54</v>
      </c>
      <c r="R108" s="26" t="s">
        <v>50</v>
      </c>
      <c r="T108" s="26" t="s">
        <v>50</v>
      </c>
      <c r="V108" s="26" t="s">
        <v>50</v>
      </c>
      <c r="W108" s="26"/>
      <c r="X108" s="26" t="s">
        <v>51</v>
      </c>
      <c r="Y108" s="26"/>
      <c r="Z108" s="26" t="s">
        <v>51</v>
      </c>
      <c r="AA108" s="26"/>
      <c r="AB108" s="26" t="s">
        <v>51</v>
      </c>
      <c r="AC108" s="26"/>
      <c r="AD108" s="26" t="s">
        <v>52</v>
      </c>
      <c r="AE108" s="26"/>
      <c r="AF108" s="26" t="s">
        <v>52</v>
      </c>
      <c r="AG108" s="26"/>
      <c r="AH108" s="26" t="s">
        <v>52</v>
      </c>
      <c r="AJ108" s="26" t="s">
        <v>56</v>
      </c>
      <c r="AL108" s="26" t="s">
        <v>56</v>
      </c>
      <c r="AN108" s="26" t="s">
        <v>56</v>
      </c>
      <c r="AP108" s="26" t="s">
        <v>56</v>
      </c>
    </row>
    <row r="109" spans="2:36" ht="12.75">
      <c r="B109" s="4" t="s">
        <v>187</v>
      </c>
      <c r="D109" s="4" t="s">
        <v>55</v>
      </c>
      <c r="E109" s="35"/>
      <c r="F109" s="37">
        <v>44200</v>
      </c>
      <c r="G109" s="35"/>
      <c r="H109" s="2"/>
      <c r="I109" s="35"/>
      <c r="J109" s="2"/>
      <c r="K109" s="35"/>
      <c r="L109" s="2"/>
      <c r="M109" s="35"/>
      <c r="N109" s="2"/>
      <c r="O109" s="35"/>
      <c r="P109" s="2"/>
      <c r="Q109" s="35"/>
      <c r="R109" s="2">
        <v>30200</v>
      </c>
      <c r="S109" s="35"/>
      <c r="T109" s="2"/>
      <c r="U109" s="35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35"/>
      <c r="AJ109" s="2"/>
    </row>
    <row r="110" spans="2:36" ht="12.75">
      <c r="B110" s="4" t="s">
        <v>188</v>
      </c>
      <c r="D110" s="4" t="s">
        <v>48</v>
      </c>
      <c r="E110" s="35"/>
      <c r="F110" s="2">
        <v>0</v>
      </c>
      <c r="G110" s="35"/>
      <c r="H110" s="2"/>
      <c r="I110" s="35"/>
      <c r="J110" s="2"/>
      <c r="K110" s="35"/>
      <c r="L110" s="2"/>
      <c r="M110" s="35"/>
      <c r="N110" s="2"/>
      <c r="O110" s="35"/>
      <c r="P110" s="2"/>
      <c r="Q110" s="35"/>
      <c r="R110" s="2">
        <v>0</v>
      </c>
      <c r="S110" s="35"/>
      <c r="T110" s="2"/>
      <c r="U110" s="35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35"/>
      <c r="AJ110" s="2"/>
    </row>
    <row r="111" spans="5:36" ht="12.75">
      <c r="E111" s="35"/>
      <c r="F111" s="2"/>
      <c r="G111" s="35"/>
      <c r="H111" s="2"/>
      <c r="I111" s="35"/>
      <c r="J111" s="2"/>
      <c r="K111" s="35"/>
      <c r="L111" s="2"/>
      <c r="M111" s="35"/>
      <c r="N111" s="2"/>
      <c r="O111" s="35"/>
      <c r="P111" s="2"/>
      <c r="Q111" s="35"/>
      <c r="R111" s="2"/>
      <c r="S111" s="35"/>
      <c r="T111" s="2"/>
      <c r="U111" s="35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35"/>
      <c r="AJ111" s="2"/>
    </row>
    <row r="112" spans="1:42" ht="12.75">
      <c r="A112" s="4" t="s">
        <v>185</v>
      </c>
      <c r="B112" s="7" t="s">
        <v>34</v>
      </c>
      <c r="C112" s="7"/>
      <c r="E112" s="35"/>
      <c r="F112" s="26" t="s">
        <v>43</v>
      </c>
      <c r="H112" s="26" t="s">
        <v>44</v>
      </c>
      <c r="J112" s="26" t="s">
        <v>45</v>
      </c>
      <c r="L112" s="26" t="s">
        <v>43</v>
      </c>
      <c r="N112" s="26" t="s">
        <v>44</v>
      </c>
      <c r="P112" s="26" t="s">
        <v>45</v>
      </c>
      <c r="R112" s="26" t="s">
        <v>43</v>
      </c>
      <c r="T112" s="26" t="s">
        <v>44</v>
      </c>
      <c r="V112" s="26" t="s">
        <v>45</v>
      </c>
      <c r="W112" s="26"/>
      <c r="X112" s="26" t="s">
        <v>43</v>
      </c>
      <c r="Y112" s="26"/>
      <c r="Z112" s="26" t="s">
        <v>44</v>
      </c>
      <c r="AA112" s="26"/>
      <c r="AB112" s="26" t="s">
        <v>45</v>
      </c>
      <c r="AC112" s="26"/>
      <c r="AD112" s="26" t="s">
        <v>43</v>
      </c>
      <c r="AE112" s="26"/>
      <c r="AF112" s="26" t="s">
        <v>44</v>
      </c>
      <c r="AG112" s="26"/>
      <c r="AH112" s="26" t="s">
        <v>45</v>
      </c>
      <c r="AJ112" s="26" t="s">
        <v>43</v>
      </c>
      <c r="AL112" s="26" t="s">
        <v>44</v>
      </c>
      <c r="AN112" s="26" t="s">
        <v>45</v>
      </c>
      <c r="AP112" s="26" t="s">
        <v>46</v>
      </c>
    </row>
    <row r="113" spans="2:42" ht="12.75">
      <c r="B113" s="7"/>
      <c r="C113" s="7"/>
      <c r="E113" s="35"/>
      <c r="F113" s="26"/>
      <c r="H113" s="26"/>
      <c r="J113" s="26"/>
      <c r="L113" s="26"/>
      <c r="N113" s="26"/>
      <c r="P113" s="26"/>
      <c r="R113" s="26"/>
      <c r="T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J113" s="26"/>
      <c r="AL113" s="26"/>
      <c r="AN113" s="26"/>
      <c r="AP113" s="26"/>
    </row>
    <row r="114" spans="2:42" ht="12.75">
      <c r="B114" s="27" t="s">
        <v>180</v>
      </c>
      <c r="C114" s="27"/>
      <c r="E114" s="35"/>
      <c r="F114" s="26" t="s">
        <v>221</v>
      </c>
      <c r="H114" s="26" t="s">
        <v>221</v>
      </c>
      <c r="J114" s="26" t="s">
        <v>221</v>
      </c>
      <c r="L114" s="26" t="s">
        <v>222</v>
      </c>
      <c r="N114" s="26" t="s">
        <v>222</v>
      </c>
      <c r="P114" s="26" t="s">
        <v>222</v>
      </c>
      <c r="R114" s="26" t="s">
        <v>223</v>
      </c>
      <c r="T114" s="26" t="s">
        <v>223</v>
      </c>
      <c r="V114" s="26" t="s">
        <v>223</v>
      </c>
      <c r="W114" s="26"/>
      <c r="X114" s="26" t="s">
        <v>224</v>
      </c>
      <c r="Y114" s="26"/>
      <c r="Z114" s="26" t="s">
        <v>224</v>
      </c>
      <c r="AA114" s="26"/>
      <c r="AB114" s="26" t="s">
        <v>224</v>
      </c>
      <c r="AC114" s="26"/>
      <c r="AD114" s="26" t="s">
        <v>225</v>
      </c>
      <c r="AE114" s="26"/>
      <c r="AF114" s="26" t="s">
        <v>225</v>
      </c>
      <c r="AG114" s="26"/>
      <c r="AH114" s="26" t="s">
        <v>225</v>
      </c>
      <c r="AJ114" s="26" t="s">
        <v>226</v>
      </c>
      <c r="AL114" s="26" t="s">
        <v>226</v>
      </c>
      <c r="AN114" s="26" t="s">
        <v>226</v>
      </c>
      <c r="AP114" s="26" t="s">
        <v>226</v>
      </c>
    </row>
    <row r="115" spans="2:42" ht="12.75">
      <c r="B115" s="27" t="s">
        <v>181</v>
      </c>
      <c r="C115" s="27"/>
      <c r="E115" s="35"/>
      <c r="F115" s="26" t="s">
        <v>53</v>
      </c>
      <c r="H115" s="26" t="s">
        <v>53</v>
      </c>
      <c r="J115" s="26" t="s">
        <v>53</v>
      </c>
      <c r="L115" s="26" t="s">
        <v>54</v>
      </c>
      <c r="N115" s="26" t="s">
        <v>54</v>
      </c>
      <c r="P115" s="26" t="s">
        <v>54</v>
      </c>
      <c r="Q115" s="35"/>
      <c r="R115" s="35" t="s">
        <v>182</v>
      </c>
      <c r="S115" s="35"/>
      <c r="T115" s="35" t="s">
        <v>182</v>
      </c>
      <c r="U115" s="35"/>
      <c r="V115" s="35" t="s">
        <v>182</v>
      </c>
      <c r="W115" s="35"/>
      <c r="X115" s="35" t="s">
        <v>114</v>
      </c>
      <c r="Y115" s="35"/>
      <c r="Z115" s="35" t="s">
        <v>114</v>
      </c>
      <c r="AA115" s="35"/>
      <c r="AB115" s="35" t="s">
        <v>114</v>
      </c>
      <c r="AC115" s="35"/>
      <c r="AD115" s="35" t="s">
        <v>183</v>
      </c>
      <c r="AE115" s="35"/>
      <c r="AF115" s="35" t="s">
        <v>183</v>
      </c>
      <c r="AG115" s="35"/>
      <c r="AH115" s="35" t="s">
        <v>183</v>
      </c>
      <c r="AI115" s="35"/>
      <c r="AJ115" s="26" t="s">
        <v>56</v>
      </c>
      <c r="AL115" s="26" t="s">
        <v>56</v>
      </c>
      <c r="AN115" s="26" t="s">
        <v>56</v>
      </c>
      <c r="AP115" s="26" t="s">
        <v>56</v>
      </c>
    </row>
    <row r="116" spans="2:42" ht="12.75">
      <c r="B116" s="27" t="s">
        <v>229</v>
      </c>
      <c r="C116" s="27"/>
      <c r="E116" s="35"/>
      <c r="F116" s="26" t="s">
        <v>53</v>
      </c>
      <c r="H116" s="26" t="s">
        <v>53</v>
      </c>
      <c r="J116" s="26" t="s">
        <v>53</v>
      </c>
      <c r="L116" s="26" t="s">
        <v>230</v>
      </c>
      <c r="N116" s="26" t="s">
        <v>230</v>
      </c>
      <c r="P116" s="26" t="s">
        <v>230</v>
      </c>
      <c r="Q116" s="35"/>
      <c r="R116" s="35" t="s">
        <v>113</v>
      </c>
      <c r="S116" s="35"/>
      <c r="T116" s="35" t="s">
        <v>113</v>
      </c>
      <c r="U116" s="35"/>
      <c r="V116" s="35" t="s">
        <v>113</v>
      </c>
      <c r="W116" s="35"/>
      <c r="X116" s="35" t="s">
        <v>114</v>
      </c>
      <c r="Y116" s="35"/>
      <c r="Z116" s="35" t="s">
        <v>114</v>
      </c>
      <c r="AA116" s="35"/>
      <c r="AB116" s="35" t="s">
        <v>114</v>
      </c>
      <c r="AC116" s="35"/>
      <c r="AD116" s="35" t="s">
        <v>231</v>
      </c>
      <c r="AE116" s="35"/>
      <c r="AF116" s="35" t="s">
        <v>231</v>
      </c>
      <c r="AG116" s="35"/>
      <c r="AH116" s="35" t="s">
        <v>231</v>
      </c>
      <c r="AI116" s="35"/>
      <c r="AJ116" s="26" t="s">
        <v>56</v>
      </c>
      <c r="AL116" s="26" t="s">
        <v>56</v>
      </c>
      <c r="AN116" s="26" t="s">
        <v>56</v>
      </c>
      <c r="AP116" s="26" t="s">
        <v>56</v>
      </c>
    </row>
    <row r="117" spans="2:42" ht="12.75">
      <c r="B117" s="27" t="s">
        <v>228</v>
      </c>
      <c r="F117" s="26" t="s">
        <v>53</v>
      </c>
      <c r="H117" s="26" t="s">
        <v>53</v>
      </c>
      <c r="J117" s="26" t="s">
        <v>53</v>
      </c>
      <c r="L117" s="26" t="s">
        <v>54</v>
      </c>
      <c r="N117" s="26" t="s">
        <v>54</v>
      </c>
      <c r="P117" s="26" t="s">
        <v>54</v>
      </c>
      <c r="R117" s="26" t="s">
        <v>50</v>
      </c>
      <c r="T117" s="26" t="s">
        <v>50</v>
      </c>
      <c r="V117" s="26" t="s">
        <v>50</v>
      </c>
      <c r="W117" s="26"/>
      <c r="X117" s="26" t="s">
        <v>233</v>
      </c>
      <c r="Y117" s="26"/>
      <c r="Z117" s="26" t="s">
        <v>233</v>
      </c>
      <c r="AA117" s="26"/>
      <c r="AB117" s="26" t="s">
        <v>233</v>
      </c>
      <c r="AC117" s="26"/>
      <c r="AD117" s="26" t="s">
        <v>52</v>
      </c>
      <c r="AE117" s="26"/>
      <c r="AF117" s="26" t="s">
        <v>52</v>
      </c>
      <c r="AG117" s="26"/>
      <c r="AH117" s="26" t="s">
        <v>52</v>
      </c>
      <c r="AJ117" s="26" t="s">
        <v>56</v>
      </c>
      <c r="AL117" s="26" t="s">
        <v>56</v>
      </c>
      <c r="AN117" s="26" t="s">
        <v>56</v>
      </c>
      <c r="AP117" s="26" t="s">
        <v>56</v>
      </c>
    </row>
    <row r="118" spans="2:42" ht="12.75">
      <c r="B118" s="4" t="s">
        <v>187</v>
      </c>
      <c r="D118" s="4" t="s">
        <v>55</v>
      </c>
      <c r="E118" s="35"/>
      <c r="F118" s="37">
        <v>39242.28007347566</v>
      </c>
      <c r="G118" s="38"/>
      <c r="H118" s="37">
        <v>38580.89333066427</v>
      </c>
      <c r="I118" s="38"/>
      <c r="J118" s="37">
        <v>38360.43108306047</v>
      </c>
      <c r="K118" s="38"/>
      <c r="L118" s="37">
        <v>870826</v>
      </c>
      <c r="M118" s="38"/>
      <c r="N118" s="37">
        <v>842165.7858465</v>
      </c>
      <c r="O118" s="38"/>
      <c r="P118" s="37">
        <v>804687</v>
      </c>
      <c r="Q118" s="38"/>
      <c r="R118" s="37">
        <v>33069.337140569376</v>
      </c>
      <c r="S118" s="38"/>
      <c r="T118" s="37">
        <v>33069.337140569376</v>
      </c>
      <c r="U118" s="38"/>
      <c r="V118" s="37">
        <v>33069.337140569376</v>
      </c>
      <c r="W118" s="37"/>
      <c r="X118" s="37">
        <v>668.2</v>
      </c>
      <c r="Y118" s="37"/>
      <c r="Z118" s="37">
        <v>668.2</v>
      </c>
      <c r="AA118" s="37"/>
      <c r="AB118" s="37">
        <v>668.2</v>
      </c>
      <c r="AC118" s="37"/>
      <c r="AD118" s="37">
        <v>4564</v>
      </c>
      <c r="AE118" s="37"/>
      <c r="AF118" s="37">
        <v>5534</v>
      </c>
      <c r="AG118" s="37"/>
      <c r="AH118" s="37">
        <v>5247.001492970341</v>
      </c>
      <c r="AI118" s="38"/>
      <c r="AJ118" s="37"/>
      <c r="AK118" s="38"/>
      <c r="AL118" s="37"/>
      <c r="AM118" s="38"/>
      <c r="AN118" s="37"/>
      <c r="AO118" s="38"/>
      <c r="AP118" s="37"/>
    </row>
    <row r="119" spans="2:42" ht="12.75">
      <c r="B119" s="4" t="s">
        <v>188</v>
      </c>
      <c r="D119" s="4" t="s">
        <v>48</v>
      </c>
      <c r="E119" s="35"/>
      <c r="F119" s="37">
        <v>14525.14988764045</v>
      </c>
      <c r="G119" s="38"/>
      <c r="H119" s="37">
        <v>14566.79593142857</v>
      </c>
      <c r="I119" s="38"/>
      <c r="J119" s="37">
        <v>14806.924321839</v>
      </c>
      <c r="K119" s="38"/>
      <c r="L119" s="37"/>
      <c r="M119" s="38"/>
      <c r="N119" s="37"/>
      <c r="O119" s="38"/>
      <c r="P119" s="37"/>
      <c r="Q119" s="38"/>
      <c r="R119" s="37">
        <v>11067.65456</v>
      </c>
      <c r="S119" s="38"/>
      <c r="T119" s="37">
        <v>11128.133546666666</v>
      </c>
      <c r="U119" s="38"/>
      <c r="V119" s="37">
        <v>11491.007466666666</v>
      </c>
      <c r="W119" s="37"/>
      <c r="X119" s="37"/>
      <c r="Y119" s="37"/>
      <c r="Z119" s="37"/>
      <c r="AA119" s="37"/>
      <c r="AB119" s="37"/>
      <c r="AC119" s="37"/>
      <c r="AD119" s="37">
        <v>13454</v>
      </c>
      <c r="AE119" s="37"/>
      <c r="AF119" s="37">
        <v>14403</v>
      </c>
      <c r="AG119" s="37"/>
      <c r="AH119" s="37">
        <v>15323.037378151259</v>
      </c>
      <c r="AI119" s="38"/>
      <c r="AJ119" s="37"/>
      <c r="AK119" s="38"/>
      <c r="AL119" s="37"/>
      <c r="AM119" s="38"/>
      <c r="AN119" s="37"/>
      <c r="AO119" s="38"/>
      <c r="AP119" s="37"/>
    </row>
    <row r="120" spans="2:42" ht="12.75">
      <c r="B120" s="30" t="s">
        <v>236</v>
      </c>
      <c r="D120" s="4" t="s">
        <v>237</v>
      </c>
      <c r="E120" s="35"/>
      <c r="F120" s="37">
        <f>F118*F119/1000000</f>
        <v>570</v>
      </c>
      <c r="G120" s="38"/>
      <c r="H120" s="37">
        <f>H118*H119/1000000</f>
        <v>562</v>
      </c>
      <c r="I120" s="38"/>
      <c r="J120" s="37">
        <f>J118*J119/1000000</f>
        <v>567.9999999999969</v>
      </c>
      <c r="K120" s="38"/>
      <c r="L120" s="37"/>
      <c r="M120" s="38"/>
      <c r="N120" s="37"/>
      <c r="O120" s="38"/>
      <c r="P120" s="37"/>
      <c r="Q120" s="38"/>
      <c r="R120" s="37">
        <f>R118*R119/1000000</f>
        <v>366.00000000000006</v>
      </c>
      <c r="S120" s="38"/>
      <c r="T120" s="37">
        <f>T118*T119/1000000</f>
        <v>368</v>
      </c>
      <c r="U120" s="38"/>
      <c r="V120" s="37">
        <f>V118*V119/1000000</f>
        <v>380</v>
      </c>
      <c r="W120" s="37"/>
      <c r="X120" s="37"/>
      <c r="Y120" s="37"/>
      <c r="Z120" s="37"/>
      <c r="AA120" s="37"/>
      <c r="AB120" s="37"/>
      <c r="AC120" s="37"/>
      <c r="AD120" s="37">
        <f>AD118*AD119/1000000</f>
        <v>61.404056</v>
      </c>
      <c r="AE120" s="37"/>
      <c r="AF120" s="37">
        <f>AF118*AF119/1000000</f>
        <v>79.706202</v>
      </c>
      <c r="AG120" s="37"/>
      <c r="AH120" s="37">
        <f>AH118*AH119/1000000</f>
        <v>80.4</v>
      </c>
      <c r="AI120" s="38"/>
      <c r="AJ120" s="37">
        <f>AD120+X120+R120+L120+F120</f>
        <v>997.4040560000001</v>
      </c>
      <c r="AK120" s="38"/>
      <c r="AL120" s="37">
        <f>AF120+Z120+T120+N120+H120</f>
        <v>1009.7062020000001</v>
      </c>
      <c r="AM120" s="38"/>
      <c r="AN120" s="37">
        <f>AH120/2+AB120+V120+P120+J120</f>
        <v>988.1999999999969</v>
      </c>
      <c r="AO120" s="38"/>
      <c r="AP120" s="37">
        <f>AVERAGE(AN120,AL120,AJ120)</f>
        <v>998.4367526666656</v>
      </c>
    </row>
    <row r="121" spans="2:42" ht="12.75">
      <c r="B121" s="4" t="s">
        <v>49</v>
      </c>
      <c r="D121" s="4" t="s">
        <v>55</v>
      </c>
      <c r="E121" s="35"/>
      <c r="F121" s="37">
        <v>19.62</v>
      </c>
      <c r="G121" s="38"/>
      <c r="H121" s="37">
        <v>19.29</v>
      </c>
      <c r="I121" s="38"/>
      <c r="J121" s="37">
        <v>19.18</v>
      </c>
      <c r="K121" s="38"/>
      <c r="L121" s="37">
        <v>174.17</v>
      </c>
      <c r="M121" s="38"/>
      <c r="N121" s="37">
        <v>168.43</v>
      </c>
      <c r="O121" s="38"/>
      <c r="P121" s="37">
        <v>160.94</v>
      </c>
      <c r="Q121" s="38"/>
      <c r="R121" s="37">
        <v>864.21</v>
      </c>
      <c r="S121" s="38"/>
      <c r="T121" s="37">
        <v>923.7274</v>
      </c>
      <c r="U121" s="38"/>
      <c r="V121" s="37">
        <v>1025.15</v>
      </c>
      <c r="W121" s="37"/>
      <c r="X121" s="37">
        <v>569</v>
      </c>
      <c r="Y121" s="37"/>
      <c r="Z121" s="37">
        <v>569</v>
      </c>
      <c r="AA121" s="37"/>
      <c r="AB121" s="37">
        <v>569</v>
      </c>
      <c r="AC121" s="37"/>
      <c r="AD121" s="37">
        <v>6</v>
      </c>
      <c r="AE121" s="37"/>
      <c r="AF121" s="37">
        <v>6.4</v>
      </c>
      <c r="AG121" s="37">
        <v>1</v>
      </c>
      <c r="AH121" s="37">
        <v>2.6</v>
      </c>
      <c r="AI121" s="38"/>
      <c r="AJ121" s="37"/>
      <c r="AK121" s="38"/>
      <c r="AL121" s="37"/>
      <c r="AM121" s="38"/>
      <c r="AN121" s="37"/>
      <c r="AO121" s="38"/>
      <c r="AP121" s="37"/>
    </row>
    <row r="122" spans="5:42" ht="12.75">
      <c r="E122" s="35"/>
      <c r="F122" s="37"/>
      <c r="G122" s="38"/>
      <c r="H122" s="37"/>
      <c r="I122" s="38"/>
      <c r="J122" s="37"/>
      <c r="K122" s="38"/>
      <c r="L122" s="37"/>
      <c r="M122" s="38"/>
      <c r="N122" s="37"/>
      <c r="O122" s="38"/>
      <c r="P122" s="37"/>
      <c r="Q122" s="38"/>
      <c r="R122" s="37"/>
      <c r="S122" s="38"/>
      <c r="T122" s="37"/>
      <c r="U122" s="38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8"/>
      <c r="AJ122" s="37"/>
      <c r="AK122" s="38"/>
      <c r="AL122" s="37"/>
      <c r="AM122" s="38"/>
      <c r="AN122" s="37"/>
      <c r="AO122" s="38"/>
      <c r="AP122" s="37"/>
    </row>
    <row r="123" spans="2:42" ht="12.75">
      <c r="B123" s="27" t="s">
        <v>186</v>
      </c>
      <c r="C123" s="27"/>
      <c r="D123" s="27" t="s">
        <v>189</v>
      </c>
      <c r="E123" s="35"/>
      <c r="F123" s="37">
        <f>'emiss 2'!$G$137</f>
        <v>339100</v>
      </c>
      <c r="G123" s="38"/>
      <c r="H123" s="37">
        <f>'emiss 2'!$I$137</f>
        <v>327190</v>
      </c>
      <c r="I123" s="38"/>
      <c r="J123" s="37">
        <f>'emiss 2'!$K$137</f>
        <v>322160</v>
      </c>
      <c r="K123" s="38"/>
      <c r="L123" s="37">
        <f>'emiss 2'!$G$137</f>
        <v>339100</v>
      </c>
      <c r="M123" s="38"/>
      <c r="N123" s="37">
        <f>'emiss 2'!$I$137</f>
        <v>327190</v>
      </c>
      <c r="O123" s="38"/>
      <c r="P123" s="37">
        <f>'emiss 2'!$K$137</f>
        <v>322160</v>
      </c>
      <c r="Q123" s="38"/>
      <c r="R123" s="37">
        <f>'emiss 2'!$G$137</f>
        <v>339100</v>
      </c>
      <c r="S123" s="38"/>
      <c r="T123" s="37">
        <f>'emiss 2'!$I$137</f>
        <v>327190</v>
      </c>
      <c r="U123" s="38"/>
      <c r="V123" s="37">
        <f>'emiss 2'!$K$137</f>
        <v>322160</v>
      </c>
      <c r="W123" s="37"/>
      <c r="X123" s="37">
        <f>'emiss 2'!$G$137</f>
        <v>339100</v>
      </c>
      <c r="Y123" s="37"/>
      <c r="Z123" s="37">
        <f>'emiss 2'!$I$137</f>
        <v>327190</v>
      </c>
      <c r="AA123" s="37"/>
      <c r="AB123" s="37">
        <f>'emiss 2'!$K$137</f>
        <v>322160</v>
      </c>
      <c r="AC123" s="37"/>
      <c r="AD123" s="37">
        <f>'emiss 2'!$G$137</f>
        <v>339100</v>
      </c>
      <c r="AE123" s="37"/>
      <c r="AF123" s="37">
        <f>'emiss 2'!$I$137</f>
        <v>327190</v>
      </c>
      <c r="AG123" s="37"/>
      <c r="AH123" s="37">
        <f>'emiss 2'!$K$137</f>
        <v>322160</v>
      </c>
      <c r="AI123" s="38"/>
      <c r="AJ123" s="37"/>
      <c r="AK123" s="38"/>
      <c r="AL123" s="37"/>
      <c r="AM123" s="38"/>
      <c r="AN123" s="37"/>
      <c r="AO123" s="38"/>
      <c r="AP123" s="37"/>
    </row>
    <row r="124" spans="2:42" ht="12.75">
      <c r="B124" s="27" t="s">
        <v>36</v>
      </c>
      <c r="C124" s="27"/>
      <c r="D124" s="27" t="s">
        <v>147</v>
      </c>
      <c r="E124" s="35"/>
      <c r="F124" s="37">
        <f>'emiss 2'!$G$138</f>
        <v>6.6</v>
      </c>
      <c r="G124" s="38"/>
      <c r="H124" s="37">
        <f>'emiss 2'!$I$138</f>
        <v>8.3</v>
      </c>
      <c r="I124" s="38"/>
      <c r="J124" s="37">
        <f>'emiss 2'!$K$138</f>
        <v>9</v>
      </c>
      <c r="K124" s="38"/>
      <c r="L124" s="37">
        <f>'emiss 2'!$G$138</f>
        <v>6.6</v>
      </c>
      <c r="M124" s="38"/>
      <c r="N124" s="37">
        <f>'emiss 2'!$I$138</f>
        <v>8.3</v>
      </c>
      <c r="O124" s="38"/>
      <c r="P124" s="37">
        <f>'emiss 2'!$K$138</f>
        <v>9</v>
      </c>
      <c r="Q124" s="38"/>
      <c r="R124" s="37">
        <f>'emiss 2'!$G$138</f>
        <v>6.6</v>
      </c>
      <c r="S124" s="38"/>
      <c r="T124" s="37">
        <f>'emiss 2'!$I$138</f>
        <v>8.3</v>
      </c>
      <c r="U124" s="38"/>
      <c r="V124" s="37">
        <f>'emiss 2'!$K$138</f>
        <v>9</v>
      </c>
      <c r="W124" s="37"/>
      <c r="X124" s="37">
        <f>'emiss 2'!$G$138</f>
        <v>6.6</v>
      </c>
      <c r="Y124" s="37"/>
      <c r="Z124" s="37">
        <f>'emiss 2'!$I$138</f>
        <v>8.3</v>
      </c>
      <c r="AA124" s="37"/>
      <c r="AB124" s="37">
        <f>'emiss 2'!$K$138</f>
        <v>9</v>
      </c>
      <c r="AC124" s="37"/>
      <c r="AD124" s="37">
        <f>'emiss 2'!$G$138</f>
        <v>6.6</v>
      </c>
      <c r="AE124" s="37"/>
      <c r="AF124" s="37">
        <f>'emiss 2'!$I$138</f>
        <v>8.3</v>
      </c>
      <c r="AG124" s="37"/>
      <c r="AH124" s="37">
        <f>'emiss 2'!$K$138</f>
        <v>9</v>
      </c>
      <c r="AI124" s="38"/>
      <c r="AJ124" s="37"/>
      <c r="AK124" s="38"/>
      <c r="AL124" s="37"/>
      <c r="AM124" s="38"/>
      <c r="AN124" s="37"/>
      <c r="AO124" s="38"/>
      <c r="AP124" s="37"/>
    </row>
    <row r="125" spans="5:42" ht="12.75">
      <c r="E125" s="35"/>
      <c r="F125" s="37"/>
      <c r="G125" s="38"/>
      <c r="H125" s="37"/>
      <c r="I125" s="38"/>
      <c r="J125" s="37"/>
      <c r="K125" s="38"/>
      <c r="L125" s="37"/>
      <c r="M125" s="38"/>
      <c r="N125" s="37"/>
      <c r="O125" s="38"/>
      <c r="P125" s="37"/>
      <c r="Q125" s="38"/>
      <c r="R125" s="37"/>
      <c r="S125" s="38"/>
      <c r="T125" s="37"/>
      <c r="U125" s="38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8"/>
      <c r="AJ125" s="37"/>
      <c r="AK125" s="38"/>
      <c r="AL125" s="37"/>
      <c r="AM125" s="38"/>
      <c r="AN125" s="37"/>
      <c r="AO125" s="38"/>
      <c r="AP125" s="37"/>
    </row>
    <row r="126" spans="2:42" ht="12.75">
      <c r="B126" s="28" t="s">
        <v>184</v>
      </c>
      <c r="C126" s="28"/>
      <c r="E126" s="35"/>
      <c r="F126" s="37"/>
      <c r="G126" s="38"/>
      <c r="H126" s="37"/>
      <c r="I126" s="38"/>
      <c r="J126" s="37"/>
      <c r="K126" s="38"/>
      <c r="L126" s="37"/>
      <c r="M126" s="38"/>
      <c r="N126" s="37"/>
      <c r="O126" s="38"/>
      <c r="P126" s="37"/>
      <c r="Q126" s="38"/>
      <c r="R126" s="37"/>
      <c r="S126" s="38"/>
      <c r="T126" s="37"/>
      <c r="U126" s="38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8"/>
      <c r="AJ126" s="37"/>
      <c r="AK126" s="38"/>
      <c r="AL126" s="37"/>
      <c r="AM126" s="38"/>
      <c r="AN126" s="37"/>
      <c r="AO126" s="38"/>
      <c r="AP126" s="37"/>
    </row>
    <row r="127" spans="2:48" ht="12.75">
      <c r="B127" s="4" t="s">
        <v>49</v>
      </c>
      <c r="D127" s="4" t="s">
        <v>11</v>
      </c>
      <c r="E127" s="35"/>
      <c r="F127" s="37">
        <f>F121*454*1000000/0.0283/60*14/(21-F124)/F123</f>
        <v>15040.245449830996</v>
      </c>
      <c r="G127" s="38"/>
      <c r="H127" s="37">
        <f>H121*454*1000000/0.0283/60*14/(21-H124)/H123</f>
        <v>17376.99545706302</v>
      </c>
      <c r="I127" s="38"/>
      <c r="J127" s="37">
        <f>J121*454*1000000/0.0283/60*14/(21-J124)/J123</f>
        <v>18571.284485396918</v>
      </c>
      <c r="K127" s="38"/>
      <c r="L127" s="37">
        <f>L121*454*1000000/0.0283/60*14/(21-L124)/L123</f>
        <v>133514.75789995232</v>
      </c>
      <c r="M127" s="38"/>
      <c r="N127" s="37">
        <f>N121*454*1000000/0.0283/60*14/(21-N124)/N123</f>
        <v>151726.6638067976</v>
      </c>
      <c r="O127" s="38"/>
      <c r="P127" s="37">
        <f>P121*454*1000000/0.0283/60*14/(21-P124)/P123</f>
        <v>155832.24844003018</v>
      </c>
      <c r="Q127" s="38"/>
      <c r="R127" s="37">
        <f>R121*454*1000000/0.0283/60*14/(21-R124)/R123</f>
        <v>662483.7166258128</v>
      </c>
      <c r="S127" s="38"/>
      <c r="T127" s="37">
        <f>T121*454*1000000/0.0283/60*14/(21-T124)/T123</f>
        <v>832120.6238136154</v>
      </c>
      <c r="U127" s="38"/>
      <c r="V127" s="37">
        <f>V121*454*1000000/0.0283/60*14/(21-V124)/V123</f>
        <v>992614.8222213059</v>
      </c>
      <c r="W127" s="37"/>
      <c r="X127" s="37">
        <f>X121*454*1000000/0.0283/60*14/(21-X124)/X123</f>
        <v>436182.4495899001</v>
      </c>
      <c r="Y127" s="37"/>
      <c r="Z127" s="37">
        <f>Z121*454*1000000/0.0283/60*14/(21-Z124)/Z123</f>
        <v>512571.82037682016</v>
      </c>
      <c r="AA127" s="37"/>
      <c r="AB127" s="37">
        <f>AB121*454*1000000/0.0283/60*14/(21-AB124)/AB123</f>
        <v>550941.6513133913</v>
      </c>
      <c r="AC127" s="37"/>
      <c r="AD127" s="37">
        <f>AD121*454*1000000/0.0283/60*14/(21-AD124)/AD123</f>
        <v>4599.46344031529</v>
      </c>
      <c r="AE127" s="37"/>
      <c r="AF127" s="37">
        <f>AF121*454*1000000/0.0283/60*14/(21-AF124)/AF123</f>
        <v>5765.306942726976</v>
      </c>
      <c r="AG127" s="37">
        <v>1</v>
      </c>
      <c r="AH127" s="37">
        <f>AH121*454*1000000/0.0283/60*14/(21-AH124)/AH123</f>
        <v>2517.483819709697</v>
      </c>
      <c r="AI127" s="38"/>
      <c r="AJ127" s="37">
        <f>AD127+X127+R127+L127+F127</f>
        <v>1251820.6330058116</v>
      </c>
      <c r="AK127" s="38"/>
      <c r="AL127" s="37">
        <f>AF127+Z127+T127+N127+H127</f>
        <v>1519561.410397023</v>
      </c>
      <c r="AM127" s="38"/>
      <c r="AN127" s="37">
        <f>AH127/2+AB127+V127+P127+J127</f>
        <v>1719218.7483699792</v>
      </c>
      <c r="AO127" s="38"/>
      <c r="AP127" s="37">
        <f>AVERAGE(AN127,AL127,AJ127)</f>
        <v>1496866.9305909378</v>
      </c>
      <c r="AS127" s="8">
        <f>AVERAGE(R127,T127,V127)</f>
        <v>829073.0542202446</v>
      </c>
      <c r="AT127" s="8" t="e">
        <f>AVERAGE(X127,Z127,AB127)+AVERAGE(#REF!,#REF!,#REF!)</f>
        <v>#REF!</v>
      </c>
      <c r="AU127" s="8">
        <f>AVERAGE(F127,H127,J127)+AVERAGE(L127,N127,P127)+AVERAGE(AD127,AF127,AH127)</f>
        <v>168314.81658060764</v>
      </c>
      <c r="AV127" s="8" t="e">
        <f>SUM(AU127,AT127,AS127)</f>
        <v>#REF!</v>
      </c>
    </row>
    <row r="129" spans="1:42" ht="12.75">
      <c r="A129" s="4" t="s">
        <v>185</v>
      </c>
      <c r="B129" s="7" t="s">
        <v>0</v>
      </c>
      <c r="C129" s="7"/>
      <c r="F129" s="26" t="s">
        <v>43</v>
      </c>
      <c r="H129" s="26" t="s">
        <v>44</v>
      </c>
      <c r="J129" s="26" t="s">
        <v>45</v>
      </c>
      <c r="L129" s="26" t="s">
        <v>43</v>
      </c>
      <c r="N129" s="26" t="s">
        <v>44</v>
      </c>
      <c r="P129" s="26" t="s">
        <v>45</v>
      </c>
      <c r="R129" s="26" t="s">
        <v>43</v>
      </c>
      <c r="T129" s="26" t="s">
        <v>44</v>
      </c>
      <c r="V129" s="26" t="s">
        <v>45</v>
      </c>
      <c r="W129" s="26"/>
      <c r="X129" s="26" t="s">
        <v>43</v>
      </c>
      <c r="Y129" s="26"/>
      <c r="Z129" s="26" t="s">
        <v>44</v>
      </c>
      <c r="AA129" s="26"/>
      <c r="AB129" s="26" t="s">
        <v>45</v>
      </c>
      <c r="AC129" s="26"/>
      <c r="AD129" s="26" t="s">
        <v>43</v>
      </c>
      <c r="AE129" s="26"/>
      <c r="AF129" s="26" t="s">
        <v>44</v>
      </c>
      <c r="AG129" s="26"/>
      <c r="AH129" s="26" t="s">
        <v>45</v>
      </c>
      <c r="AJ129" s="26" t="s">
        <v>43</v>
      </c>
      <c r="AL129" s="26" t="s">
        <v>44</v>
      </c>
      <c r="AN129" s="26" t="s">
        <v>45</v>
      </c>
      <c r="AP129" s="26" t="s">
        <v>46</v>
      </c>
    </row>
    <row r="130" spans="2:42" ht="12.75">
      <c r="B130" s="7"/>
      <c r="C130" s="7"/>
      <c r="F130" s="26"/>
      <c r="H130" s="26"/>
      <c r="J130" s="26"/>
      <c r="L130" s="26"/>
      <c r="N130" s="26"/>
      <c r="P130" s="26"/>
      <c r="R130" s="26"/>
      <c r="T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J130" s="26"/>
      <c r="AL130" s="26"/>
      <c r="AN130" s="26"/>
      <c r="AP130" s="26"/>
    </row>
    <row r="131" spans="2:42" ht="12.75">
      <c r="B131" s="27" t="s">
        <v>180</v>
      </c>
      <c r="C131" s="27"/>
      <c r="E131" s="35"/>
      <c r="F131" s="26" t="s">
        <v>221</v>
      </c>
      <c r="H131" s="26" t="s">
        <v>221</v>
      </c>
      <c r="J131" s="26" t="s">
        <v>221</v>
      </c>
      <c r="L131" s="26" t="s">
        <v>222</v>
      </c>
      <c r="N131" s="26" t="s">
        <v>222</v>
      </c>
      <c r="P131" s="26" t="s">
        <v>222</v>
      </c>
      <c r="R131" s="26" t="s">
        <v>223</v>
      </c>
      <c r="T131" s="26" t="s">
        <v>223</v>
      </c>
      <c r="V131" s="26" t="s">
        <v>223</v>
      </c>
      <c r="W131" s="26"/>
      <c r="X131" s="26" t="s">
        <v>224</v>
      </c>
      <c r="Y131" s="26"/>
      <c r="Z131" s="26" t="s">
        <v>224</v>
      </c>
      <c r="AA131" s="26"/>
      <c r="AB131" s="26" t="s">
        <v>224</v>
      </c>
      <c r="AC131" s="26"/>
      <c r="AD131" s="26" t="s">
        <v>225</v>
      </c>
      <c r="AE131" s="26"/>
      <c r="AF131" s="26" t="s">
        <v>225</v>
      </c>
      <c r="AG131" s="26"/>
      <c r="AH131" s="26" t="s">
        <v>225</v>
      </c>
      <c r="AJ131" s="26" t="s">
        <v>227</v>
      </c>
      <c r="AL131" s="26" t="s">
        <v>227</v>
      </c>
      <c r="AN131" s="26" t="s">
        <v>227</v>
      </c>
      <c r="AP131" s="26" t="s">
        <v>227</v>
      </c>
    </row>
    <row r="132" spans="2:42" ht="12.75">
      <c r="B132" s="27" t="s">
        <v>181</v>
      </c>
      <c r="C132" s="27"/>
      <c r="E132" s="35"/>
      <c r="F132" s="26" t="s">
        <v>53</v>
      </c>
      <c r="H132" s="26" t="s">
        <v>53</v>
      </c>
      <c r="J132" s="26" t="s">
        <v>53</v>
      </c>
      <c r="L132" s="26" t="s">
        <v>54</v>
      </c>
      <c r="N132" s="26" t="s">
        <v>54</v>
      </c>
      <c r="P132" s="26" t="s">
        <v>54</v>
      </c>
      <c r="Q132" s="35"/>
      <c r="R132" s="35" t="s">
        <v>182</v>
      </c>
      <c r="S132" s="35"/>
      <c r="T132" s="35" t="s">
        <v>182</v>
      </c>
      <c r="U132" s="35"/>
      <c r="V132" s="35" t="s">
        <v>182</v>
      </c>
      <c r="W132" s="35"/>
      <c r="X132" s="35" t="s">
        <v>114</v>
      </c>
      <c r="Y132" s="35"/>
      <c r="Z132" s="35" t="s">
        <v>114</v>
      </c>
      <c r="AA132" s="35"/>
      <c r="AB132" s="35" t="s">
        <v>114</v>
      </c>
      <c r="AC132" s="35"/>
      <c r="AD132" s="35" t="s">
        <v>183</v>
      </c>
      <c r="AE132" s="35"/>
      <c r="AF132" s="35" t="s">
        <v>183</v>
      </c>
      <c r="AG132" s="35"/>
      <c r="AH132" s="35" t="s">
        <v>183</v>
      </c>
      <c r="AI132" s="35"/>
      <c r="AJ132" s="26" t="s">
        <v>56</v>
      </c>
      <c r="AL132" s="26" t="s">
        <v>56</v>
      </c>
      <c r="AN132" s="26" t="s">
        <v>56</v>
      </c>
      <c r="AP132" s="26" t="s">
        <v>56</v>
      </c>
    </row>
    <row r="133" spans="2:42" ht="12.75">
      <c r="B133" s="4" t="s">
        <v>169</v>
      </c>
      <c r="F133" s="26" t="s">
        <v>53</v>
      </c>
      <c r="H133" s="26" t="s">
        <v>53</v>
      </c>
      <c r="J133" s="26" t="s">
        <v>53</v>
      </c>
      <c r="L133" s="26" t="s">
        <v>54</v>
      </c>
      <c r="N133" s="26" t="s">
        <v>54</v>
      </c>
      <c r="P133" s="26" t="s">
        <v>54</v>
      </c>
      <c r="R133" s="26" t="s">
        <v>50</v>
      </c>
      <c r="T133" s="26" t="s">
        <v>50</v>
      </c>
      <c r="V133" s="26" t="s">
        <v>50</v>
      </c>
      <c r="W133" s="26"/>
      <c r="X133" s="26" t="s">
        <v>51</v>
      </c>
      <c r="Y133" s="26"/>
      <c r="Z133" s="26" t="s">
        <v>51</v>
      </c>
      <c r="AA133" s="26"/>
      <c r="AB133" s="26" t="s">
        <v>51</v>
      </c>
      <c r="AC133" s="26"/>
      <c r="AD133" s="26" t="s">
        <v>52</v>
      </c>
      <c r="AE133" s="26"/>
      <c r="AF133" s="26" t="s">
        <v>52</v>
      </c>
      <c r="AG133" s="26"/>
      <c r="AH133" s="26" t="s">
        <v>52</v>
      </c>
      <c r="AJ133" s="26" t="s">
        <v>56</v>
      </c>
      <c r="AL133" s="26" t="s">
        <v>56</v>
      </c>
      <c r="AN133" s="26" t="s">
        <v>56</v>
      </c>
      <c r="AP133" s="26" t="s">
        <v>56</v>
      </c>
    </row>
    <row r="134" spans="2:36" ht="12.75">
      <c r="B134" s="4" t="s">
        <v>187</v>
      </c>
      <c r="D134" s="4" t="s">
        <v>55</v>
      </c>
      <c r="E134" s="35"/>
      <c r="F134" s="37">
        <v>30864.714664531417</v>
      </c>
      <c r="G134" s="38"/>
      <c r="H134" s="37">
        <v>32187.488150154193</v>
      </c>
      <c r="I134" s="38"/>
      <c r="J134" s="37">
        <v>31305.639159739</v>
      </c>
      <c r="K134" s="38"/>
      <c r="L134" s="37">
        <v>817914.9386100825</v>
      </c>
      <c r="M134" s="38"/>
      <c r="N134" s="37">
        <v>813505.6936580066</v>
      </c>
      <c r="O134" s="38"/>
      <c r="P134" s="37">
        <v>780436.3565174373</v>
      </c>
      <c r="Q134" s="38"/>
      <c r="R134" s="37">
        <v>36376.27085462631</v>
      </c>
      <c r="S134" s="38"/>
      <c r="T134" s="37">
        <v>36155.80860702252</v>
      </c>
      <c r="U134" s="38"/>
      <c r="V134" s="37">
        <v>36376.27085462631</v>
      </c>
      <c r="W134" s="37"/>
      <c r="X134" s="37"/>
      <c r="Y134" s="37"/>
      <c r="Z134" s="37"/>
      <c r="AA134" s="37"/>
      <c r="AB134" s="37"/>
      <c r="AC134" s="37"/>
      <c r="AD134" s="37">
        <v>5291.0939424911</v>
      </c>
      <c r="AE134" s="37"/>
      <c r="AF134" s="37">
        <v>6525.682529072356</v>
      </c>
      <c r="AG134" s="37"/>
      <c r="AH134" s="37">
        <v>6724.098551915773</v>
      </c>
      <c r="AI134" s="35"/>
      <c r="AJ134" s="2"/>
    </row>
    <row r="135" spans="2:36" ht="12.75">
      <c r="B135" s="4" t="s">
        <v>188</v>
      </c>
      <c r="D135" s="4" t="s">
        <v>48</v>
      </c>
      <c r="E135" s="35"/>
      <c r="F135" s="37">
        <v>14644.554628571428</v>
      </c>
      <c r="G135" s="38"/>
      <c r="H135" s="37">
        <v>14353.403342465752</v>
      </c>
      <c r="I135" s="38"/>
      <c r="J135" s="37">
        <v>14789.667690140846</v>
      </c>
      <c r="K135" s="38"/>
      <c r="L135" s="37"/>
      <c r="M135" s="38"/>
      <c r="N135" s="37"/>
      <c r="O135" s="38"/>
      <c r="P135" s="37"/>
      <c r="Q135" s="38"/>
      <c r="R135" s="37">
        <v>11518.497915151516</v>
      </c>
      <c r="S135" s="38"/>
      <c r="T135" s="37">
        <v>11561.074585365854</v>
      </c>
      <c r="U135" s="38"/>
      <c r="V135" s="37">
        <v>11765.911951515152</v>
      </c>
      <c r="W135" s="37"/>
      <c r="X135" s="37"/>
      <c r="Y135" s="37"/>
      <c r="Z135" s="37"/>
      <c r="AA135" s="37"/>
      <c r="AB135" s="37"/>
      <c r="AC135" s="37"/>
      <c r="AD135" s="37">
        <v>13815.668516666667</v>
      </c>
      <c r="AE135" s="37"/>
      <c r="AF135" s="37">
        <v>12703.652013513514</v>
      </c>
      <c r="AG135" s="37"/>
      <c r="AH135" s="37">
        <v>15466.75724590164</v>
      </c>
      <c r="AI135" s="35"/>
      <c r="AJ135" s="2"/>
    </row>
    <row r="136" spans="5:36" ht="12.75">
      <c r="E136" s="35"/>
      <c r="F136" s="2"/>
      <c r="G136" s="35"/>
      <c r="H136" s="2"/>
      <c r="I136" s="35"/>
      <c r="J136" s="2"/>
      <c r="K136" s="35"/>
      <c r="L136" s="2"/>
      <c r="M136" s="35"/>
      <c r="N136" s="2"/>
      <c r="O136" s="35"/>
      <c r="P136" s="2"/>
      <c r="Q136" s="35"/>
      <c r="R136" s="2"/>
      <c r="S136" s="35"/>
      <c r="T136" s="2"/>
      <c r="U136" s="35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35"/>
      <c r="AJ136" s="2"/>
    </row>
    <row r="137" spans="1:42" ht="12.75">
      <c r="A137" s="4" t="s">
        <v>185</v>
      </c>
      <c r="B137" s="7" t="s">
        <v>5</v>
      </c>
      <c r="C137" s="7"/>
      <c r="E137" s="35"/>
      <c r="F137" s="26" t="s">
        <v>43</v>
      </c>
      <c r="H137" s="26" t="s">
        <v>44</v>
      </c>
      <c r="J137" s="26" t="s">
        <v>45</v>
      </c>
      <c r="L137" s="26" t="s">
        <v>43</v>
      </c>
      <c r="N137" s="26" t="s">
        <v>44</v>
      </c>
      <c r="P137" s="26" t="s">
        <v>45</v>
      </c>
      <c r="R137" s="26" t="s">
        <v>43</v>
      </c>
      <c r="T137" s="26" t="s">
        <v>44</v>
      </c>
      <c r="V137" s="26" t="s">
        <v>45</v>
      </c>
      <c r="W137" s="26"/>
      <c r="X137" s="26" t="s">
        <v>43</v>
      </c>
      <c r="Y137" s="26"/>
      <c r="Z137" s="26" t="s">
        <v>44</v>
      </c>
      <c r="AA137" s="26"/>
      <c r="AB137" s="26" t="s">
        <v>45</v>
      </c>
      <c r="AC137" s="26"/>
      <c r="AD137" s="26" t="s">
        <v>43</v>
      </c>
      <c r="AE137" s="26"/>
      <c r="AF137" s="26" t="s">
        <v>44</v>
      </c>
      <c r="AG137" s="26"/>
      <c r="AH137" s="26" t="s">
        <v>45</v>
      </c>
      <c r="AJ137" s="26" t="s">
        <v>43</v>
      </c>
      <c r="AL137" s="26" t="s">
        <v>44</v>
      </c>
      <c r="AN137" s="26" t="s">
        <v>45</v>
      </c>
      <c r="AP137" s="26" t="s">
        <v>46</v>
      </c>
    </row>
    <row r="138" spans="2:42" ht="12.75">
      <c r="B138" s="7"/>
      <c r="C138" s="7"/>
      <c r="E138" s="35"/>
      <c r="F138" s="26"/>
      <c r="H138" s="26"/>
      <c r="J138" s="26"/>
      <c r="L138" s="26"/>
      <c r="N138" s="26"/>
      <c r="P138" s="26"/>
      <c r="R138" s="26"/>
      <c r="T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J138" s="26"/>
      <c r="AL138" s="26"/>
      <c r="AN138" s="26"/>
      <c r="AP138" s="26"/>
    </row>
    <row r="139" spans="2:42" ht="12.75">
      <c r="B139" s="27" t="s">
        <v>180</v>
      </c>
      <c r="C139" s="27"/>
      <c r="E139" s="35"/>
      <c r="F139" s="26" t="s">
        <v>221</v>
      </c>
      <c r="H139" s="26" t="s">
        <v>221</v>
      </c>
      <c r="J139" s="26" t="s">
        <v>221</v>
      </c>
      <c r="L139" s="26" t="s">
        <v>222</v>
      </c>
      <c r="N139" s="26" t="s">
        <v>222</v>
      </c>
      <c r="P139" s="26" t="s">
        <v>222</v>
      </c>
      <c r="R139" s="26" t="s">
        <v>223</v>
      </c>
      <c r="T139" s="26" t="s">
        <v>223</v>
      </c>
      <c r="V139" s="26" t="s">
        <v>223</v>
      </c>
      <c r="W139" s="26"/>
      <c r="X139" s="26" t="s">
        <v>224</v>
      </c>
      <c r="Y139" s="26"/>
      <c r="Z139" s="26" t="s">
        <v>224</v>
      </c>
      <c r="AA139" s="26"/>
      <c r="AB139" s="26" t="s">
        <v>224</v>
      </c>
      <c r="AC139" s="26"/>
      <c r="AD139" s="26" t="s">
        <v>225</v>
      </c>
      <c r="AE139" s="26"/>
      <c r="AF139" s="26" t="s">
        <v>225</v>
      </c>
      <c r="AG139" s="26"/>
      <c r="AH139" s="26" t="s">
        <v>225</v>
      </c>
      <c r="AJ139" s="26" t="s">
        <v>227</v>
      </c>
      <c r="AL139" s="26" t="s">
        <v>227</v>
      </c>
      <c r="AN139" s="26" t="s">
        <v>227</v>
      </c>
      <c r="AP139" s="26" t="s">
        <v>227</v>
      </c>
    </row>
    <row r="140" spans="2:42" ht="12.75">
      <c r="B140" s="27" t="s">
        <v>181</v>
      </c>
      <c r="C140" s="27"/>
      <c r="E140" s="35"/>
      <c r="F140" s="26" t="s">
        <v>53</v>
      </c>
      <c r="H140" s="26" t="s">
        <v>53</v>
      </c>
      <c r="J140" s="26" t="s">
        <v>53</v>
      </c>
      <c r="L140" s="26" t="s">
        <v>54</v>
      </c>
      <c r="N140" s="26" t="s">
        <v>54</v>
      </c>
      <c r="P140" s="26" t="s">
        <v>54</v>
      </c>
      <c r="Q140" s="35"/>
      <c r="R140" s="35" t="s">
        <v>182</v>
      </c>
      <c r="S140" s="35"/>
      <c r="T140" s="35" t="s">
        <v>182</v>
      </c>
      <c r="U140" s="35"/>
      <c r="V140" s="35" t="s">
        <v>182</v>
      </c>
      <c r="W140" s="35"/>
      <c r="X140" s="35" t="s">
        <v>114</v>
      </c>
      <c r="Y140" s="35"/>
      <c r="Z140" s="35" t="s">
        <v>114</v>
      </c>
      <c r="AA140" s="35"/>
      <c r="AB140" s="35" t="s">
        <v>114</v>
      </c>
      <c r="AC140" s="35"/>
      <c r="AD140" s="35" t="s">
        <v>183</v>
      </c>
      <c r="AE140" s="35"/>
      <c r="AF140" s="35" t="s">
        <v>183</v>
      </c>
      <c r="AG140" s="35"/>
      <c r="AH140" s="35" t="s">
        <v>183</v>
      </c>
      <c r="AI140" s="35"/>
      <c r="AJ140" s="26" t="s">
        <v>56</v>
      </c>
      <c r="AL140" s="26" t="s">
        <v>56</v>
      </c>
      <c r="AN140" s="26" t="s">
        <v>56</v>
      </c>
      <c r="AP140" s="26" t="s">
        <v>56</v>
      </c>
    </row>
    <row r="141" spans="2:42" ht="12.75">
      <c r="B141" s="4" t="s">
        <v>169</v>
      </c>
      <c r="F141" s="26" t="s">
        <v>53</v>
      </c>
      <c r="H141" s="26" t="s">
        <v>53</v>
      </c>
      <c r="J141" s="26" t="s">
        <v>53</v>
      </c>
      <c r="L141" s="26" t="s">
        <v>54</v>
      </c>
      <c r="N141" s="26" t="s">
        <v>54</v>
      </c>
      <c r="P141" s="26" t="s">
        <v>54</v>
      </c>
      <c r="R141" s="26" t="s">
        <v>50</v>
      </c>
      <c r="T141" s="26" t="s">
        <v>50</v>
      </c>
      <c r="V141" s="26" t="s">
        <v>50</v>
      </c>
      <c r="W141" s="26"/>
      <c r="X141" s="26" t="s">
        <v>233</v>
      </c>
      <c r="Y141" s="26"/>
      <c r="Z141" s="26" t="s">
        <v>233</v>
      </c>
      <c r="AA141" s="26"/>
      <c r="AB141" s="26" t="s">
        <v>233</v>
      </c>
      <c r="AC141" s="26"/>
      <c r="AD141" s="26" t="s">
        <v>52</v>
      </c>
      <c r="AE141" s="26"/>
      <c r="AF141" s="26" t="s">
        <v>52</v>
      </c>
      <c r="AG141" s="26"/>
      <c r="AH141" s="26" t="s">
        <v>52</v>
      </c>
      <c r="AJ141" s="26" t="s">
        <v>56</v>
      </c>
      <c r="AL141" s="26" t="s">
        <v>56</v>
      </c>
      <c r="AN141" s="26" t="s">
        <v>56</v>
      </c>
      <c r="AP141" s="26" t="s">
        <v>56</v>
      </c>
    </row>
    <row r="142" spans="2:36" ht="12.75">
      <c r="B142" s="4" t="s">
        <v>187</v>
      </c>
      <c r="D142" s="4" t="s">
        <v>55</v>
      </c>
      <c r="E142" s="35"/>
      <c r="F142" s="37">
        <v>36155.80860702252</v>
      </c>
      <c r="G142" s="38"/>
      <c r="H142" s="37">
        <v>35935.34635941872</v>
      </c>
      <c r="I142" s="38"/>
      <c r="J142" s="37">
        <v>35494.42186421113</v>
      </c>
      <c r="K142" s="38"/>
      <c r="L142" s="37">
        <v>703274.5698561087</v>
      </c>
      <c r="M142" s="38"/>
      <c r="N142" s="37">
        <v>703274.5698561087</v>
      </c>
      <c r="O142" s="38"/>
      <c r="P142" s="37">
        <v>639340.5180510079</v>
      </c>
      <c r="Q142" s="38"/>
      <c r="R142" s="37">
        <v>27998.705445682</v>
      </c>
      <c r="S142" s="38"/>
      <c r="T142" s="37">
        <v>27998.705445682</v>
      </c>
      <c r="U142" s="38"/>
      <c r="V142" s="37">
        <v>27998.705445682</v>
      </c>
      <c r="W142" s="37"/>
      <c r="X142" s="37">
        <v>605.1</v>
      </c>
      <c r="Y142" s="37"/>
      <c r="Z142" s="37">
        <v>604.07</v>
      </c>
      <c r="AA142" s="37"/>
      <c r="AB142" s="37">
        <v>604.07</v>
      </c>
      <c r="AC142" s="37"/>
      <c r="AD142" s="37">
        <v>2954.194117890864</v>
      </c>
      <c r="AE142" s="37"/>
      <c r="AF142" s="37">
        <v>3020.332792172</v>
      </c>
      <c r="AG142" s="37"/>
      <c r="AH142" s="37">
        <v>3020.332792172</v>
      </c>
      <c r="AI142" s="35"/>
      <c r="AJ142" s="2"/>
    </row>
    <row r="143" spans="2:36" ht="12.75">
      <c r="B143" s="4" t="s">
        <v>188</v>
      </c>
      <c r="D143" s="4" t="s">
        <v>48</v>
      </c>
      <c r="E143" s="35"/>
      <c r="F143" s="37">
        <v>14243.907682926829</v>
      </c>
      <c r="G143" s="38"/>
      <c r="H143" s="37">
        <v>14275.638110429449</v>
      </c>
      <c r="I143" s="38"/>
      <c r="J143" s="37">
        <v>14283.934583851</v>
      </c>
      <c r="K143" s="38"/>
      <c r="L143" s="37"/>
      <c r="M143" s="38"/>
      <c r="N143" s="37"/>
      <c r="O143" s="38"/>
      <c r="P143" s="37"/>
      <c r="Q143" s="38"/>
      <c r="R143" s="37">
        <v>11571.963590551182</v>
      </c>
      <c r="S143" s="38"/>
      <c r="T143" s="37">
        <v>11571.963590551182</v>
      </c>
      <c r="U143" s="38"/>
      <c r="V143" s="37">
        <v>11464.81577952756</v>
      </c>
      <c r="W143" s="37"/>
      <c r="X143" s="37"/>
      <c r="Y143" s="37"/>
      <c r="Z143" s="37"/>
      <c r="AA143" s="37"/>
      <c r="AB143" s="37"/>
      <c r="AC143" s="37"/>
      <c r="AD143" s="37">
        <v>14386.326119403</v>
      </c>
      <c r="AE143" s="37"/>
      <c r="AF143" s="37">
        <v>14534.822160584</v>
      </c>
      <c r="AG143" s="37"/>
      <c r="AH143" s="37">
        <v>14170.62388321168</v>
      </c>
      <c r="AI143" s="35"/>
      <c r="AJ143" s="2"/>
    </row>
    <row r="144" spans="5:36" ht="12.75">
      <c r="E144" s="35"/>
      <c r="F144" s="2"/>
      <c r="G144" s="35"/>
      <c r="H144" s="2"/>
      <c r="I144" s="35"/>
      <c r="J144" s="2"/>
      <c r="K144" s="35"/>
      <c r="L144" s="2"/>
      <c r="M144" s="35"/>
      <c r="N144" s="2"/>
      <c r="O144" s="35"/>
      <c r="P144" s="2"/>
      <c r="Q144" s="35"/>
      <c r="R144" s="2"/>
      <c r="S144" s="35"/>
      <c r="T144" s="2"/>
      <c r="U144" s="35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35"/>
      <c r="AJ144" s="2"/>
    </row>
    <row r="145" spans="1:42" ht="12.75">
      <c r="A145" s="4" t="s">
        <v>185</v>
      </c>
      <c r="B145" s="7" t="s">
        <v>25</v>
      </c>
      <c r="C145" s="7"/>
      <c r="E145" s="35"/>
      <c r="F145" s="26" t="s">
        <v>43</v>
      </c>
      <c r="H145" s="26" t="s">
        <v>44</v>
      </c>
      <c r="J145" s="26" t="s">
        <v>45</v>
      </c>
      <c r="L145" s="26" t="s">
        <v>43</v>
      </c>
      <c r="N145" s="26" t="s">
        <v>44</v>
      </c>
      <c r="P145" s="26" t="s">
        <v>45</v>
      </c>
      <c r="R145" s="26" t="s">
        <v>43</v>
      </c>
      <c r="T145" s="26" t="s">
        <v>44</v>
      </c>
      <c r="V145" s="26" t="s">
        <v>45</v>
      </c>
      <c r="W145" s="26"/>
      <c r="X145" s="26" t="s">
        <v>43</v>
      </c>
      <c r="Y145" s="26"/>
      <c r="Z145" s="26" t="s">
        <v>44</v>
      </c>
      <c r="AA145" s="26"/>
      <c r="AB145" s="26" t="s">
        <v>45</v>
      </c>
      <c r="AC145" s="26"/>
      <c r="AD145" s="26" t="s">
        <v>43</v>
      </c>
      <c r="AE145" s="26"/>
      <c r="AF145" s="26" t="s">
        <v>44</v>
      </c>
      <c r="AG145" s="26"/>
      <c r="AH145" s="26" t="s">
        <v>45</v>
      </c>
      <c r="AJ145" s="26" t="s">
        <v>43</v>
      </c>
      <c r="AL145" s="26" t="s">
        <v>44</v>
      </c>
      <c r="AN145" s="26" t="s">
        <v>45</v>
      </c>
      <c r="AP145" s="26" t="s">
        <v>46</v>
      </c>
    </row>
    <row r="146" spans="2:42" ht="12.75">
      <c r="B146" s="7"/>
      <c r="C146" s="7"/>
      <c r="E146" s="35"/>
      <c r="F146" s="26"/>
      <c r="H146" s="26"/>
      <c r="J146" s="26"/>
      <c r="L146" s="26"/>
      <c r="N146" s="26"/>
      <c r="P146" s="26"/>
      <c r="R146" s="26"/>
      <c r="T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J146" s="26"/>
      <c r="AL146" s="26"/>
      <c r="AN146" s="26"/>
      <c r="AP146" s="26"/>
    </row>
    <row r="147" spans="2:42" ht="12.75">
      <c r="B147" s="27" t="s">
        <v>180</v>
      </c>
      <c r="C147" s="27"/>
      <c r="E147" s="35"/>
      <c r="F147" s="26" t="s">
        <v>221</v>
      </c>
      <c r="H147" s="26" t="s">
        <v>221</v>
      </c>
      <c r="J147" s="26" t="s">
        <v>221</v>
      </c>
      <c r="L147" s="26" t="s">
        <v>222</v>
      </c>
      <c r="N147" s="26" t="s">
        <v>222</v>
      </c>
      <c r="P147" s="26" t="s">
        <v>222</v>
      </c>
      <c r="R147" s="26" t="s">
        <v>223</v>
      </c>
      <c r="T147" s="26" t="s">
        <v>223</v>
      </c>
      <c r="V147" s="26" t="s">
        <v>223</v>
      </c>
      <c r="W147" s="26"/>
      <c r="X147" s="26" t="s">
        <v>224</v>
      </c>
      <c r="Y147" s="26"/>
      <c r="Z147" s="26" t="s">
        <v>224</v>
      </c>
      <c r="AA147" s="26"/>
      <c r="AB147" s="26" t="s">
        <v>224</v>
      </c>
      <c r="AC147" s="26"/>
      <c r="AD147" s="26" t="s">
        <v>225</v>
      </c>
      <c r="AE147" s="26"/>
      <c r="AF147" s="26" t="s">
        <v>225</v>
      </c>
      <c r="AG147" s="26"/>
      <c r="AH147" s="26" t="s">
        <v>225</v>
      </c>
      <c r="AJ147" s="26" t="s">
        <v>226</v>
      </c>
      <c r="AL147" s="26" t="s">
        <v>226</v>
      </c>
      <c r="AN147" s="26" t="s">
        <v>226</v>
      </c>
      <c r="AP147" s="26" t="s">
        <v>226</v>
      </c>
    </row>
    <row r="148" spans="2:42" ht="12.75">
      <c r="B148" s="27" t="s">
        <v>181</v>
      </c>
      <c r="C148" s="27"/>
      <c r="E148" s="35"/>
      <c r="F148" s="26" t="s">
        <v>53</v>
      </c>
      <c r="H148" s="26" t="s">
        <v>53</v>
      </c>
      <c r="J148" s="26" t="s">
        <v>53</v>
      </c>
      <c r="L148" s="26" t="s">
        <v>54</v>
      </c>
      <c r="N148" s="26" t="s">
        <v>54</v>
      </c>
      <c r="P148" s="26" t="s">
        <v>54</v>
      </c>
      <c r="Q148" s="35"/>
      <c r="R148" s="35" t="s">
        <v>182</v>
      </c>
      <c r="S148" s="35"/>
      <c r="T148" s="35" t="s">
        <v>182</v>
      </c>
      <c r="U148" s="35"/>
      <c r="V148" s="35" t="s">
        <v>182</v>
      </c>
      <c r="W148" s="35"/>
      <c r="X148" s="35" t="s">
        <v>114</v>
      </c>
      <c r="Y148" s="35"/>
      <c r="Z148" s="35" t="s">
        <v>114</v>
      </c>
      <c r="AA148" s="35"/>
      <c r="AB148" s="35" t="s">
        <v>114</v>
      </c>
      <c r="AC148" s="35"/>
      <c r="AD148" s="35" t="s">
        <v>183</v>
      </c>
      <c r="AE148" s="35"/>
      <c r="AF148" s="35" t="s">
        <v>183</v>
      </c>
      <c r="AG148" s="35"/>
      <c r="AH148" s="35" t="s">
        <v>183</v>
      </c>
      <c r="AI148" s="35"/>
      <c r="AJ148" s="26" t="s">
        <v>56</v>
      </c>
      <c r="AL148" s="26" t="s">
        <v>56</v>
      </c>
      <c r="AN148" s="26" t="s">
        <v>56</v>
      </c>
      <c r="AP148" s="26" t="s">
        <v>56</v>
      </c>
    </row>
    <row r="149" spans="2:42" ht="12.75">
      <c r="B149" s="27" t="s">
        <v>229</v>
      </c>
      <c r="C149" s="27"/>
      <c r="E149" s="35"/>
      <c r="F149" s="26" t="s">
        <v>53</v>
      </c>
      <c r="H149" s="26" t="s">
        <v>53</v>
      </c>
      <c r="J149" s="26" t="s">
        <v>53</v>
      </c>
      <c r="L149" s="26" t="s">
        <v>230</v>
      </c>
      <c r="N149" s="26" t="s">
        <v>230</v>
      </c>
      <c r="P149" s="26" t="s">
        <v>230</v>
      </c>
      <c r="Q149" s="35"/>
      <c r="R149" s="35" t="s">
        <v>113</v>
      </c>
      <c r="S149" s="35"/>
      <c r="T149" s="35" t="s">
        <v>113</v>
      </c>
      <c r="U149" s="35"/>
      <c r="V149" s="35" t="s">
        <v>113</v>
      </c>
      <c r="W149" s="35"/>
      <c r="X149" s="35" t="s">
        <v>114</v>
      </c>
      <c r="Y149" s="35"/>
      <c r="Z149" s="35" t="s">
        <v>114</v>
      </c>
      <c r="AA149" s="35"/>
      <c r="AB149" s="35" t="s">
        <v>114</v>
      </c>
      <c r="AC149" s="35"/>
      <c r="AD149" s="35" t="s">
        <v>231</v>
      </c>
      <c r="AE149" s="35"/>
      <c r="AF149" s="35" t="s">
        <v>231</v>
      </c>
      <c r="AG149" s="35"/>
      <c r="AH149" s="35" t="s">
        <v>231</v>
      </c>
      <c r="AI149" s="35"/>
      <c r="AJ149" s="26" t="s">
        <v>56</v>
      </c>
      <c r="AL149" s="26" t="s">
        <v>56</v>
      </c>
      <c r="AN149" s="26" t="s">
        <v>56</v>
      </c>
      <c r="AP149" s="26" t="s">
        <v>56</v>
      </c>
    </row>
    <row r="150" spans="2:42" ht="12.75">
      <c r="B150" s="27" t="s">
        <v>228</v>
      </c>
      <c r="F150" s="26" t="s">
        <v>53</v>
      </c>
      <c r="H150" s="26" t="s">
        <v>53</v>
      </c>
      <c r="J150" s="26" t="s">
        <v>53</v>
      </c>
      <c r="L150" s="26" t="s">
        <v>54</v>
      </c>
      <c r="N150" s="26" t="s">
        <v>54</v>
      </c>
      <c r="P150" s="26" t="s">
        <v>54</v>
      </c>
      <c r="R150" s="26" t="s">
        <v>50</v>
      </c>
      <c r="T150" s="26" t="s">
        <v>50</v>
      </c>
      <c r="V150" s="26" t="s">
        <v>50</v>
      </c>
      <c r="W150" s="26"/>
      <c r="X150" s="26" t="s">
        <v>51</v>
      </c>
      <c r="Y150" s="26"/>
      <c r="Z150" s="26" t="s">
        <v>51</v>
      </c>
      <c r="AA150" s="26"/>
      <c r="AB150" s="26" t="s">
        <v>51</v>
      </c>
      <c r="AC150" s="26"/>
      <c r="AD150" s="26" t="s">
        <v>52</v>
      </c>
      <c r="AE150" s="26"/>
      <c r="AF150" s="26" t="s">
        <v>52</v>
      </c>
      <c r="AG150" s="26"/>
      <c r="AH150" s="26" t="s">
        <v>52</v>
      </c>
      <c r="AJ150" s="26" t="s">
        <v>56</v>
      </c>
      <c r="AL150" s="26" t="s">
        <v>56</v>
      </c>
      <c r="AN150" s="26" t="s">
        <v>56</v>
      </c>
      <c r="AP150" s="26" t="s">
        <v>56</v>
      </c>
    </row>
    <row r="151" spans="2:36" ht="12.75">
      <c r="B151" s="4" t="s">
        <v>187</v>
      </c>
      <c r="D151" s="4" t="s">
        <v>55</v>
      </c>
      <c r="E151" s="35"/>
      <c r="F151" s="37">
        <v>39462.74232107945</v>
      </c>
      <c r="G151" s="38"/>
      <c r="H151" s="37">
        <v>41446.902549513616</v>
      </c>
      <c r="I151" s="38"/>
      <c r="J151" s="37">
        <v>52029.09043449582</v>
      </c>
      <c r="K151" s="38"/>
      <c r="L151" s="37">
        <v>674614.4776676153</v>
      </c>
      <c r="M151" s="38"/>
      <c r="N151" s="37">
        <v>683432.967571767</v>
      </c>
      <c r="O151" s="38"/>
      <c r="P151" s="37">
        <v>798073.33632574</v>
      </c>
      <c r="Q151" s="38"/>
      <c r="R151" s="37">
        <v>33069.337140569376</v>
      </c>
      <c r="S151" s="38"/>
      <c r="T151" s="37">
        <v>33069.337140569376</v>
      </c>
      <c r="U151" s="38"/>
      <c r="V151" s="37">
        <v>33069.337140569376</v>
      </c>
      <c r="W151" s="37"/>
      <c r="X151" s="37">
        <v>2031.2531691448</v>
      </c>
      <c r="Y151" s="37"/>
      <c r="Z151" s="37">
        <v>1972.173696031944</v>
      </c>
      <c r="AA151" s="37"/>
      <c r="AB151" s="37">
        <v>1977.0635486838</v>
      </c>
      <c r="AC151" s="37"/>
      <c r="AD151" s="37">
        <v>3505.349736900354</v>
      </c>
      <c r="AE151" s="37"/>
      <c r="AF151" s="37">
        <v>1840.8597674917</v>
      </c>
      <c r="AG151" s="37"/>
      <c r="AH151" s="37">
        <v>2579.4082969644114</v>
      </c>
      <c r="AI151" s="35"/>
      <c r="AJ151" s="2"/>
    </row>
    <row r="152" spans="2:36" ht="12.75">
      <c r="B152" s="4" t="s">
        <v>188</v>
      </c>
      <c r="D152" s="4" t="s">
        <v>48</v>
      </c>
      <c r="E152" s="35"/>
      <c r="F152" s="37">
        <v>14038.55807821229</v>
      </c>
      <c r="G152" s="38"/>
      <c r="H152" s="37">
        <v>14838.262021276596</v>
      </c>
      <c r="I152" s="38"/>
      <c r="J152" s="37">
        <v>14972.393203389829</v>
      </c>
      <c r="K152" s="38"/>
      <c r="L152" s="37"/>
      <c r="M152" s="38"/>
      <c r="N152" s="37"/>
      <c r="O152" s="38"/>
      <c r="P152" s="37"/>
      <c r="Q152" s="38"/>
      <c r="R152" s="37">
        <v>11763.162906666666</v>
      </c>
      <c r="S152" s="38"/>
      <c r="T152" s="37">
        <v>11218.852026666666</v>
      </c>
      <c r="U152" s="38"/>
      <c r="V152" s="37">
        <v>11279.331013333333</v>
      </c>
      <c r="W152" s="37"/>
      <c r="X152" s="37">
        <v>0</v>
      </c>
      <c r="Y152" s="37"/>
      <c r="Z152" s="37">
        <v>0</v>
      </c>
      <c r="AA152" s="37"/>
      <c r="AB152" s="37">
        <v>0</v>
      </c>
      <c r="AC152" s="37"/>
      <c r="AD152" s="37">
        <v>14920.051899371</v>
      </c>
      <c r="AE152" s="37"/>
      <c r="AF152" s="37">
        <v>13037.386347305388</v>
      </c>
      <c r="AG152" s="37"/>
      <c r="AH152" s="37">
        <v>12444.714564102564</v>
      </c>
      <c r="AI152" s="35"/>
      <c r="AJ152" s="2"/>
    </row>
    <row r="153" spans="2:42" ht="12.75">
      <c r="B153" s="30" t="s">
        <v>236</v>
      </c>
      <c r="D153" s="4" t="s">
        <v>237</v>
      </c>
      <c r="E153" s="35"/>
      <c r="F153" s="2">
        <f>F151*F152/1000000</f>
        <v>554</v>
      </c>
      <c r="G153" s="35"/>
      <c r="H153" s="2">
        <f>H151*H152/1000000</f>
        <v>615</v>
      </c>
      <c r="I153" s="35"/>
      <c r="J153" s="2">
        <f>J151*J152/1000000</f>
        <v>779</v>
      </c>
      <c r="K153" s="35"/>
      <c r="L153" s="2"/>
      <c r="M153" s="35"/>
      <c r="N153" s="2"/>
      <c r="O153" s="35"/>
      <c r="P153" s="2"/>
      <c r="Q153" s="35"/>
      <c r="R153" s="2">
        <f>R151*R152/1000000</f>
        <v>389</v>
      </c>
      <c r="S153" s="35"/>
      <c r="T153" s="2">
        <f>T151*T152/1000000</f>
        <v>371</v>
      </c>
      <c r="U153" s="35"/>
      <c r="V153" s="2">
        <f>V151*V152/1000000</f>
        <v>373</v>
      </c>
      <c r="W153" s="2"/>
      <c r="X153" s="2"/>
      <c r="Y153" s="2"/>
      <c r="Z153" s="2"/>
      <c r="AA153" s="2"/>
      <c r="AB153" s="2"/>
      <c r="AC153" s="2"/>
      <c r="AD153" s="2">
        <f>AD151*AD152/1000000</f>
        <v>52.29999999999976</v>
      </c>
      <c r="AE153" s="2"/>
      <c r="AF153" s="2">
        <f>AF151*AF152/1000000</f>
        <v>24.00000000000006</v>
      </c>
      <c r="AG153" s="2"/>
      <c r="AH153" s="2">
        <f>AH151*AH152/1000000</f>
        <v>32.1</v>
      </c>
      <c r="AI153" s="35"/>
      <c r="AJ153" s="8">
        <f>AD153+X153+R153+L153+F153</f>
        <v>995.2999999999997</v>
      </c>
      <c r="AL153" s="8">
        <f>AF153+Z153+T153+N153+H153</f>
        <v>1010</v>
      </c>
      <c r="AN153" s="8">
        <f>AH153+AB153+V153+P153+J153</f>
        <v>1184.1</v>
      </c>
      <c r="AP153" s="8">
        <f>AVERAGE(AJ153,AL153,AN153)</f>
        <v>1063.1333333333332</v>
      </c>
    </row>
    <row r="154" spans="2:36" ht="12.75">
      <c r="B154" s="4" t="s">
        <v>12</v>
      </c>
      <c r="D154" s="4" t="s">
        <v>55</v>
      </c>
      <c r="E154" s="35" t="s">
        <v>15</v>
      </c>
      <c r="F154" s="1">
        <v>0.03946234</v>
      </c>
      <c r="G154" s="39" t="s">
        <v>15</v>
      </c>
      <c r="H154" s="1">
        <v>0.04144648</v>
      </c>
      <c r="I154" s="39" t="s">
        <v>15</v>
      </c>
      <c r="J154" s="1">
        <v>0.05202856</v>
      </c>
      <c r="K154" s="39" t="s">
        <v>15</v>
      </c>
      <c r="L154" s="1">
        <v>0.6746076</v>
      </c>
      <c r="M154" s="39"/>
      <c r="N154" s="1">
        <v>0.716495</v>
      </c>
      <c r="O154" s="39" t="s">
        <v>15</v>
      </c>
      <c r="P154" s="1">
        <v>0.7980652</v>
      </c>
      <c r="Q154" s="39"/>
      <c r="R154" s="1">
        <v>0.0363759</v>
      </c>
      <c r="S154" s="39" t="s">
        <v>15</v>
      </c>
      <c r="T154" s="1">
        <v>0.033069</v>
      </c>
      <c r="U154" s="39" t="s">
        <v>15</v>
      </c>
      <c r="V154" s="1">
        <v>0.033069</v>
      </c>
      <c r="W154" s="1"/>
      <c r="X154" s="1">
        <v>7.804284</v>
      </c>
      <c r="Y154" s="1"/>
      <c r="Z154" s="1">
        <v>7.49564</v>
      </c>
      <c r="AA154" s="1"/>
      <c r="AB154" s="1">
        <v>7.694054</v>
      </c>
      <c r="AC154" s="1" t="s">
        <v>15</v>
      </c>
      <c r="AD154" s="1">
        <v>0.003505314</v>
      </c>
      <c r="AE154" s="1"/>
      <c r="AF154" s="1">
        <v>0.003703728</v>
      </c>
      <c r="AG154" s="1"/>
      <c r="AH154" s="1">
        <v>0.004343062</v>
      </c>
      <c r="AI154" s="35"/>
      <c r="AJ154" s="2"/>
    </row>
    <row r="155" spans="2:36" ht="12.75">
      <c r="B155" s="4" t="s">
        <v>14</v>
      </c>
      <c r="D155" s="4" t="s">
        <v>55</v>
      </c>
      <c r="E155" s="35"/>
      <c r="F155" s="1">
        <v>0.005335132</v>
      </c>
      <c r="G155" s="39" t="s">
        <v>15</v>
      </c>
      <c r="H155" s="1">
        <v>0.004144648</v>
      </c>
      <c r="I155" s="39" t="s">
        <v>15</v>
      </c>
      <c r="J155" s="1">
        <v>0.005202856</v>
      </c>
      <c r="K155" s="39" t="s">
        <v>15</v>
      </c>
      <c r="L155" s="1">
        <v>0.06746076</v>
      </c>
      <c r="M155" s="39" t="s">
        <v>15</v>
      </c>
      <c r="N155" s="1">
        <v>0.0683426</v>
      </c>
      <c r="O155" s="39"/>
      <c r="P155" s="1">
        <v>0.09347504</v>
      </c>
      <c r="Q155" s="39" t="s">
        <v>15</v>
      </c>
      <c r="R155" s="1">
        <v>0.0033069</v>
      </c>
      <c r="S155" s="39" t="s">
        <v>15</v>
      </c>
      <c r="T155" s="1">
        <v>0.0033069</v>
      </c>
      <c r="U155" s="39" t="s">
        <v>15</v>
      </c>
      <c r="V155" s="1">
        <v>0.0033069</v>
      </c>
      <c r="W155" s="1"/>
      <c r="X155" s="1">
        <v>5.202856</v>
      </c>
      <c r="Y155" s="1"/>
      <c r="Z155" s="1">
        <v>5.335132</v>
      </c>
      <c r="AA155" s="1"/>
      <c r="AB155" s="1">
        <v>5.335132</v>
      </c>
      <c r="AC155" s="1" t="s">
        <v>15</v>
      </c>
      <c r="AD155" s="1">
        <v>0.0003505314</v>
      </c>
      <c r="AE155" s="1" t="s">
        <v>15</v>
      </c>
      <c r="AF155" s="1">
        <v>0.00018430456</v>
      </c>
      <c r="AG155" s="1" t="s">
        <v>15</v>
      </c>
      <c r="AH155" s="1">
        <v>0.0002579382</v>
      </c>
      <c r="AI155" s="35"/>
      <c r="AJ155" s="2"/>
    </row>
    <row r="156" spans="2:36" ht="12.75">
      <c r="B156" s="4" t="s">
        <v>16</v>
      </c>
      <c r="D156" s="4" t="s">
        <v>55</v>
      </c>
      <c r="E156" s="35"/>
      <c r="F156" s="1">
        <v>0.014506268</v>
      </c>
      <c r="G156" s="39" t="s">
        <v>15</v>
      </c>
      <c r="H156" s="1">
        <v>0.004144648</v>
      </c>
      <c r="I156" s="39" t="s">
        <v>15</v>
      </c>
      <c r="J156" s="1">
        <v>0.005202856</v>
      </c>
      <c r="K156" s="39" t="s">
        <v>15</v>
      </c>
      <c r="L156" s="1">
        <v>0.06746076</v>
      </c>
      <c r="M156" s="39" t="s">
        <v>15</v>
      </c>
      <c r="N156" s="1">
        <v>0.0683426</v>
      </c>
      <c r="O156" s="39" t="s">
        <v>15</v>
      </c>
      <c r="P156" s="1">
        <v>0.07980652</v>
      </c>
      <c r="Q156" s="39"/>
      <c r="R156" s="1">
        <v>0.16799052</v>
      </c>
      <c r="S156" s="39"/>
      <c r="T156" s="1">
        <v>0.18783192</v>
      </c>
      <c r="U156" s="39"/>
      <c r="V156" s="1">
        <v>0.1929025</v>
      </c>
      <c r="W156" s="1"/>
      <c r="X156" s="1">
        <v>12.610312</v>
      </c>
      <c r="Y156" s="1"/>
      <c r="Z156" s="1">
        <v>12.389852</v>
      </c>
      <c r="AA156" s="1"/>
      <c r="AB156" s="1">
        <v>12.389852</v>
      </c>
      <c r="AC156" s="1"/>
      <c r="AD156" s="1">
        <v>0.004982396</v>
      </c>
      <c r="AE156" s="1"/>
      <c r="AF156" s="1">
        <v>0.00319667</v>
      </c>
      <c r="AG156" s="1"/>
      <c r="AH156" s="1">
        <v>0.00562173</v>
      </c>
      <c r="AI156" s="35"/>
      <c r="AJ156" s="2"/>
    </row>
    <row r="157" spans="2:36" ht="12.75">
      <c r="B157" s="4" t="s">
        <v>17</v>
      </c>
      <c r="D157" s="4" t="s">
        <v>55</v>
      </c>
      <c r="E157" s="35"/>
      <c r="F157" s="1">
        <v>0.1587312</v>
      </c>
      <c r="G157" s="39"/>
      <c r="H157" s="1">
        <v>0.143299</v>
      </c>
      <c r="I157" s="39"/>
      <c r="J157" s="1">
        <v>0.231483</v>
      </c>
      <c r="K157" s="39"/>
      <c r="L157" s="1">
        <v>1.2257576</v>
      </c>
      <c r="M157" s="39"/>
      <c r="N157" s="1">
        <v>2.358922</v>
      </c>
      <c r="O157" s="39"/>
      <c r="P157" s="1">
        <v>4.144648</v>
      </c>
      <c r="Q157" s="39"/>
      <c r="R157" s="1">
        <v>3.262808</v>
      </c>
      <c r="S157" s="39"/>
      <c r="T157" s="1">
        <v>3.85805</v>
      </c>
      <c r="U157" s="39"/>
      <c r="V157" s="1">
        <v>3.395084</v>
      </c>
      <c r="W157" s="1"/>
      <c r="X157" s="1">
        <v>119.93024</v>
      </c>
      <c r="Y157" s="1"/>
      <c r="Z157" s="1">
        <v>115.08012</v>
      </c>
      <c r="AA157" s="1"/>
      <c r="AB157" s="1">
        <v>115.08012</v>
      </c>
      <c r="AC157" s="1"/>
      <c r="AD157" s="1">
        <v>0.021098022</v>
      </c>
      <c r="AE157" s="1"/>
      <c r="AF157" s="1">
        <v>0.02557336</v>
      </c>
      <c r="AG157" s="1"/>
      <c r="AH157" s="1">
        <v>0.04761936</v>
      </c>
      <c r="AI157" s="35"/>
      <c r="AJ157" s="2"/>
    </row>
    <row r="158" spans="2:36" ht="12.75">
      <c r="B158" s="4" t="s">
        <v>19</v>
      </c>
      <c r="D158" s="4" t="s">
        <v>55</v>
      </c>
      <c r="E158" s="35" t="s">
        <v>15</v>
      </c>
      <c r="F158" s="1">
        <v>0.03946234</v>
      </c>
      <c r="G158" s="39" t="s">
        <v>15</v>
      </c>
      <c r="H158" s="1">
        <v>0.04144648</v>
      </c>
      <c r="I158" s="39" t="s">
        <v>15</v>
      </c>
      <c r="J158" s="1">
        <v>0.05202856</v>
      </c>
      <c r="K158" s="39"/>
      <c r="L158" s="1">
        <v>1.0119114</v>
      </c>
      <c r="M158" s="39"/>
      <c r="N158" s="1">
        <v>1.6027442</v>
      </c>
      <c r="O158" s="39"/>
      <c r="P158" s="1">
        <v>1.4285808</v>
      </c>
      <c r="Q158" s="39"/>
      <c r="R158" s="1">
        <v>11.640288</v>
      </c>
      <c r="S158" s="39"/>
      <c r="T158" s="1">
        <v>12.34576</v>
      </c>
      <c r="U158" s="39"/>
      <c r="V158" s="1">
        <v>11.926886</v>
      </c>
      <c r="W158" s="1"/>
      <c r="X158" s="1">
        <v>139.11026</v>
      </c>
      <c r="Y158" s="1"/>
      <c r="Z158" s="1">
        <v>130.29186</v>
      </c>
      <c r="AA158" s="1"/>
      <c r="AB158" s="1">
        <v>130.29186</v>
      </c>
      <c r="AC158" s="1"/>
      <c r="AD158" s="1">
        <v>0.05048534</v>
      </c>
      <c r="AE158" s="1"/>
      <c r="AF158" s="1">
        <v>0.05577638</v>
      </c>
      <c r="AG158" s="1"/>
      <c r="AH158" s="1">
        <v>0.07451548</v>
      </c>
      <c r="AI158" s="35"/>
      <c r="AJ158" s="2"/>
    </row>
    <row r="160" spans="2:34" ht="12.75">
      <c r="B160" s="27" t="s">
        <v>186</v>
      </c>
      <c r="C160" s="27"/>
      <c r="D160" s="27" t="s">
        <v>189</v>
      </c>
      <c r="F160" s="37">
        <f>'emiss 2'!$G$241</f>
        <v>302700</v>
      </c>
      <c r="G160" s="38"/>
      <c r="H160" s="37">
        <f>'emiss 2'!$I$241</f>
        <v>284400</v>
      </c>
      <c r="I160" s="38"/>
      <c r="J160" s="37">
        <f>'emiss 2'!$K$241</f>
        <v>297100</v>
      </c>
      <c r="K160" s="38"/>
      <c r="L160" s="37">
        <f>'emiss 2'!$G$241</f>
        <v>302700</v>
      </c>
      <c r="M160" s="38"/>
      <c r="N160" s="37">
        <f>'emiss 2'!$I$241</f>
        <v>284400</v>
      </c>
      <c r="O160" s="38"/>
      <c r="P160" s="37">
        <f>'emiss 2'!$K$241</f>
        <v>297100</v>
      </c>
      <c r="Q160" s="38"/>
      <c r="R160" s="37">
        <f>'emiss 2'!$G$241</f>
        <v>302700</v>
      </c>
      <c r="S160" s="38"/>
      <c r="T160" s="37">
        <f>'emiss 2'!$I$241</f>
        <v>284400</v>
      </c>
      <c r="U160" s="38"/>
      <c r="V160" s="37">
        <f>'emiss 2'!$K$241</f>
        <v>297100</v>
      </c>
      <c r="W160" s="37"/>
      <c r="X160" s="37">
        <f>'emiss 2'!$G$241</f>
        <v>302700</v>
      </c>
      <c r="Y160" s="37"/>
      <c r="Z160" s="37">
        <f>'emiss 2'!$I$241</f>
        <v>284400</v>
      </c>
      <c r="AA160" s="37"/>
      <c r="AB160" s="37">
        <f>'emiss 2'!$K$241</f>
        <v>297100</v>
      </c>
      <c r="AC160" s="37"/>
      <c r="AD160" s="37">
        <f>'emiss 2'!$G$241</f>
        <v>302700</v>
      </c>
      <c r="AE160" s="37"/>
      <c r="AF160" s="37">
        <f>'emiss 2'!$I$241</f>
        <v>284400</v>
      </c>
      <c r="AG160" s="37"/>
      <c r="AH160" s="37">
        <f>'emiss 2'!$K$241</f>
        <v>297100</v>
      </c>
    </row>
    <row r="161" spans="2:34" ht="12.75">
      <c r="B161" s="27" t="s">
        <v>36</v>
      </c>
      <c r="C161" s="27"/>
      <c r="D161" s="27" t="s">
        <v>147</v>
      </c>
      <c r="F161" s="4">
        <f>'emiss 2'!$G$242</f>
        <v>3.3</v>
      </c>
      <c r="H161" s="4">
        <f>'emiss 2'!$I$242</f>
        <v>4.6</v>
      </c>
      <c r="J161" s="4">
        <f>'emiss 2'!$K$242</f>
        <v>2</v>
      </c>
      <c r="L161" s="4">
        <f>'emiss 2'!$G$242</f>
        <v>3.3</v>
      </c>
      <c r="N161" s="4">
        <f>'emiss 2'!$I$242</f>
        <v>4.6</v>
      </c>
      <c r="P161" s="4">
        <f>'emiss 2'!$K$242</f>
        <v>2</v>
      </c>
      <c r="R161" s="4">
        <f>'emiss 2'!$G$242</f>
        <v>3.3</v>
      </c>
      <c r="T161" s="4">
        <f>'emiss 2'!$I$242</f>
        <v>4.6</v>
      </c>
      <c r="V161" s="4">
        <f>'emiss 2'!$K$242</f>
        <v>2</v>
      </c>
      <c r="X161" s="4">
        <f>'emiss 2'!$G$242</f>
        <v>3.3</v>
      </c>
      <c r="Z161" s="4">
        <f>'emiss 2'!$I$242</f>
        <v>4.6</v>
      </c>
      <c r="AB161" s="4">
        <f>'emiss 2'!$K$242</f>
        <v>2</v>
      </c>
      <c r="AD161" s="4">
        <f>'emiss 2'!$G$242</f>
        <v>3.3</v>
      </c>
      <c r="AF161" s="4">
        <f>'emiss 2'!$I$242</f>
        <v>4.6</v>
      </c>
      <c r="AH161" s="4">
        <f>'emiss 2'!$K$242</f>
        <v>2</v>
      </c>
    </row>
    <row r="163" ht="12.75">
      <c r="B163" s="28" t="s">
        <v>184</v>
      </c>
    </row>
    <row r="164" spans="2:42" ht="12.75">
      <c r="B164" s="4" t="s">
        <v>12</v>
      </c>
      <c r="D164" s="4" t="s">
        <v>11</v>
      </c>
      <c r="E164" s="35">
        <v>100</v>
      </c>
      <c r="F164" s="37">
        <f>F154*454*1000000/0.0283/60/F$160*14/(21-F$161)</f>
        <v>27.57041792351092</v>
      </c>
      <c r="G164" s="38">
        <v>100</v>
      </c>
      <c r="H164" s="37">
        <f>H154*454*1000000/0.0283/60/H$160*14/(21-H$161)</f>
        <v>33.26292333743811</v>
      </c>
      <c r="I164" s="38">
        <v>100</v>
      </c>
      <c r="J164" s="37">
        <f>J154*454*1000000/0.0283/60/J$160*14/(21-J$161)</f>
        <v>34.50100578190585</v>
      </c>
      <c r="K164" s="38">
        <v>100</v>
      </c>
      <c r="L164" s="37">
        <f>L154*454*1000000/0.0283/60/L$160*14/(21-L$161)</f>
        <v>471.3155242790134</v>
      </c>
      <c r="M164" s="38"/>
      <c r="N164" s="37">
        <f>N154*454*1000000/0.0283/60/N$160*14/(21-N$161)</f>
        <v>575.0239406737971</v>
      </c>
      <c r="O164" s="38">
        <v>100</v>
      </c>
      <c r="P164" s="37">
        <f>P154*454*1000000/0.0283/60/P$160*14/(21-P$161)</f>
        <v>529.210342925844</v>
      </c>
      <c r="Q164" s="38"/>
      <c r="R164" s="37">
        <f>R154*454*1000000/0.0283/60/R$160*14/(21-R$161)</f>
        <v>25.414072387593865</v>
      </c>
      <c r="S164" s="38">
        <v>100</v>
      </c>
      <c r="T164" s="37">
        <f>T154*454*1000000/0.0283/60/T$160*14/(21-T$161)</f>
        <v>26.539566492636794</v>
      </c>
      <c r="U164" s="38">
        <v>100</v>
      </c>
      <c r="V164" s="37">
        <f>V154*454*1000000/0.0283/60/V$160*14/(21-V$161)</f>
        <v>21.928605369855415</v>
      </c>
      <c r="W164" s="37"/>
      <c r="X164" s="37">
        <f>X154*454*1000000/0.0283/60/X$160*14/(21-X$161)</f>
        <v>5452.473712247411</v>
      </c>
      <c r="Y164" s="37"/>
      <c r="Z164" s="37">
        <f>Z154*454*1000000/0.0283/60/Z$160*14/(21-Z$161)</f>
        <v>6015.635071664341</v>
      </c>
      <c r="AA164" s="37"/>
      <c r="AB164" s="37">
        <f>AB154*454*1000000/0.0283/60/AB$160*14/(21-AB$161)</f>
        <v>5102.055516053027</v>
      </c>
      <c r="AC164" s="37">
        <v>100</v>
      </c>
      <c r="AD164" s="37">
        <f>AD154*454*1000000/0.0283/60/AD$160*14/(21-AD$161)</f>
        <v>2.4489924300772263</v>
      </c>
      <c r="AE164" s="37"/>
      <c r="AF164" s="37">
        <f>AF154*454*1000000/0.0283/60/AF$160*14/(21-AF$161)</f>
        <v>2.972431447175321</v>
      </c>
      <c r="AG164" s="37"/>
      <c r="AH164" s="37">
        <f>AH154*454*1000000/0.0283/60/AH$160*14/(21-AH$161)</f>
        <v>2.879956838574344</v>
      </c>
      <c r="AI164" s="38">
        <f>SUM((AD164*AC164/100),(R164*Q164/100),(L164*K164/100),(F164*E164/100))/AJ164*100</f>
        <v>8.384617167998886</v>
      </c>
      <c r="AJ164" s="37">
        <f aca="true" t="shared" si="13" ref="AJ164:AJ169">AD164+X164+R164+L164+F164</f>
        <v>5979.2227192676055</v>
      </c>
      <c r="AK164" s="38">
        <f>SUM((AF164*AE164/100),(T164*S164/100),(N164*M164/100),(H164*G164/100))/AL164*100</f>
        <v>0.9028790622879703</v>
      </c>
      <c r="AL164" s="37">
        <f>AF164+Z164+T164/2+N164+H164/2</f>
        <v>6623.53268870035</v>
      </c>
      <c r="AM164" s="38">
        <f>SUM((AH164*AG164/100),(V164*U164/100),(P164*O164/100),(J164*I164/100))/AN164*100</f>
        <v>10.849694090627175</v>
      </c>
      <c r="AN164" s="37">
        <f>AH164+AB164+V164/2+P164/2+J164/2</f>
        <v>5397.755449930403</v>
      </c>
      <c r="AO164" s="38">
        <f>SUM((AN164*AM164/100),(AL164*AK164/100),(AJ164*AI164/100))/AP164/3*100</f>
        <v>6.370804626564766</v>
      </c>
      <c r="AP164" s="37">
        <f>AVERAGE(AN164,AL164,AJ164)</f>
        <v>6000.170285966119</v>
      </c>
    </row>
    <row r="165" spans="2:42" ht="12.75">
      <c r="B165" s="4" t="s">
        <v>14</v>
      </c>
      <c r="D165" s="4" t="s">
        <v>11</v>
      </c>
      <c r="E165" s="35"/>
      <c r="F165" s="37">
        <f aca="true" t="shared" si="14" ref="F165:H168">F155*454*1000000/0.0283/60/F$160*14/(21-F$161)</f>
        <v>3.7273972835137665</v>
      </c>
      <c r="G165" s="38">
        <v>100</v>
      </c>
      <c r="H165" s="37">
        <f t="shared" si="14"/>
        <v>3.3262923337438117</v>
      </c>
      <c r="I165" s="38">
        <v>100</v>
      </c>
      <c r="J165" s="37">
        <f>J155*454*1000000/0.0283/60/J$160*14/(21-J$161)</f>
        <v>3.450100578190585</v>
      </c>
      <c r="K165" s="38">
        <v>100</v>
      </c>
      <c r="L165" s="37">
        <f>L155*454*1000000/0.0283/60/L$160*14/(21-L$161)</f>
        <v>47.13155242790133</v>
      </c>
      <c r="M165" s="38">
        <v>100</v>
      </c>
      <c r="N165" s="37">
        <f>N155*454*1000000/0.0283/60/N$160*14/(21-N$161)</f>
        <v>54.84843741811606</v>
      </c>
      <c r="O165" s="38"/>
      <c r="P165" s="37">
        <f>P155*454*1000000/0.0283/60/P$160*14/(21-P$161)</f>
        <v>61.984857845457974</v>
      </c>
      <c r="Q165" s="38">
        <v>100</v>
      </c>
      <c r="R165" s="37">
        <f>R155*454*1000000/0.0283/60/R$160*14/(21-R$161)</f>
        <v>2.3103702170539875</v>
      </c>
      <c r="S165" s="38">
        <v>100</v>
      </c>
      <c r="T165" s="37">
        <f>T155*454*1000000/0.0283/60/T$160*14/(21-T$161)</f>
        <v>2.6539566492636797</v>
      </c>
      <c r="U165" s="38">
        <v>100</v>
      </c>
      <c r="V165" s="37">
        <f>V155*454*1000000/0.0283/60/V$160*14/(21-V$161)</f>
        <v>2.1928605369855414</v>
      </c>
      <c r="W165" s="37"/>
      <c r="X165" s="37">
        <f>X155*454*1000000/0.0283/60/X$160*14/(21-X$161)</f>
        <v>3634.9824748316073</v>
      </c>
      <c r="Y165" s="37"/>
      <c r="Z165" s="37">
        <f>Z155*454*1000000/0.0283/60/Z$160*14/(21-Z$161)</f>
        <v>4281.716727478736</v>
      </c>
      <c r="AA165" s="37"/>
      <c r="AB165" s="37">
        <f>AB155*454*1000000/0.0283/60/AB$160*14/(21-AB$161)</f>
        <v>3537.814999670007</v>
      </c>
      <c r="AC165" s="37">
        <v>100</v>
      </c>
      <c r="AD165" s="37">
        <f>AD155*454*1000000/0.0283/60/AD$160*14/(21-AD$161)</f>
        <v>0.2448992430077227</v>
      </c>
      <c r="AE165" s="37">
        <v>100</v>
      </c>
      <c r="AF165" s="37">
        <f>AF155*454*1000000/0.0283/60/AF$160*14/(21-AF$161)</f>
        <v>0.1479138505856291</v>
      </c>
      <c r="AG165" s="37">
        <v>100</v>
      </c>
      <c r="AH165" s="37">
        <f>AH155*454*1000000/0.0283/60/AH$160*14/(21-AH$161)</f>
        <v>0.17104312188487225</v>
      </c>
      <c r="AI165" s="38">
        <f>SUM((AD165*AC165/100),(R165*Q165/100),(L165*K165/100),(F165*E165/100))/AJ165*100</f>
        <v>1.3471116588068794</v>
      </c>
      <c r="AJ165" s="37">
        <f t="shared" si="13"/>
        <v>3688.3966940030837</v>
      </c>
      <c r="AK165" s="38">
        <f>SUM((AF165*AE165/100),(T165*S165/100),(N165*M165/100),(H165*G165/100))/AL165*100</f>
        <v>1.4140468707161962</v>
      </c>
      <c r="AL165" s="37">
        <f>AF165/2+Z165+T165/2+N165/2+H165/2</f>
        <v>4312.20502760459</v>
      </c>
      <c r="AM165" s="38">
        <f>SUM((AH165*AG165/100),(V165*U165/100),(P165*O165/100),(J165*I165/100))/AN165*100</f>
        <v>0.16137877611423684</v>
      </c>
      <c r="AN165" s="37">
        <f>AH165/2+AB165+V165/2+P165+J165/2</f>
        <v>3602.706859633996</v>
      </c>
      <c r="AO165" s="38">
        <f aca="true" t="shared" si="15" ref="AO165:AO170">SUM((AN165*AM165/100),(AL165*AK165/100),(AJ165*AI165/100))/AP165/3*100</f>
        <v>1.0038294298665371</v>
      </c>
      <c r="AP165" s="37">
        <f aca="true" t="shared" si="16" ref="AP165:AP170">AVERAGE(AN165,AL165,AJ165)</f>
        <v>3867.7695270805566</v>
      </c>
    </row>
    <row r="166" spans="2:42" ht="12.75">
      <c r="B166" s="4" t="s">
        <v>16</v>
      </c>
      <c r="D166" s="4" t="s">
        <v>11</v>
      </c>
      <c r="E166" s="35"/>
      <c r="F166" s="37">
        <f t="shared" si="14"/>
        <v>10.134824018810157</v>
      </c>
      <c r="G166" s="38">
        <v>100</v>
      </c>
      <c r="H166" s="37">
        <f t="shared" si="14"/>
        <v>3.3262923337438117</v>
      </c>
      <c r="I166" s="38">
        <v>100</v>
      </c>
      <c r="J166" s="37">
        <f>J156*454*1000000/0.0283/60/J$160*14/(21-J$161)</f>
        <v>3.450100578190585</v>
      </c>
      <c r="K166" s="38">
        <v>100</v>
      </c>
      <c r="L166" s="37">
        <f>L156*454*1000000/0.0283/60/L$160*14/(21-L$161)</f>
        <v>47.13155242790133</v>
      </c>
      <c r="M166" s="38">
        <v>100</v>
      </c>
      <c r="N166" s="37">
        <f>N156*454*1000000/0.0283/60/N$160*14/(21-N$161)</f>
        <v>54.84843741811606</v>
      </c>
      <c r="O166" s="38">
        <v>100</v>
      </c>
      <c r="P166" s="37">
        <f>P156*454*1000000/0.0283/60/P$160*14/(21-P$161)</f>
        <v>52.92103429258439</v>
      </c>
      <c r="Q166" s="38"/>
      <c r="R166" s="37">
        <f>R156*454*1000000/0.0283/60/R$160*14/(21-R$161)</f>
        <v>117.36680702634257</v>
      </c>
      <c r="S166" s="38"/>
      <c r="T166" s="37">
        <f>T156*454*1000000/0.0283/60/T$160*14/(21-T$161)</f>
        <v>150.74473767817702</v>
      </c>
      <c r="U166" s="38"/>
      <c r="V166" s="37">
        <f>V156*454*1000000/0.0283/60/V$160*14/(21-V$161)</f>
        <v>127.91686465748992</v>
      </c>
      <c r="W166" s="37"/>
      <c r="X166" s="37">
        <f>X156*454*1000000/0.0283/60/X$160*14/(21-X$161)</f>
        <v>8810.211761032539</v>
      </c>
      <c r="Y166" s="37"/>
      <c r="Z166" s="37">
        <f>Z156*454*1000000/0.0283/60/Z$160*14/(21-Z$161)</f>
        <v>9943.490912574585</v>
      </c>
      <c r="AA166" s="37"/>
      <c r="AB166" s="37">
        <f>AB156*454*1000000/0.0283/60/AB$160*14/(21-AB$161)</f>
        <v>8215.917478572495</v>
      </c>
      <c r="AC166" s="37"/>
      <c r="AD166" s="37">
        <f>AD156*454*1000000/0.0283/60/AD$160*14/(21-AD$161)</f>
        <v>3.480957793694674</v>
      </c>
      <c r="AE166" s="37"/>
      <c r="AF166" s="37">
        <f>AF156*454*1000000/0.0283/60/AF$160*14/(21-AF$161)</f>
        <v>2.5654914276215566</v>
      </c>
      <c r="AG166" s="37"/>
      <c r="AH166" s="37">
        <f>AH156*454*1000000/0.0283/60/AH$160*14/(21-AH$161)</f>
        <v>3.72786291287542</v>
      </c>
      <c r="AI166" s="38">
        <f>SUM((AD166*AC166/100),(R166*Q166/100),(L166*K166/100),(F166*E166/100))/AJ166*100</f>
        <v>0.5243640800323528</v>
      </c>
      <c r="AJ166" s="37">
        <f t="shared" si="13"/>
        <v>8988.325902299288</v>
      </c>
      <c r="AK166" s="38">
        <f>SUM((AF166*AE166/100),(T166*S166/100),(N166*M166/100),(H166*G166/100))/AL166*100</f>
        <v>0.5745148162967909</v>
      </c>
      <c r="AL166" s="37">
        <f>AF166+Z166+T166+N166/2+H166/2</f>
        <v>10125.888506556314</v>
      </c>
      <c r="AM166" s="38">
        <f>SUM((AH166*AG166/100),(V166*U166/100),(P166*O166/100),(J166*I166/100))/AN166*100</f>
        <v>0.6730280853084041</v>
      </c>
      <c r="AN166" s="37">
        <f>AH166+AB166+V166+P166/2+J166/2</f>
        <v>8375.747773578249</v>
      </c>
      <c r="AO166" s="38">
        <f t="shared" si="15"/>
        <v>0.5881325553581461</v>
      </c>
      <c r="AP166" s="37">
        <f t="shared" si="16"/>
        <v>9163.320727477949</v>
      </c>
    </row>
    <row r="167" spans="2:42" ht="12.75">
      <c r="B167" s="4" t="s">
        <v>17</v>
      </c>
      <c r="D167" s="4" t="s">
        <v>11</v>
      </c>
      <c r="E167" s="35"/>
      <c r="F167" s="37">
        <f t="shared" si="14"/>
        <v>110.89777041859138</v>
      </c>
      <c r="G167" s="38"/>
      <c r="H167" s="37">
        <f t="shared" si="14"/>
        <v>115.00478813475945</v>
      </c>
      <c r="I167" s="38"/>
      <c r="J167" s="37">
        <f>J157*454*1000000/0.0283/60/J$160*14/(21-J$161)</f>
        <v>153.5002375889879</v>
      </c>
      <c r="K167" s="38"/>
      <c r="L167" s="37">
        <f>L157*454*1000000/0.0283/60/L$160*14/(21-L$161)</f>
        <v>856.3772271213444</v>
      </c>
      <c r="M167" s="38"/>
      <c r="N167" s="37">
        <f>N157*454*1000000/0.0283/60/N$160*14/(21-N$161)</f>
        <v>1893.1557431414249</v>
      </c>
      <c r="O167" s="38"/>
      <c r="P167" s="37">
        <f>P157*454*1000000/0.0283/60/P$160*14/(21-P$161)</f>
        <v>2748.3852063552126</v>
      </c>
      <c r="Q167" s="38"/>
      <c r="R167" s="37">
        <f>R157*454*1000000/0.0283/60/R$160*14/(21-R$161)</f>
        <v>2279.5652808266013</v>
      </c>
      <c r="S167" s="38"/>
      <c r="T167" s="37">
        <f>T157*454*1000000/0.0283/60/T$160*14/(21-T$161)</f>
        <v>3096.282757474293</v>
      </c>
      <c r="U167" s="38"/>
      <c r="V167" s="37">
        <f>V157*454*1000000/0.0283/60/V$160*14/(21-V$161)</f>
        <v>2251.3368179718223</v>
      </c>
      <c r="W167" s="37"/>
      <c r="X167" s="37">
        <f>X157*454*1000000/0.0283/60/X$160*14/(21-X$161)</f>
        <v>83789.42653849129</v>
      </c>
      <c r="Y167" s="37"/>
      <c r="Z167" s="37">
        <f>Z157*454*1000000/0.0283/60/Z$160*14/(21-Z$161)</f>
        <v>92357.69139437604</v>
      </c>
      <c r="AA167" s="37"/>
      <c r="AB167" s="37">
        <f>AB157*454*1000000/0.0283/60/AB$160*14/(21-AB$161)</f>
        <v>76311.54668709685</v>
      </c>
      <c r="AC167" s="37"/>
      <c r="AD167" s="37">
        <f>AD157*454*1000000/0.0283/60/AD$160*14/(21-AD$161)</f>
        <v>14.740161984804443</v>
      </c>
      <c r="AE167" s="37"/>
      <c r="AF167" s="37">
        <f>AF157*454*1000000/0.0283/60/AF$160*14/(21-AF$161)</f>
        <v>20.523931420972453</v>
      </c>
      <c r="AG167" s="37"/>
      <c r="AH167" s="37">
        <f>AH157*454*1000000/0.0283/60/AH$160*14/(21-AH$161)</f>
        <v>31.577191732591796</v>
      </c>
      <c r="AI167" s="38"/>
      <c r="AJ167" s="37">
        <f t="shared" si="13"/>
        <v>87051.00697884263</v>
      </c>
      <c r="AK167" s="38"/>
      <c r="AL167" s="37">
        <f>AF167+Z167+T167+N167+H167</f>
        <v>97482.6586145475</v>
      </c>
      <c r="AM167" s="38"/>
      <c r="AN167" s="37">
        <f>AH167+AB167+V167+P167+J167</f>
        <v>81496.34614074547</v>
      </c>
      <c r="AO167" s="38"/>
      <c r="AP167" s="37">
        <f>AVERAGE(AN167,AL167,AJ167)</f>
        <v>88676.67057804519</v>
      </c>
    </row>
    <row r="168" spans="2:42" ht="12.75">
      <c r="B168" s="4" t="s">
        <v>19</v>
      </c>
      <c r="D168" s="4" t="s">
        <v>11</v>
      </c>
      <c r="E168" s="35">
        <v>100</v>
      </c>
      <c r="F168" s="37">
        <f t="shared" si="14"/>
        <v>27.57041792351092</v>
      </c>
      <c r="G168" s="38">
        <v>100</v>
      </c>
      <c r="H168" s="37">
        <f t="shared" si="14"/>
        <v>33.26292333743811</v>
      </c>
      <c r="I168" s="38">
        <v>100</v>
      </c>
      <c r="J168" s="37">
        <f>J158*454*1000000/0.0283/60/J$160*14/(21-J$161)</f>
        <v>34.50100578190585</v>
      </c>
      <c r="K168" s="38"/>
      <c r="L168" s="37">
        <f>L158*454*1000000/0.0283/60/L$160*14/(21-L$161)</f>
        <v>706.97328641852</v>
      </c>
      <c r="M168" s="38"/>
      <c r="N168" s="37">
        <f>N158*454*1000000/0.0283/60/N$160*14/(21-N$161)</f>
        <v>1286.2843226764635</v>
      </c>
      <c r="O168" s="38"/>
      <c r="P168" s="37">
        <f>P158*454*1000000/0.0283/60/P$160*14/(21-P$161)</f>
        <v>947.3157519777537</v>
      </c>
      <c r="Q168" s="38"/>
      <c r="R168" s="37">
        <f>R158*454*1000000/0.0283/60/R$160*14/(21-R$161)</f>
        <v>8132.503164030037</v>
      </c>
      <c r="S168" s="38"/>
      <c r="T168" s="37">
        <f>T158*454*1000000/0.0283/60/T$160*14/(21-T$161)</f>
        <v>9908.104823917738</v>
      </c>
      <c r="U168" s="38"/>
      <c r="V168" s="37">
        <f>V158*454*1000000/0.0283/60/V$160*14/(21-V$161)</f>
        <v>7908.917003394518</v>
      </c>
      <c r="W168" s="37"/>
      <c r="X168" s="37">
        <f>X158*454*1000000/0.0283/60/X$160*14/(21-X$161)</f>
        <v>97189.5737974044</v>
      </c>
      <c r="Y168" s="37"/>
      <c r="Z168" s="37">
        <f>Z158*454*1000000/0.0283/60/Z$160*14/(21-Z$161)</f>
        <v>104565.89198098898</v>
      </c>
      <c r="AA168" s="37"/>
      <c r="AB168" s="37">
        <f>AB158*454*1000000/0.0283/60/AB$160*14/(21-AB$161)</f>
        <v>86398.70515723033</v>
      </c>
      <c r="AC168" s="37"/>
      <c r="AD168" s="37">
        <f>AD158*454*1000000/0.0283/60/AD$160*14/(21-AD$161)</f>
        <v>35.27165198035754</v>
      </c>
      <c r="AE168" s="37"/>
      <c r="AF168" s="37">
        <f>AF158*454*1000000/0.0283/60/AF$160*14/(21-AF$161)</f>
        <v>44.76340215091406</v>
      </c>
      <c r="AG168" s="37"/>
      <c r="AH168" s="37">
        <f>AH158*454*1000000/0.0283/60/AH$160*14/(21-AH$161)</f>
        <v>49.41245743340754</v>
      </c>
      <c r="AI168" s="38"/>
      <c r="AJ168" s="37">
        <f t="shared" si="13"/>
        <v>106091.89231775684</v>
      </c>
      <c r="AK168" s="38"/>
      <c r="AL168" s="37">
        <f>AF168+Z168+T168+N168+H168/2</f>
        <v>115821.67599140281</v>
      </c>
      <c r="AM168" s="38"/>
      <c r="AN168" s="37">
        <f>AH168+AB168+V168+P168+J168/2</f>
        <v>95321.60087292697</v>
      </c>
      <c r="AO168" s="38"/>
      <c r="AP168" s="37">
        <f>AVERAGE(AN168,AL168,AJ168)</f>
        <v>105745.05639402887</v>
      </c>
    </row>
    <row r="169" spans="2:50" ht="12.75">
      <c r="B169" s="4" t="s">
        <v>57</v>
      </c>
      <c r="D169" s="4" t="s">
        <v>11</v>
      </c>
      <c r="E169" s="26">
        <f>F168/F169*100</f>
        <v>73.12091503267973</v>
      </c>
      <c r="F169" s="37">
        <f>F166+F168</f>
        <v>37.70524194232108</v>
      </c>
      <c r="G169" s="38">
        <v>100</v>
      </c>
      <c r="H169" s="37">
        <f>H166+H168</f>
        <v>36.58921567118192</v>
      </c>
      <c r="I169" s="38">
        <v>100</v>
      </c>
      <c r="J169" s="37">
        <f>J166/2+J168/2</f>
        <v>18.97555318004822</v>
      </c>
      <c r="K169" s="38">
        <f>L166/L169*100</f>
        <v>6.451612903225806</v>
      </c>
      <c r="L169" s="37">
        <f>L166/2+L168</f>
        <v>730.5390626324707</v>
      </c>
      <c r="M169" s="38">
        <f>N166/N169*100</f>
        <v>4.1750841750841765</v>
      </c>
      <c r="N169" s="37">
        <f>N166/2+N168</f>
        <v>1313.7085413855216</v>
      </c>
      <c r="O169" s="38">
        <f>P166/P169*100</f>
        <v>5.434619426512535</v>
      </c>
      <c r="P169" s="37">
        <f>P166/2+P168</f>
        <v>973.7762691240459</v>
      </c>
      <c r="Q169" s="38"/>
      <c r="R169" s="37">
        <f>R166+R168</f>
        <v>8249.86997105638</v>
      </c>
      <c r="S169" s="38"/>
      <c r="T169" s="37">
        <f>T166+T168</f>
        <v>10058.849561595915</v>
      </c>
      <c r="U169" s="38"/>
      <c r="V169" s="37">
        <f>V166+V168</f>
        <v>8036.833868052008</v>
      </c>
      <c r="W169" s="37"/>
      <c r="X169" s="37">
        <f>X166+X168</f>
        <v>105999.78555843694</v>
      </c>
      <c r="Y169" s="37"/>
      <c r="Z169" s="37">
        <f>Z166+Z168</f>
        <v>114509.38289356357</v>
      </c>
      <c r="AA169" s="37"/>
      <c r="AB169" s="37">
        <f>AB166+AB168</f>
        <v>94614.62263580282</v>
      </c>
      <c r="AC169" s="37"/>
      <c r="AD169" s="37">
        <f>AD166+AD168</f>
        <v>38.75260977405221</v>
      </c>
      <c r="AE169" s="37"/>
      <c r="AF169" s="37">
        <f>AF166+AF168</f>
        <v>47.32889357853562</v>
      </c>
      <c r="AG169" s="37"/>
      <c r="AH169" s="37">
        <f>AH166+AH168</f>
        <v>53.14032034628296</v>
      </c>
      <c r="AI169" s="38"/>
      <c r="AJ169" s="37">
        <f t="shared" si="13"/>
        <v>115056.65244384216</v>
      </c>
      <c r="AK169" s="38"/>
      <c r="AL169" s="37">
        <f>AF169+Z169+T169+N169+H169</f>
        <v>125965.85910579472</v>
      </c>
      <c r="AM169" s="38"/>
      <c r="AN169" s="37">
        <f>AH169+AB169+V169+P169+J169</f>
        <v>103697.34864650521</v>
      </c>
      <c r="AO169" s="38"/>
      <c r="AP169" s="37">
        <f t="shared" si="16"/>
        <v>114906.6200653807</v>
      </c>
      <c r="AS169" s="8">
        <f>AVERAGE(R169,T169,V169)</f>
        <v>8781.851133568101</v>
      </c>
      <c r="AT169" s="8">
        <f>AVERAGE(X169,Z169,AB169)</f>
        <v>105041.26369593444</v>
      </c>
      <c r="AU169" s="8">
        <f>AVERAGE(F169,H169,J169)+AVERAGE(L169,N169,P169)+AVERAGE(AD169,AF169,AH169)</f>
        <v>1083.5052358781534</v>
      </c>
      <c r="AV169" s="8">
        <f>SUM(AU169,AT169,AS169)</f>
        <v>114906.62006538069</v>
      </c>
      <c r="AW169" s="8"/>
      <c r="AX169" s="8"/>
    </row>
    <row r="170" spans="2:50" ht="12.75">
      <c r="B170" s="4" t="s">
        <v>58</v>
      </c>
      <c r="D170" s="4" t="s">
        <v>11</v>
      </c>
      <c r="E170" s="26">
        <f>F164/F170*100</f>
        <v>19.389081455805897</v>
      </c>
      <c r="F170" s="37">
        <f>F164+F165+F167</f>
        <v>142.19558562561608</v>
      </c>
      <c r="G170" s="38">
        <f>SUM(H164,H165)/H170*100</f>
        <v>24.136321195144717</v>
      </c>
      <c r="H170" s="37">
        <f>H164+H165+H167</f>
        <v>151.59400380594138</v>
      </c>
      <c r="I170" s="38">
        <f>SUM(J164,J165)/J170*100</f>
        <v>22.00372944566876</v>
      </c>
      <c r="J170" s="37">
        <f>J164/2+J165/2+J167</f>
        <v>172.4757907690361</v>
      </c>
      <c r="K170" s="38">
        <f>SUM(L164,L165)/L170*100</f>
        <v>46.47245616457269</v>
      </c>
      <c r="L170" s="37">
        <f>L164/2+L165/2+L167</f>
        <v>1115.6007654748018</v>
      </c>
      <c r="M170" s="38">
        <f>N165/N170*100</f>
        <v>2.197802197802199</v>
      </c>
      <c r="N170" s="37">
        <f>N164+N165/2+N167</f>
        <v>2495.60390252428</v>
      </c>
      <c r="O170" s="38">
        <f>SUM(P164)/P170*100</f>
        <v>17.210231054483213</v>
      </c>
      <c r="P170" s="37">
        <f>P164/2+P165+P167</f>
        <v>3074.9752356635927</v>
      </c>
      <c r="Q170" s="38">
        <f>R165/R170*100</f>
        <v>0.10018367006177992</v>
      </c>
      <c r="R170" s="37">
        <f>R164+R165/2+R167</f>
        <v>2306.134538322722</v>
      </c>
      <c r="S170" s="38">
        <f>SUM(T165,T164)/T170*100</f>
        <v>0.9384331010948387</v>
      </c>
      <c r="T170" s="37">
        <f>T164/2+T165/2+T167</f>
        <v>3110.879519045243</v>
      </c>
      <c r="U170" s="38">
        <f>SUM(V165,V164)/V170*100</f>
        <v>1.065719360568384</v>
      </c>
      <c r="V170" s="37">
        <f>V164/2+V165/2+V167</f>
        <v>2263.3975509252427</v>
      </c>
      <c r="W170" s="37"/>
      <c r="X170" s="37">
        <f>X164+X165+X167</f>
        <v>92876.8827255703</v>
      </c>
      <c r="Y170" s="37"/>
      <c r="Z170" s="37">
        <f>Z164+Z165+Z167</f>
        <v>102655.04319351912</v>
      </c>
      <c r="AA170" s="37"/>
      <c r="AB170" s="37">
        <f>AB164+AB165+AB167</f>
        <v>84951.41720281988</v>
      </c>
      <c r="AC170" s="37">
        <f>SUM(AD165,AD164)/AD170*100</f>
        <v>16.745655608214843</v>
      </c>
      <c r="AD170" s="37">
        <f>AD164/2+AD165/2+AD167</f>
        <v>16.08710782134692</v>
      </c>
      <c r="AE170" s="37">
        <f>SUM(AF165)/AF170*100</f>
        <v>0.62754282454323</v>
      </c>
      <c r="AF170" s="37">
        <f>AF164+AF165/2+AF167</f>
        <v>23.57031979344059</v>
      </c>
      <c r="AG170" s="37">
        <f>SUM(AH165)/AH170*100</f>
        <v>0.49516473749920653</v>
      </c>
      <c r="AH170" s="37">
        <f>AH164+AH165/2+AH167</f>
        <v>34.542670132108576</v>
      </c>
      <c r="AI170" s="38">
        <f>SUM((AD170*AC170/100),(R170*Q170/100),(L170*K170/100),(F170*E170/100))/AJ170*100</f>
        <v>0.571262141320525</v>
      </c>
      <c r="AJ170" s="37">
        <f>AD170+X170+R170+L170+F170</f>
        <v>96456.90072281478</v>
      </c>
      <c r="AK170" s="38">
        <f>SUM((AF170*AE170/100),(T170*S170/100),(N170*M170/100),(H170*G170/100))/AL170*100</f>
        <v>0.11138212447858144</v>
      </c>
      <c r="AL170" s="37">
        <f>AF170+Z170+T170+N170+H170</f>
        <v>108436.690938688</v>
      </c>
      <c r="AM170" s="38">
        <f>SUM((AH170*AG170/100),(V170*U170/100),(P170*O170/100),(J170*I170/100))/AN170*100</f>
        <v>0.6535633338267645</v>
      </c>
      <c r="AN170" s="37">
        <f>AH170+AB170+V170+P170+J170</f>
        <v>90496.80845030987</v>
      </c>
      <c r="AO170" s="38">
        <f t="shared" si="15"/>
        <v>0.42765601198916464</v>
      </c>
      <c r="AP170" s="37">
        <f t="shared" si="16"/>
        <v>98463.46670393755</v>
      </c>
      <c r="AS170" s="8">
        <f>AVERAGE(R170,T170,V170)</f>
        <v>2560.137202764403</v>
      </c>
      <c r="AT170" s="8">
        <f>AVERAGE(X170,Z170,AB170)</f>
        <v>93494.4477073031</v>
      </c>
      <c r="AU170" s="8">
        <f>AVERAGE(F170,H170,J170)+AVERAGE(L170,N170,P170)+AVERAGE(AD170,AF170,AH170)</f>
        <v>2408.8817938700545</v>
      </c>
      <c r="AV170" s="8">
        <f>SUM(AU170,AT170,AS170)</f>
        <v>98463.46670393756</v>
      </c>
      <c r="AW170" s="8"/>
      <c r="AX170" s="8"/>
    </row>
  </sheetData>
  <printOptions headings="1" horizontalCentered="1"/>
  <pageMargins left="0.25" right="0.25" top="0.5" bottom="0.5" header="0.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57"/>
  <sheetViews>
    <sheetView workbookViewId="0" topLeftCell="C29">
      <selection activeCell="C8" sqref="C8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7.8515625" style="0" customWidth="1"/>
  </cols>
  <sheetData>
    <row r="1" ht="12.75">
      <c r="C1" s="18" t="s">
        <v>179</v>
      </c>
    </row>
    <row r="3" spans="3:7" ht="12.75">
      <c r="C3" s="7" t="s">
        <v>27</v>
      </c>
      <c r="E3" s="19" t="s">
        <v>238</v>
      </c>
      <c r="F3" s="19" t="s">
        <v>239</v>
      </c>
      <c r="G3" s="19" t="s">
        <v>240</v>
      </c>
    </row>
    <row r="5" spans="1:31" s="4" customFormat="1" ht="12.75">
      <c r="A5" s="4" t="s">
        <v>27</v>
      </c>
      <c r="B5" s="4" t="s">
        <v>173</v>
      </c>
      <c r="C5" s="4" t="s">
        <v>174</v>
      </c>
      <c r="D5" s="4" t="s">
        <v>175</v>
      </c>
      <c r="E5" s="37">
        <v>2600</v>
      </c>
      <c r="F5" s="37">
        <v>2600</v>
      </c>
      <c r="G5" s="37">
        <v>2600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23" s="4" customFormat="1" ht="12.75">
      <c r="A6" s="4" t="s">
        <v>27</v>
      </c>
      <c r="B6" s="4" t="s">
        <v>173</v>
      </c>
      <c r="C6" s="4" t="s">
        <v>178</v>
      </c>
      <c r="D6" s="4" t="s">
        <v>176</v>
      </c>
      <c r="E6" s="37">
        <v>707</v>
      </c>
      <c r="F6" s="37">
        <v>707</v>
      </c>
      <c r="G6" s="37">
        <v>707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2" s="4" customFormat="1" ht="12.75">
      <c r="A7" s="4" t="s">
        <v>27</v>
      </c>
      <c r="B7" s="4" t="s">
        <v>173</v>
      </c>
      <c r="C7" s="4" t="s">
        <v>177</v>
      </c>
      <c r="D7" s="4" t="s">
        <v>175</v>
      </c>
      <c r="E7" s="37">
        <v>599</v>
      </c>
      <c r="F7" s="37">
        <v>599</v>
      </c>
      <c r="G7" s="37">
        <v>599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5:23" s="4" customFormat="1" ht="12.75">
      <c r="E8" s="37"/>
      <c r="F8" s="37"/>
      <c r="G8" s="3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3:23" s="4" customFormat="1" ht="12.75">
      <c r="C9" s="7" t="s">
        <v>28</v>
      </c>
      <c r="E9" s="19" t="s">
        <v>238</v>
      </c>
      <c r="F9" s="19" t="s">
        <v>239</v>
      </c>
      <c r="G9" s="19" t="s">
        <v>240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5:23" s="4" customFormat="1" ht="12.75">
      <c r="E10" s="37"/>
      <c r="F10" s="37"/>
      <c r="G10" s="3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31" s="4" customFormat="1" ht="12.75">
      <c r="A11" s="4" t="s">
        <v>28</v>
      </c>
      <c r="B11" s="4" t="s">
        <v>173</v>
      </c>
      <c r="C11" s="4" t="s">
        <v>174</v>
      </c>
      <c r="D11" s="4" t="s">
        <v>175</v>
      </c>
      <c r="E11" s="37">
        <v>2600</v>
      </c>
      <c r="F11" s="37">
        <v>2600</v>
      </c>
      <c r="G11" s="37">
        <v>2600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23" s="4" customFormat="1" ht="12.75">
      <c r="A12" s="4" t="s">
        <v>28</v>
      </c>
      <c r="B12" s="4" t="s">
        <v>173</v>
      </c>
      <c r="C12" s="4" t="s">
        <v>178</v>
      </c>
      <c r="D12" s="4" t="s">
        <v>176</v>
      </c>
      <c r="E12" s="37">
        <v>732</v>
      </c>
      <c r="F12" s="37">
        <v>732</v>
      </c>
      <c r="G12" s="37">
        <v>732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2" s="4" customFormat="1" ht="12.75">
      <c r="A13" s="4" t="s">
        <v>28</v>
      </c>
      <c r="B13" s="4" t="s">
        <v>173</v>
      </c>
      <c r="C13" s="4" t="s">
        <v>177</v>
      </c>
      <c r="D13" s="4" t="s">
        <v>175</v>
      </c>
      <c r="E13" s="37">
        <v>597</v>
      </c>
      <c r="F13" s="37">
        <v>597</v>
      </c>
      <c r="G13" s="37">
        <v>597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5:23" s="4" customFormat="1" ht="12.75">
      <c r="E14" s="37"/>
      <c r="F14" s="37"/>
      <c r="G14" s="3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3:23" s="4" customFormat="1" ht="12.75">
      <c r="C15" s="7" t="s">
        <v>40</v>
      </c>
      <c r="E15" s="19" t="s">
        <v>238</v>
      </c>
      <c r="F15" s="19" t="s">
        <v>239</v>
      </c>
      <c r="G15" s="19" t="s">
        <v>240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5:23" s="4" customFormat="1" ht="12.75">
      <c r="E16" s="37"/>
      <c r="F16" s="37"/>
      <c r="G16" s="3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2" s="4" customFormat="1" ht="12.75">
      <c r="A17" s="4" t="s">
        <v>40</v>
      </c>
      <c r="B17" s="4" t="s">
        <v>173</v>
      </c>
      <c r="C17" s="4" t="s">
        <v>177</v>
      </c>
      <c r="D17" s="4" t="s">
        <v>175</v>
      </c>
      <c r="E17" s="37">
        <v>596</v>
      </c>
      <c r="F17" s="37">
        <v>596</v>
      </c>
      <c r="G17" s="37">
        <v>596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5:22" s="4" customFormat="1" ht="12.75">
      <c r="E18" s="37"/>
      <c r="F18" s="37"/>
      <c r="G18" s="3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3:22" s="4" customFormat="1" ht="12.75">
      <c r="C19" s="7" t="s">
        <v>29</v>
      </c>
      <c r="E19" s="19" t="s">
        <v>238</v>
      </c>
      <c r="F19" s="19" t="s">
        <v>239</v>
      </c>
      <c r="G19" s="19" t="s">
        <v>240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5:22" s="4" customFormat="1" ht="12.75">
      <c r="E20" s="37"/>
      <c r="F20" s="37"/>
      <c r="G20" s="3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4" customFormat="1" ht="12.75">
      <c r="A21" s="4" t="s">
        <v>29</v>
      </c>
      <c r="B21" s="4" t="s">
        <v>173</v>
      </c>
      <c r="C21" s="4" t="s">
        <v>177</v>
      </c>
      <c r="D21" s="4" t="s">
        <v>175</v>
      </c>
      <c r="E21" s="37">
        <v>505</v>
      </c>
      <c r="F21" s="37">
        <v>509</v>
      </c>
      <c r="G21" s="37">
        <v>510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5:22" s="4" customFormat="1" ht="12.75">
      <c r="E22" s="37"/>
      <c r="F22" s="37"/>
      <c r="G22" s="3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3:22" s="4" customFormat="1" ht="12.75">
      <c r="C23" s="7" t="s">
        <v>31</v>
      </c>
      <c r="E23" s="19" t="s">
        <v>238</v>
      </c>
      <c r="F23" s="19" t="s">
        <v>239</v>
      </c>
      <c r="G23" s="19" t="s">
        <v>240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5:22" s="4" customFormat="1" ht="12.75">
      <c r="E24" s="37"/>
      <c r="F24" s="37"/>
      <c r="G24" s="3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4" customFormat="1" ht="12.75">
      <c r="A25" s="4" t="s">
        <v>31</v>
      </c>
      <c r="B25" s="4" t="s">
        <v>173</v>
      </c>
      <c r="C25" s="4" t="s">
        <v>177</v>
      </c>
      <c r="D25" s="4" t="s">
        <v>175</v>
      </c>
      <c r="E25" s="37">
        <v>498</v>
      </c>
      <c r="F25" s="37">
        <v>498</v>
      </c>
      <c r="G25" s="37">
        <v>500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5:22" s="4" customFormat="1" ht="12.75">
      <c r="E26" s="37"/>
      <c r="F26" s="37"/>
      <c r="G26" s="3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3:22" s="4" customFormat="1" ht="12.75">
      <c r="C27" s="7" t="s">
        <v>32</v>
      </c>
      <c r="E27" s="19" t="s">
        <v>238</v>
      </c>
      <c r="F27" s="19" t="s">
        <v>239</v>
      </c>
      <c r="G27" s="19" t="s">
        <v>240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5:22" s="4" customFormat="1" ht="12.75">
      <c r="E28" s="37"/>
      <c r="F28" s="37"/>
      <c r="G28" s="3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4" customFormat="1" ht="12.75">
      <c r="A29" s="4" t="s">
        <v>32</v>
      </c>
      <c r="B29" s="4" t="s">
        <v>173</v>
      </c>
      <c r="C29" s="4" t="s">
        <v>177</v>
      </c>
      <c r="D29" s="4" t="s">
        <v>175</v>
      </c>
      <c r="E29" s="37">
        <v>513</v>
      </c>
      <c r="F29" s="37">
        <v>514</v>
      </c>
      <c r="G29" s="37">
        <v>514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5:22" s="4" customFormat="1" ht="12.75">
      <c r="E30" s="37"/>
      <c r="F30" s="37"/>
      <c r="G30" s="3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3:22" s="4" customFormat="1" ht="12.75">
      <c r="C31" s="7" t="s">
        <v>33</v>
      </c>
      <c r="E31" s="19" t="s">
        <v>238</v>
      </c>
      <c r="F31" s="19"/>
      <c r="G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5:22" s="4" customFormat="1" ht="12.75">
      <c r="E32" s="37"/>
      <c r="F32" s="37"/>
      <c r="G32" s="3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4" customFormat="1" ht="12.75">
      <c r="A33" s="4" t="s">
        <v>33</v>
      </c>
      <c r="B33" s="4" t="s">
        <v>173</v>
      </c>
      <c r="C33" s="4" t="s">
        <v>177</v>
      </c>
      <c r="D33" s="4" t="s">
        <v>175</v>
      </c>
      <c r="E33" s="37">
        <v>466</v>
      </c>
      <c r="F33" s="37"/>
      <c r="G33" s="3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5:22" s="4" customFormat="1" ht="12.75">
      <c r="E34" s="37"/>
      <c r="F34" s="37"/>
      <c r="G34" s="3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3:22" s="4" customFormat="1" ht="12.75">
      <c r="C35" s="7" t="s">
        <v>34</v>
      </c>
      <c r="E35" s="19" t="s">
        <v>238</v>
      </c>
      <c r="F35" s="19" t="s">
        <v>239</v>
      </c>
      <c r="G35" s="19" t="s">
        <v>240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5:22" s="4" customFormat="1" ht="12.75">
      <c r="E36" s="37"/>
      <c r="F36" s="37"/>
      <c r="G36" s="3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31" s="4" customFormat="1" ht="12.75">
      <c r="A37" s="4" t="s">
        <v>34</v>
      </c>
      <c r="B37" s="4" t="s">
        <v>173</v>
      </c>
      <c r="C37" s="4" t="s">
        <v>174</v>
      </c>
      <c r="D37" s="4" t="s">
        <v>175</v>
      </c>
      <c r="E37" s="37">
        <v>2290</v>
      </c>
      <c r="F37" s="37">
        <v>2289</v>
      </c>
      <c r="G37" s="37">
        <v>2290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23" s="4" customFormat="1" ht="12.75">
      <c r="A38" s="4" t="s">
        <v>34</v>
      </c>
      <c r="B38" s="4" t="s">
        <v>173</v>
      </c>
      <c r="C38" s="4" t="s">
        <v>178</v>
      </c>
      <c r="D38" s="4" t="s">
        <v>176</v>
      </c>
      <c r="E38" s="37">
        <v>437</v>
      </c>
      <c r="F38" s="37">
        <v>367</v>
      </c>
      <c r="G38" s="37">
        <v>328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2" s="4" customFormat="1" ht="12.75">
      <c r="A39" s="4" t="s">
        <v>34</v>
      </c>
      <c r="B39" s="4" t="s">
        <v>173</v>
      </c>
      <c r="C39" s="4" t="s">
        <v>177</v>
      </c>
      <c r="D39" s="4" t="s">
        <v>175</v>
      </c>
      <c r="E39" s="37">
        <v>620</v>
      </c>
      <c r="F39" s="37">
        <v>610</v>
      </c>
      <c r="G39" s="37">
        <v>612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5:23" s="4" customFormat="1" ht="12.75">
      <c r="E40" s="37"/>
      <c r="F40" s="37"/>
      <c r="G40" s="3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3:23" s="4" customFormat="1" ht="12.75">
      <c r="C41" s="7" t="s">
        <v>0</v>
      </c>
      <c r="E41" s="19" t="s">
        <v>238</v>
      </c>
      <c r="F41" s="19" t="s">
        <v>239</v>
      </c>
      <c r="G41" s="19" t="s">
        <v>240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5:23" s="4" customFormat="1" ht="12.75">
      <c r="E42" s="37"/>
      <c r="F42" s="37"/>
      <c r="G42" s="3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31" s="4" customFormat="1" ht="12.75">
      <c r="A43" s="4" t="s">
        <v>0</v>
      </c>
      <c r="B43" s="4" t="s">
        <v>173</v>
      </c>
      <c r="C43" s="4" t="s">
        <v>174</v>
      </c>
      <c r="D43" s="4" t="s">
        <v>175</v>
      </c>
      <c r="E43" s="37">
        <v>1945</v>
      </c>
      <c r="F43" s="37">
        <v>1824</v>
      </c>
      <c r="G43" s="37">
        <v>1809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23" s="4" customFormat="1" ht="12.75">
      <c r="A44" s="4" t="s">
        <v>0</v>
      </c>
      <c r="B44" s="4" t="s">
        <v>173</v>
      </c>
      <c r="C44" s="4" t="s">
        <v>178</v>
      </c>
      <c r="D44" s="4" t="s">
        <v>176</v>
      </c>
      <c r="E44" s="37">
        <v>460</v>
      </c>
      <c r="F44" s="37">
        <v>480</v>
      </c>
      <c r="G44" s="37">
        <v>449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2" s="4" customFormat="1" ht="12.75">
      <c r="A45" s="4" t="s">
        <v>0</v>
      </c>
      <c r="B45" s="4" t="s">
        <v>173</v>
      </c>
      <c r="C45" s="4" t="s">
        <v>177</v>
      </c>
      <c r="D45" s="4" t="s">
        <v>175</v>
      </c>
      <c r="E45" s="37">
        <v>577</v>
      </c>
      <c r="F45" s="37">
        <v>583</v>
      </c>
      <c r="G45" s="37">
        <v>577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5:23" s="4" customFormat="1" ht="12.75">
      <c r="E46" s="37"/>
      <c r="F46" s="37"/>
      <c r="G46" s="3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3:23" s="4" customFormat="1" ht="12.75">
      <c r="C47" s="7" t="s">
        <v>5</v>
      </c>
      <c r="E47" s="19" t="s">
        <v>238</v>
      </c>
      <c r="F47" s="19" t="s">
        <v>239</v>
      </c>
      <c r="G47" s="19" t="s">
        <v>240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5:23" s="4" customFormat="1" ht="12.75">
      <c r="E48" s="37"/>
      <c r="F48" s="37"/>
      <c r="G48" s="3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31" s="4" customFormat="1" ht="12.75">
      <c r="A49" s="4" t="s">
        <v>5</v>
      </c>
      <c r="B49" s="4" t="s">
        <v>173</v>
      </c>
      <c r="C49" s="4" t="s">
        <v>174</v>
      </c>
      <c r="D49" s="4" t="s">
        <v>175</v>
      </c>
      <c r="E49" s="37">
        <v>2314</v>
      </c>
      <c r="F49" s="37">
        <v>2201</v>
      </c>
      <c r="G49" s="37">
        <v>2261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23" s="4" customFormat="1" ht="12.75">
      <c r="A50" s="4" t="s">
        <v>5</v>
      </c>
      <c r="B50" s="4" t="s">
        <v>173</v>
      </c>
      <c r="C50" s="4" t="s">
        <v>178</v>
      </c>
      <c r="D50" s="4" t="s">
        <v>176</v>
      </c>
      <c r="E50" s="37">
        <v>513</v>
      </c>
      <c r="F50" s="37">
        <v>517</v>
      </c>
      <c r="G50" s="37">
        <v>527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2" s="4" customFormat="1" ht="12.75">
      <c r="A51" s="4" t="s">
        <v>5</v>
      </c>
      <c r="B51" s="4" t="s">
        <v>173</v>
      </c>
      <c r="C51" s="4" t="s">
        <v>177</v>
      </c>
      <c r="D51" s="4" t="s">
        <v>175</v>
      </c>
      <c r="E51" s="37">
        <v>486</v>
      </c>
      <c r="F51" s="37">
        <v>481</v>
      </c>
      <c r="G51" s="37">
        <v>480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5:23" s="4" customFormat="1" ht="12.75">
      <c r="E52" s="37"/>
      <c r="F52" s="37"/>
      <c r="G52" s="3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3:23" s="4" customFormat="1" ht="12.75">
      <c r="C53" s="7" t="s">
        <v>25</v>
      </c>
      <c r="E53" s="19" t="s">
        <v>238</v>
      </c>
      <c r="F53" s="19" t="s">
        <v>239</v>
      </c>
      <c r="G53" s="19" t="s">
        <v>240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5:23" s="4" customFormat="1" ht="12.75">
      <c r="E54" s="37"/>
      <c r="F54" s="37"/>
      <c r="G54" s="3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31" s="4" customFormat="1" ht="12.75">
      <c r="A55" s="4" t="s">
        <v>25</v>
      </c>
      <c r="B55" s="4" t="s">
        <v>173</v>
      </c>
      <c r="C55" s="4" t="s">
        <v>174</v>
      </c>
      <c r="D55" s="4" t="s">
        <v>175</v>
      </c>
      <c r="E55" s="37">
        <v>2512</v>
      </c>
      <c r="F55" s="37">
        <v>2297</v>
      </c>
      <c r="G55" s="37">
        <v>2364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23" s="4" customFormat="1" ht="12.75">
      <c r="A56" s="4" t="s">
        <v>25</v>
      </c>
      <c r="B56" s="4" t="s">
        <v>173</v>
      </c>
      <c r="C56" s="4" t="s">
        <v>178</v>
      </c>
      <c r="D56" s="4" t="s">
        <v>176</v>
      </c>
      <c r="E56" s="37">
        <v>371</v>
      </c>
      <c r="F56" s="37">
        <v>379</v>
      </c>
      <c r="G56" s="37">
        <v>406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2" s="4" customFormat="1" ht="12.75">
      <c r="A57" s="4" t="s">
        <v>25</v>
      </c>
      <c r="B57" s="4" t="s">
        <v>173</v>
      </c>
      <c r="C57" s="4" t="s">
        <v>177</v>
      </c>
      <c r="D57" s="4" t="s">
        <v>175</v>
      </c>
      <c r="E57" s="37">
        <v>540</v>
      </c>
      <c r="F57" s="37">
        <v>512</v>
      </c>
      <c r="G57" s="37">
        <v>529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C1">
      <selection activeCell="C8" sqref="C8"/>
    </sheetView>
  </sheetViews>
  <sheetFormatPr defaultColWidth="9.140625" defaultRowHeight="12.75"/>
  <cols>
    <col min="1" max="1" width="4.57421875" style="0" hidden="1" customWidth="1"/>
    <col min="2" max="2" width="8.00390625" style="0" hidden="1" customWidth="1"/>
    <col min="3" max="3" width="16.28125" style="0" bestFit="1" customWidth="1"/>
    <col min="5" max="5" width="4.8515625" style="0" customWidth="1"/>
    <col min="6" max="8" width="9.140625" style="44" customWidth="1"/>
    <col min="9" max="9" width="4.28125" style="0" customWidth="1"/>
    <col min="10" max="12" width="9.140625" style="44" customWidth="1"/>
    <col min="13" max="13" width="5.421875" style="0" customWidth="1"/>
    <col min="14" max="16" width="9.140625" style="44" customWidth="1"/>
  </cols>
  <sheetData>
    <row r="1" spans="3:16" ht="12.75">
      <c r="C1" s="18" t="s">
        <v>28</v>
      </c>
      <c r="D1" s="9" t="s">
        <v>94</v>
      </c>
      <c r="F1" s="42" t="s">
        <v>43</v>
      </c>
      <c r="G1" s="42"/>
      <c r="H1" s="42"/>
      <c r="J1" s="42" t="s">
        <v>44</v>
      </c>
      <c r="K1" s="42"/>
      <c r="L1" s="42"/>
      <c r="N1" s="42" t="s">
        <v>45</v>
      </c>
      <c r="O1" s="42"/>
      <c r="P1" s="42"/>
    </row>
    <row r="2" spans="4:16" ht="12.75">
      <c r="D2" s="9" t="s">
        <v>95</v>
      </c>
      <c r="F2" s="43" t="s">
        <v>56</v>
      </c>
      <c r="G2" s="12" t="s">
        <v>56</v>
      </c>
      <c r="H2" s="12" t="s">
        <v>96</v>
      </c>
      <c r="J2" s="43" t="s">
        <v>56</v>
      </c>
      <c r="K2" s="12" t="s">
        <v>56</v>
      </c>
      <c r="L2" s="12" t="s">
        <v>96</v>
      </c>
      <c r="N2" s="43" t="s">
        <v>56</v>
      </c>
      <c r="O2" s="12" t="s">
        <v>56</v>
      </c>
      <c r="P2" s="12" t="s">
        <v>96</v>
      </c>
    </row>
    <row r="3" spans="3:16" ht="12.75">
      <c r="C3" t="s">
        <v>171</v>
      </c>
      <c r="D3" s="9"/>
      <c r="F3" s="43" t="s">
        <v>98</v>
      </c>
      <c r="G3" s="12" t="s">
        <v>97</v>
      </c>
      <c r="H3" s="12" t="s">
        <v>97</v>
      </c>
      <c r="J3" s="43" t="s">
        <v>98</v>
      </c>
      <c r="K3" s="12" t="s">
        <v>97</v>
      </c>
      <c r="L3" s="12" t="s">
        <v>97</v>
      </c>
      <c r="N3" s="43" t="s">
        <v>98</v>
      </c>
      <c r="O3" s="12" t="s">
        <v>97</v>
      </c>
      <c r="P3" s="12" t="s">
        <v>97</v>
      </c>
    </row>
    <row r="4" spans="4:16" ht="12.75">
      <c r="D4" s="10"/>
      <c r="G4" s="14"/>
      <c r="H4" s="14"/>
      <c r="K4" s="14"/>
      <c r="L4" s="14"/>
      <c r="O4" s="14"/>
      <c r="P4" s="14"/>
    </row>
    <row r="5" spans="1:35" s="4" customFormat="1" ht="12.75">
      <c r="A5" s="4" t="s">
        <v>28</v>
      </c>
      <c r="B5" s="4">
        <v>1</v>
      </c>
      <c r="C5" s="4" t="s">
        <v>59</v>
      </c>
      <c r="D5" s="9">
        <v>1</v>
      </c>
      <c r="E5" s="2">
        <v>1</v>
      </c>
      <c r="F5" s="17">
        <v>0.030958431229198655</v>
      </c>
      <c r="G5" s="14">
        <f>IF(F5=0,"",IF(E5=1,F5/2,F5))</f>
        <v>0.015479215614599327</v>
      </c>
      <c r="H5" s="14">
        <f>IF(G5="","",G5*$D5)</f>
        <v>0.015479215614599327</v>
      </c>
      <c r="I5" s="2">
        <v>1</v>
      </c>
      <c r="J5" s="17">
        <v>0.1343222779649686</v>
      </c>
      <c r="K5" s="14">
        <f>IF(J5=0,"",IF(I5=1,J5/2,J5))</f>
        <v>0.0671611389824843</v>
      </c>
      <c r="L5" s="14">
        <f>IF(K5="","",K5*$D5)</f>
        <v>0.0671611389824843</v>
      </c>
      <c r="M5" s="2">
        <v>1</v>
      </c>
      <c r="N5" s="17">
        <v>0.029590709663660474</v>
      </c>
      <c r="O5" s="14">
        <f>IF(N5=0,"",IF(M5=1,N5/2,N5))</f>
        <v>0.014795354831830237</v>
      </c>
      <c r="P5" s="14">
        <f>IF(O5="","",O5*$D5)</f>
        <v>0.014795354831830237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4:35" s="4" customFormat="1" ht="12.75">
      <c r="D6" s="9">
        <v>0</v>
      </c>
      <c r="E6" s="2"/>
      <c r="F6" s="17"/>
      <c r="G6" s="14">
        <f aca="true" t="shared" si="0" ref="G6:G37">IF(F6=0,"",IF(E6=1,F6/2,F6))</f>
      </c>
      <c r="H6" s="14">
        <f aca="true" t="shared" si="1" ref="H6:H37">IF(G6="","",G6*$D6)</f>
      </c>
      <c r="I6" s="2"/>
      <c r="J6" s="17"/>
      <c r="K6" s="14">
        <f aca="true" t="shared" si="2" ref="K6:K37">IF(J6=0,"",IF(I6=1,J6/2,J6))</f>
      </c>
      <c r="L6" s="14">
        <f aca="true" t="shared" si="3" ref="L6:L37">IF(K6="","",K6*$D6)</f>
      </c>
      <c r="M6" s="2"/>
      <c r="N6" s="17"/>
      <c r="O6" s="14">
        <f aca="true" t="shared" si="4" ref="O6:O37">IF(N6=0,"",IF(M6=1,N6/2,N6))</f>
      </c>
      <c r="P6" s="14">
        <f aca="true" t="shared" si="5" ref="P6:P37">IF(O6="","",O6*$D6)</f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4:35" s="4" customFormat="1" ht="12.75">
      <c r="D7" s="9">
        <v>0</v>
      </c>
      <c r="E7" s="2"/>
      <c r="F7" s="17"/>
      <c r="G7" s="14">
        <f t="shared" si="0"/>
      </c>
      <c r="H7" s="14">
        <f t="shared" si="1"/>
      </c>
      <c r="I7" s="2"/>
      <c r="J7" s="17"/>
      <c r="K7" s="14">
        <f t="shared" si="2"/>
      </c>
      <c r="L7" s="14">
        <f t="shared" si="3"/>
      </c>
      <c r="M7" s="2"/>
      <c r="N7" s="17"/>
      <c r="O7" s="14">
        <f t="shared" si="4"/>
      </c>
      <c r="P7" s="14">
        <f t="shared" si="5"/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4" customFormat="1" ht="12.75">
      <c r="A8" s="4" t="s">
        <v>28</v>
      </c>
      <c r="B8" s="4">
        <v>4</v>
      </c>
      <c r="C8" s="4" t="s">
        <v>62</v>
      </c>
      <c r="D8" s="9">
        <v>0.5</v>
      </c>
      <c r="E8" s="2">
        <v>1</v>
      </c>
      <c r="F8" s="17">
        <v>0.21228638557164795</v>
      </c>
      <c r="G8" s="14">
        <f t="shared" si="0"/>
        <v>0.10614319278582397</v>
      </c>
      <c r="H8" s="14">
        <f t="shared" si="1"/>
        <v>0.053071596392911986</v>
      </c>
      <c r="I8" s="2"/>
      <c r="J8" s="17">
        <v>0.06373723777945568</v>
      </c>
      <c r="K8" s="14">
        <f t="shared" si="2"/>
        <v>0.06373723777945568</v>
      </c>
      <c r="L8" s="14">
        <f t="shared" si="3"/>
        <v>0.03186861888972784</v>
      </c>
      <c r="M8" s="2"/>
      <c r="N8" s="17">
        <v>0.9829261818711565</v>
      </c>
      <c r="O8" s="14">
        <f t="shared" si="4"/>
        <v>0.9829261818711565</v>
      </c>
      <c r="P8" s="14">
        <f t="shared" si="5"/>
        <v>0.4914630909355783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4:35" s="4" customFormat="1" ht="12.75">
      <c r="D9" s="9">
        <v>0</v>
      </c>
      <c r="E9" s="2"/>
      <c r="F9" s="17"/>
      <c r="G9" s="14">
        <f t="shared" si="0"/>
      </c>
      <c r="H9" s="14">
        <f t="shared" si="1"/>
      </c>
      <c r="I9" s="2"/>
      <c r="J9" s="17"/>
      <c r="K9" s="14">
        <f t="shared" si="2"/>
      </c>
      <c r="L9" s="14">
        <f t="shared" si="3"/>
      </c>
      <c r="M9" s="2"/>
      <c r="N9" s="17"/>
      <c r="O9" s="14">
        <f t="shared" si="4"/>
      </c>
      <c r="P9" s="14">
        <f t="shared" si="5"/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4:35" s="4" customFormat="1" ht="12.75">
      <c r="D10" s="9">
        <v>0</v>
      </c>
      <c r="E10" s="2"/>
      <c r="F10" s="17"/>
      <c r="G10" s="14">
        <f t="shared" si="0"/>
      </c>
      <c r="H10" s="14">
        <f t="shared" si="1"/>
      </c>
      <c r="I10" s="2"/>
      <c r="J10" s="17"/>
      <c r="K10" s="14">
        <f t="shared" si="2"/>
      </c>
      <c r="L10" s="14">
        <f t="shared" si="3"/>
      </c>
      <c r="M10" s="2"/>
      <c r="N10" s="17"/>
      <c r="O10" s="14">
        <f t="shared" si="4"/>
      </c>
      <c r="P10" s="14">
        <f t="shared" si="5"/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4" customFormat="1" ht="12.75">
      <c r="A11" s="4" t="s">
        <v>28</v>
      </c>
      <c r="B11" s="4">
        <v>7</v>
      </c>
      <c r="C11" s="4" t="s">
        <v>65</v>
      </c>
      <c r="D11" s="9">
        <v>0.1</v>
      </c>
      <c r="E11" s="2">
        <v>1</v>
      </c>
      <c r="F11" s="17">
        <v>0.13293914586655894</v>
      </c>
      <c r="G11" s="14">
        <f t="shared" si="0"/>
        <v>0.06646957293327947</v>
      </c>
      <c r="H11" s="14">
        <f t="shared" si="1"/>
        <v>0.006646957293327947</v>
      </c>
      <c r="I11" s="2"/>
      <c r="J11" s="17">
        <v>0.0855975300757153</v>
      </c>
      <c r="K11" s="14">
        <f t="shared" si="2"/>
        <v>0.0855975300757153</v>
      </c>
      <c r="L11" s="14">
        <f t="shared" si="3"/>
        <v>0.00855975300757153</v>
      </c>
      <c r="M11" s="2"/>
      <c r="N11" s="17">
        <v>0.11759090709819857</v>
      </c>
      <c r="O11" s="14">
        <f t="shared" si="4"/>
        <v>0.11759090709819857</v>
      </c>
      <c r="P11" s="14">
        <f t="shared" si="5"/>
        <v>0.011759090709819857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4" customFormat="1" ht="12.75">
      <c r="A12" s="4" t="s">
        <v>28</v>
      </c>
      <c r="B12" s="4">
        <v>8</v>
      </c>
      <c r="C12" s="4" t="s">
        <v>66</v>
      </c>
      <c r="D12" s="9">
        <v>0.1</v>
      </c>
      <c r="E12" s="2">
        <v>1</v>
      </c>
      <c r="F12" s="17">
        <v>0.12435403468535257</v>
      </c>
      <c r="G12" s="14">
        <f t="shared" si="0"/>
        <v>0.062177017342676284</v>
      </c>
      <c r="H12" s="14">
        <f t="shared" si="1"/>
        <v>0.006217701734267628</v>
      </c>
      <c r="I12" s="2">
        <v>1</v>
      </c>
      <c r="J12" s="17">
        <v>0.13879968723046754</v>
      </c>
      <c r="K12" s="14">
        <f t="shared" si="2"/>
        <v>0.06939984361523377</v>
      </c>
      <c r="L12" s="14">
        <f t="shared" si="3"/>
        <v>0.006939984361523377</v>
      </c>
      <c r="M12" s="2">
        <v>1</v>
      </c>
      <c r="N12" s="17">
        <v>0.1533570692134056</v>
      </c>
      <c r="O12" s="14">
        <f t="shared" si="4"/>
        <v>0.0766785346067028</v>
      </c>
      <c r="P12" s="14">
        <f t="shared" si="5"/>
        <v>0.007667853460670281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4" customFormat="1" ht="12.75">
      <c r="A13" s="4" t="s">
        <v>28</v>
      </c>
      <c r="B13" s="4">
        <v>9</v>
      </c>
      <c r="C13" s="4" t="s">
        <v>67</v>
      </c>
      <c r="D13" s="9">
        <v>0.1</v>
      </c>
      <c r="E13" s="2">
        <v>1</v>
      </c>
      <c r="F13" s="17">
        <v>0.1204517114211679</v>
      </c>
      <c r="G13" s="14">
        <f t="shared" si="0"/>
        <v>0.06022585571058395</v>
      </c>
      <c r="H13" s="14">
        <f t="shared" si="1"/>
        <v>0.0060225855710583955</v>
      </c>
      <c r="I13" s="2">
        <v>1</v>
      </c>
      <c r="J13" s="17">
        <v>0.1345856549805862</v>
      </c>
      <c r="K13" s="14">
        <f t="shared" si="2"/>
        <v>0.0672928274902931</v>
      </c>
      <c r="L13" s="14">
        <f t="shared" si="3"/>
        <v>0.00672928274902931</v>
      </c>
      <c r="M13" s="2"/>
      <c r="N13" s="17">
        <v>0.16493604256005537</v>
      </c>
      <c r="O13" s="14">
        <f t="shared" si="4"/>
        <v>0.16493604256005537</v>
      </c>
      <c r="P13" s="14">
        <f t="shared" si="5"/>
        <v>0.016493604256005538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4:35" s="4" customFormat="1" ht="12.75">
      <c r="D14" s="9">
        <v>0</v>
      </c>
      <c r="E14" s="2"/>
      <c r="F14" s="17"/>
      <c r="G14" s="14">
        <f t="shared" si="0"/>
      </c>
      <c r="H14" s="14">
        <f t="shared" si="1"/>
      </c>
      <c r="I14" s="2"/>
      <c r="J14" s="17"/>
      <c r="K14" s="14">
        <f t="shared" si="2"/>
      </c>
      <c r="L14" s="14">
        <f t="shared" si="3"/>
      </c>
      <c r="M14" s="2"/>
      <c r="N14" s="17"/>
      <c r="O14" s="14">
        <f t="shared" si="4"/>
      </c>
      <c r="P14" s="14">
        <f t="shared" si="5"/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4:35" s="4" customFormat="1" ht="12.75">
      <c r="D15" s="9">
        <v>0</v>
      </c>
      <c r="E15" s="2"/>
      <c r="F15" s="17"/>
      <c r="G15" s="14">
        <f t="shared" si="0"/>
      </c>
      <c r="H15" s="14">
        <f t="shared" si="1"/>
      </c>
      <c r="I15" s="2"/>
      <c r="J15" s="17"/>
      <c r="K15" s="14">
        <f t="shared" si="2"/>
      </c>
      <c r="L15" s="14">
        <f t="shared" si="3"/>
      </c>
      <c r="M15" s="2"/>
      <c r="N15" s="17"/>
      <c r="O15" s="14">
        <f t="shared" si="4"/>
      </c>
      <c r="P15" s="14">
        <f t="shared" si="5"/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4" customFormat="1" ht="12.75">
      <c r="A16" s="4" t="s">
        <v>28</v>
      </c>
      <c r="B16" s="4">
        <v>12</v>
      </c>
      <c r="C16" s="4" t="s">
        <v>70</v>
      </c>
      <c r="D16" s="9">
        <v>0.01</v>
      </c>
      <c r="E16" s="2"/>
      <c r="F16" s="17">
        <v>0.10328148905875521</v>
      </c>
      <c r="G16" s="14">
        <f t="shared" si="0"/>
        <v>0.10328148905875521</v>
      </c>
      <c r="H16" s="14">
        <f t="shared" si="1"/>
        <v>0.0010328148905875522</v>
      </c>
      <c r="I16" s="2"/>
      <c r="J16" s="17">
        <v>0.12299706629341242</v>
      </c>
      <c r="K16" s="14">
        <f t="shared" si="2"/>
        <v>0.12299706629341242</v>
      </c>
      <c r="L16" s="14">
        <f t="shared" si="3"/>
        <v>0.0012299706629341242</v>
      </c>
      <c r="M16" s="2"/>
      <c r="N16" s="17">
        <v>0.14357926949845692</v>
      </c>
      <c r="O16" s="14">
        <f t="shared" si="4"/>
        <v>0.14357926949845692</v>
      </c>
      <c r="P16" s="14">
        <f t="shared" si="5"/>
        <v>0.0014357926949845692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4:35" s="4" customFormat="1" ht="12.75">
      <c r="D17" s="9">
        <v>0</v>
      </c>
      <c r="E17" s="2"/>
      <c r="F17" s="17"/>
      <c r="G17" s="14">
        <f t="shared" si="0"/>
      </c>
      <c r="H17" s="14">
        <f t="shared" si="1"/>
      </c>
      <c r="I17" s="2"/>
      <c r="J17" s="17"/>
      <c r="K17" s="14">
        <f t="shared" si="2"/>
      </c>
      <c r="L17" s="14">
        <f t="shared" si="3"/>
      </c>
      <c r="M17" s="2"/>
      <c r="N17" s="17"/>
      <c r="O17" s="14">
        <f t="shared" si="4"/>
      </c>
      <c r="P17" s="14">
        <f t="shared" si="5"/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4:35" s="4" customFormat="1" ht="12.75">
      <c r="D18" s="9">
        <v>0</v>
      </c>
      <c r="E18" s="2"/>
      <c r="F18" s="17"/>
      <c r="G18" s="14">
        <f t="shared" si="0"/>
      </c>
      <c r="H18" s="14">
        <f t="shared" si="1"/>
      </c>
      <c r="I18" s="2"/>
      <c r="J18" s="17"/>
      <c r="K18" s="14">
        <f t="shared" si="2"/>
      </c>
      <c r="L18" s="14">
        <f t="shared" si="3"/>
      </c>
      <c r="M18" s="2"/>
      <c r="N18" s="17"/>
      <c r="O18" s="14">
        <f t="shared" si="4"/>
      </c>
      <c r="P18" s="14">
        <f t="shared" si="5"/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4" customFormat="1" ht="12.75">
      <c r="A19" s="4" t="s">
        <v>28</v>
      </c>
      <c r="B19" s="4">
        <v>15</v>
      </c>
      <c r="C19" s="4" t="s">
        <v>73</v>
      </c>
      <c r="D19" s="9">
        <v>0.001</v>
      </c>
      <c r="E19" s="2"/>
      <c r="F19" s="17">
        <v>0.03772245822045215</v>
      </c>
      <c r="G19" s="14">
        <f t="shared" si="0"/>
        <v>0.03772245822045215</v>
      </c>
      <c r="H19" s="14">
        <f t="shared" si="1"/>
        <v>3.772245822045215E-05</v>
      </c>
      <c r="I19" s="2">
        <v>1</v>
      </c>
      <c r="J19" s="17">
        <v>0.04108681443634334</v>
      </c>
      <c r="K19" s="14">
        <f t="shared" si="2"/>
        <v>0.02054340721817167</v>
      </c>
      <c r="L19" s="14">
        <f t="shared" si="3"/>
        <v>2.0543407218171672E-05</v>
      </c>
      <c r="M19" s="2"/>
      <c r="N19" s="17">
        <v>0.1222224964368585</v>
      </c>
      <c r="O19" s="14">
        <f t="shared" si="4"/>
        <v>0.1222224964368585</v>
      </c>
      <c r="P19" s="14">
        <f t="shared" si="5"/>
        <v>0.0001222224964368585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4" customFormat="1" ht="12.75">
      <c r="A20" s="4" t="s">
        <v>28</v>
      </c>
      <c r="B20" s="4">
        <v>16</v>
      </c>
      <c r="C20" s="4" t="s">
        <v>74</v>
      </c>
      <c r="D20" s="9">
        <v>0.1</v>
      </c>
      <c r="E20" s="2"/>
      <c r="F20" s="17">
        <v>0.38242767989010107</v>
      </c>
      <c r="G20" s="14">
        <f t="shared" si="0"/>
        <v>0.38242767989010107</v>
      </c>
      <c r="H20" s="14">
        <f t="shared" si="1"/>
        <v>0.03824276798901011</v>
      </c>
      <c r="I20" s="2"/>
      <c r="J20" s="17">
        <v>0.7479907243539428</v>
      </c>
      <c r="K20" s="14">
        <f t="shared" si="2"/>
        <v>0.7479907243539428</v>
      </c>
      <c r="L20" s="14">
        <f t="shared" si="3"/>
        <v>0.07479907243539428</v>
      </c>
      <c r="M20" s="2"/>
      <c r="N20" s="17">
        <v>0.8465516068995041</v>
      </c>
      <c r="O20" s="14">
        <f t="shared" si="4"/>
        <v>0.8465516068995041</v>
      </c>
      <c r="P20" s="14">
        <f t="shared" si="5"/>
        <v>0.08465516068995042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4:35" s="4" customFormat="1" ht="12.75">
      <c r="D21" s="9">
        <v>0</v>
      </c>
      <c r="E21" s="2"/>
      <c r="F21" s="17"/>
      <c r="G21" s="14">
        <f t="shared" si="0"/>
      </c>
      <c r="H21" s="14">
        <f t="shared" si="1"/>
      </c>
      <c r="I21" s="2"/>
      <c r="J21" s="17"/>
      <c r="K21" s="14">
        <f t="shared" si="2"/>
      </c>
      <c r="L21" s="14">
        <f t="shared" si="3"/>
      </c>
      <c r="M21" s="2"/>
      <c r="N21" s="17"/>
      <c r="O21" s="14">
        <f t="shared" si="4"/>
      </c>
      <c r="P21" s="14">
        <f t="shared" si="5"/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4:35" s="4" customFormat="1" ht="12.75">
      <c r="D22" s="9">
        <v>0</v>
      </c>
      <c r="E22" s="2"/>
      <c r="F22" s="17"/>
      <c r="G22" s="14">
        <f t="shared" si="0"/>
      </c>
      <c r="H22" s="14">
        <f t="shared" si="1"/>
      </c>
      <c r="I22" s="2"/>
      <c r="J22" s="17"/>
      <c r="K22" s="14">
        <f t="shared" si="2"/>
      </c>
      <c r="L22" s="14">
        <f t="shared" si="3"/>
      </c>
      <c r="M22" s="2"/>
      <c r="N22" s="17"/>
      <c r="O22" s="14">
        <f t="shared" si="4"/>
      </c>
      <c r="P22" s="14">
        <f t="shared" si="5"/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4" customFormat="1" ht="12.75">
      <c r="A23" s="4" t="s">
        <v>28</v>
      </c>
      <c r="B23" s="4">
        <v>19</v>
      </c>
      <c r="C23" s="4" t="s">
        <v>77</v>
      </c>
      <c r="D23" s="9">
        <v>0.05</v>
      </c>
      <c r="E23" s="2">
        <v>1</v>
      </c>
      <c r="F23" s="17">
        <v>0.13918286308925448</v>
      </c>
      <c r="G23" s="14">
        <f t="shared" si="0"/>
        <v>0.06959143154462724</v>
      </c>
      <c r="H23" s="14">
        <f t="shared" si="1"/>
        <v>0.0034795715772313624</v>
      </c>
      <c r="I23" s="2">
        <v>1</v>
      </c>
      <c r="J23" s="17">
        <v>0.19726938469757155</v>
      </c>
      <c r="K23" s="14">
        <f t="shared" si="2"/>
        <v>0.09863469234878577</v>
      </c>
      <c r="L23" s="14">
        <f t="shared" si="3"/>
        <v>0.004931734617439289</v>
      </c>
      <c r="M23" s="2"/>
      <c r="N23" s="17">
        <v>0.08542709224639372</v>
      </c>
      <c r="O23" s="14">
        <f t="shared" si="4"/>
        <v>0.08542709224639372</v>
      </c>
      <c r="P23" s="14">
        <f t="shared" si="5"/>
        <v>0.004271354612319686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4" customFormat="1" ht="12.75">
      <c r="A24" s="4" t="s">
        <v>28</v>
      </c>
      <c r="B24" s="4">
        <v>20</v>
      </c>
      <c r="C24" s="4" t="s">
        <v>78</v>
      </c>
      <c r="D24" s="9">
        <v>0.5</v>
      </c>
      <c r="E24" s="2"/>
      <c r="F24" s="17">
        <v>0.06425825641690813</v>
      </c>
      <c r="G24" s="14">
        <f t="shared" si="0"/>
        <v>0.06425825641690813</v>
      </c>
      <c r="H24" s="14">
        <f t="shared" si="1"/>
        <v>0.032129128208454066</v>
      </c>
      <c r="I24" s="2"/>
      <c r="J24" s="17">
        <v>0.10140015101277</v>
      </c>
      <c r="K24" s="14">
        <f t="shared" si="2"/>
        <v>0.10140015101277</v>
      </c>
      <c r="L24" s="14">
        <f t="shared" si="3"/>
        <v>0.050700075506385</v>
      </c>
      <c r="M24" s="2"/>
      <c r="N24" s="17">
        <v>0.08902943950979585</v>
      </c>
      <c r="O24" s="14">
        <f t="shared" si="4"/>
        <v>0.08902943950979585</v>
      </c>
      <c r="P24" s="14">
        <f t="shared" si="5"/>
        <v>0.04451471975489792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4:35" s="4" customFormat="1" ht="12.75">
      <c r="D25" s="9">
        <v>0</v>
      </c>
      <c r="E25" s="2"/>
      <c r="F25" s="17"/>
      <c r="G25" s="14">
        <f t="shared" si="0"/>
      </c>
      <c r="H25" s="14">
        <f t="shared" si="1"/>
      </c>
      <c r="I25" s="2"/>
      <c r="J25" s="17"/>
      <c r="K25" s="14">
        <f t="shared" si="2"/>
      </c>
      <c r="L25" s="14">
        <f t="shared" si="3"/>
      </c>
      <c r="M25" s="2"/>
      <c r="N25" s="17"/>
      <c r="O25" s="14">
        <f t="shared" si="4"/>
      </c>
      <c r="P25" s="14">
        <f t="shared" si="5"/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4:35" s="4" customFormat="1" ht="12.75">
      <c r="D26" s="9">
        <v>0</v>
      </c>
      <c r="E26" s="2"/>
      <c r="F26" s="17"/>
      <c r="G26" s="14">
        <f t="shared" si="0"/>
      </c>
      <c r="H26" s="14">
        <f t="shared" si="1"/>
      </c>
      <c r="I26" s="2"/>
      <c r="J26" s="17"/>
      <c r="K26" s="14">
        <f t="shared" si="2"/>
      </c>
      <c r="L26" s="14">
        <f t="shared" si="3"/>
      </c>
      <c r="M26" s="2"/>
      <c r="N26" s="17"/>
      <c r="O26" s="14">
        <f t="shared" si="4"/>
      </c>
      <c r="P26" s="14">
        <f t="shared" si="5"/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4" customFormat="1" ht="12.75">
      <c r="A27" s="4" t="s">
        <v>28</v>
      </c>
      <c r="B27" s="4">
        <v>23</v>
      </c>
      <c r="C27" s="4" t="s">
        <v>81</v>
      </c>
      <c r="D27" s="9">
        <v>0.1</v>
      </c>
      <c r="E27" s="2">
        <v>1</v>
      </c>
      <c r="F27" s="17">
        <v>0.05047004755012218</v>
      </c>
      <c r="G27" s="14">
        <f t="shared" si="0"/>
        <v>0.02523502377506109</v>
      </c>
      <c r="H27" s="14">
        <f t="shared" si="1"/>
        <v>0.0025235023775061092</v>
      </c>
      <c r="I27" s="2">
        <v>1</v>
      </c>
      <c r="J27" s="17">
        <v>0.11430562477803212</v>
      </c>
      <c r="K27" s="14">
        <f t="shared" si="2"/>
        <v>0.05715281238901606</v>
      </c>
      <c r="L27" s="14">
        <f t="shared" si="3"/>
        <v>0.005715281238901606</v>
      </c>
      <c r="M27" s="2">
        <v>1</v>
      </c>
      <c r="N27" s="17">
        <v>0.10884234945850765</v>
      </c>
      <c r="O27" s="14">
        <f t="shared" si="4"/>
        <v>0.05442117472925383</v>
      </c>
      <c r="P27" s="14">
        <f t="shared" si="5"/>
        <v>0.005442117472925383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4" customFormat="1" ht="12.75">
      <c r="A28" s="4" t="s">
        <v>28</v>
      </c>
      <c r="B28" s="4">
        <v>24</v>
      </c>
      <c r="C28" s="4" t="s">
        <v>82</v>
      </c>
      <c r="D28" s="9">
        <v>0.1</v>
      </c>
      <c r="E28" s="2">
        <v>1</v>
      </c>
      <c r="F28" s="17">
        <v>0.04448648521170563</v>
      </c>
      <c r="G28" s="14">
        <f t="shared" si="0"/>
        <v>0.022243242605852816</v>
      </c>
      <c r="H28" s="14">
        <f t="shared" si="1"/>
        <v>0.002224324260585282</v>
      </c>
      <c r="I28" s="2">
        <v>1</v>
      </c>
      <c r="J28" s="17">
        <v>0.10087339698153525</v>
      </c>
      <c r="K28" s="14">
        <f t="shared" si="2"/>
        <v>0.05043669849076762</v>
      </c>
      <c r="L28" s="14">
        <f t="shared" si="3"/>
        <v>0.005043669849076763</v>
      </c>
      <c r="M28" s="2">
        <v>1</v>
      </c>
      <c r="N28" s="17">
        <v>0.09623413403660014</v>
      </c>
      <c r="O28" s="14">
        <f t="shared" si="4"/>
        <v>0.04811706701830007</v>
      </c>
      <c r="P28" s="14">
        <f t="shared" si="5"/>
        <v>0.004811706701830007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4" customFormat="1" ht="12.75">
      <c r="A29" s="4" t="s">
        <v>28</v>
      </c>
      <c r="B29" s="4">
        <v>25</v>
      </c>
      <c r="C29" s="4" t="s">
        <v>83</v>
      </c>
      <c r="D29" s="9">
        <v>0.1</v>
      </c>
      <c r="E29" s="2">
        <v>1</v>
      </c>
      <c r="F29" s="17">
        <v>0.052030976855796</v>
      </c>
      <c r="G29" s="14">
        <f t="shared" si="0"/>
        <v>0.026015488427898</v>
      </c>
      <c r="H29" s="14">
        <f t="shared" si="1"/>
        <v>0.0026015488427898</v>
      </c>
      <c r="I29" s="2">
        <v>1</v>
      </c>
      <c r="J29" s="17">
        <v>0.11799290299667828</v>
      </c>
      <c r="K29" s="14">
        <f t="shared" si="2"/>
        <v>0.05899645149833914</v>
      </c>
      <c r="L29" s="14">
        <f t="shared" si="3"/>
        <v>0.005899645149833915</v>
      </c>
      <c r="M29" s="2">
        <v>1</v>
      </c>
      <c r="N29" s="17">
        <v>0.11244469672191</v>
      </c>
      <c r="O29" s="14">
        <f t="shared" si="4"/>
        <v>0.056222348360955</v>
      </c>
      <c r="P29" s="14">
        <f t="shared" si="5"/>
        <v>0.0056222348360955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4" customFormat="1" ht="12.75">
      <c r="A30" s="4" t="s">
        <v>28</v>
      </c>
      <c r="B30" s="4">
        <v>26</v>
      </c>
      <c r="C30" s="4" t="s">
        <v>84</v>
      </c>
      <c r="D30" s="9">
        <v>0.1</v>
      </c>
      <c r="E30" s="2">
        <v>1</v>
      </c>
      <c r="F30" s="17">
        <v>0.06191686245839731</v>
      </c>
      <c r="G30" s="14">
        <f t="shared" si="0"/>
        <v>0.030958431229198655</v>
      </c>
      <c r="H30" s="14">
        <f t="shared" si="1"/>
        <v>0.0030958431229198657</v>
      </c>
      <c r="I30" s="2">
        <v>1</v>
      </c>
      <c r="J30" s="17">
        <v>0.14064332633979</v>
      </c>
      <c r="K30" s="14">
        <f t="shared" si="2"/>
        <v>0.070321663169895</v>
      </c>
      <c r="L30" s="14">
        <f t="shared" si="3"/>
        <v>0.0070321663169895</v>
      </c>
      <c r="M30" s="2">
        <v>1</v>
      </c>
      <c r="N30" s="17">
        <v>0.13380146978350824</v>
      </c>
      <c r="O30" s="14">
        <f t="shared" si="4"/>
        <v>0.06690073489175412</v>
      </c>
      <c r="P30" s="14">
        <f t="shared" si="5"/>
        <v>0.006690073489175412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4:35" s="4" customFormat="1" ht="12.75">
      <c r="D31" s="9">
        <v>0</v>
      </c>
      <c r="E31" s="2"/>
      <c r="F31" s="17"/>
      <c r="G31" s="14">
        <f t="shared" si="0"/>
      </c>
      <c r="H31" s="14">
        <f t="shared" si="1"/>
      </c>
      <c r="I31" s="2"/>
      <c r="J31" s="17"/>
      <c r="K31" s="14">
        <f t="shared" si="2"/>
      </c>
      <c r="L31" s="14">
        <f t="shared" si="3"/>
      </c>
      <c r="M31" s="2"/>
      <c r="N31" s="17"/>
      <c r="O31" s="14">
        <f t="shared" si="4"/>
      </c>
      <c r="P31" s="14">
        <f t="shared" si="5"/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4:35" s="4" customFormat="1" ht="12.75">
      <c r="D32" s="9">
        <v>0</v>
      </c>
      <c r="E32" s="2"/>
      <c r="F32" s="17"/>
      <c r="G32" s="14">
        <f t="shared" si="0"/>
      </c>
      <c r="H32" s="14">
        <f t="shared" si="1"/>
      </c>
      <c r="I32" s="2"/>
      <c r="J32" s="17"/>
      <c r="K32" s="14">
        <f t="shared" si="2"/>
      </c>
      <c r="L32" s="14">
        <f t="shared" si="3"/>
      </c>
      <c r="M32" s="2"/>
      <c r="N32" s="17"/>
      <c r="O32" s="14">
        <f t="shared" si="4"/>
      </c>
      <c r="P32" s="14">
        <f t="shared" si="5"/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4" customFormat="1" ht="12.75">
      <c r="A33" s="4" t="s">
        <v>28</v>
      </c>
      <c r="B33" s="4">
        <v>29</v>
      </c>
      <c r="C33" s="4" t="s">
        <v>87</v>
      </c>
      <c r="D33" s="9">
        <v>0.01</v>
      </c>
      <c r="E33" s="2">
        <v>1</v>
      </c>
      <c r="F33" s="17">
        <v>0.10094009510024436</v>
      </c>
      <c r="G33" s="14">
        <f t="shared" si="0"/>
        <v>0.05047004755012218</v>
      </c>
      <c r="H33" s="14">
        <f t="shared" si="1"/>
        <v>0.0005047004755012218</v>
      </c>
      <c r="I33" s="2"/>
      <c r="J33" s="17">
        <v>0.1056141832626518</v>
      </c>
      <c r="K33" s="14">
        <f t="shared" si="2"/>
        <v>0.1056141832626518</v>
      </c>
      <c r="L33" s="14">
        <f t="shared" si="3"/>
        <v>0.001056141832626518</v>
      </c>
      <c r="M33" s="2">
        <v>1</v>
      </c>
      <c r="N33" s="17">
        <v>0.2598836240025833</v>
      </c>
      <c r="O33" s="14">
        <f t="shared" si="4"/>
        <v>0.12994181200129165</v>
      </c>
      <c r="P33" s="14">
        <f t="shared" si="5"/>
        <v>0.0012994181200129166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4" customFormat="1" ht="12.75">
      <c r="A34" s="4" t="s">
        <v>28</v>
      </c>
      <c r="B34" s="4">
        <v>30</v>
      </c>
      <c r="C34" s="4" t="s">
        <v>88</v>
      </c>
      <c r="D34" s="9">
        <v>0.01</v>
      </c>
      <c r="E34" s="2">
        <v>1</v>
      </c>
      <c r="F34" s="17">
        <v>0.1217524858425628</v>
      </c>
      <c r="G34" s="14">
        <f t="shared" si="0"/>
        <v>0.0608762429212814</v>
      </c>
      <c r="H34" s="14">
        <f t="shared" si="1"/>
        <v>0.000608762429212814</v>
      </c>
      <c r="I34" s="2"/>
      <c r="J34" s="17">
        <v>0.04345720757690161</v>
      </c>
      <c r="K34" s="14">
        <f t="shared" si="2"/>
        <v>0.04345720757690161</v>
      </c>
      <c r="L34" s="14">
        <f t="shared" si="3"/>
        <v>0.0004345720757690161</v>
      </c>
      <c r="M34" s="2">
        <v>1</v>
      </c>
      <c r="N34" s="17">
        <v>0.31134572776547104</v>
      </c>
      <c r="O34" s="14">
        <f t="shared" si="4"/>
        <v>0.15567286388273552</v>
      </c>
      <c r="P34" s="14">
        <f t="shared" si="5"/>
        <v>0.0015567286388273552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4:35" s="4" customFormat="1" ht="12.75">
      <c r="D35" s="9">
        <v>0</v>
      </c>
      <c r="E35" s="2"/>
      <c r="F35" s="17"/>
      <c r="G35" s="14">
        <f t="shared" si="0"/>
      </c>
      <c r="H35" s="14">
        <f t="shared" si="1"/>
      </c>
      <c r="I35" s="2"/>
      <c r="J35" s="17"/>
      <c r="K35" s="14">
        <f t="shared" si="2"/>
      </c>
      <c r="L35" s="14">
        <f t="shared" si="3"/>
      </c>
      <c r="M35" s="2"/>
      <c r="N35" s="17"/>
      <c r="O35" s="14">
        <f t="shared" si="4"/>
      </c>
      <c r="P35" s="14">
        <f t="shared" si="5"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4:35" s="4" customFormat="1" ht="12.75">
      <c r="D36" s="9">
        <v>0</v>
      </c>
      <c r="E36" s="2"/>
      <c r="F36" s="17"/>
      <c r="G36" s="14">
        <f t="shared" si="0"/>
      </c>
      <c r="H36" s="14">
        <f t="shared" si="1"/>
      </c>
      <c r="I36" s="2"/>
      <c r="J36" s="17"/>
      <c r="K36" s="14">
        <f t="shared" si="2"/>
      </c>
      <c r="L36" s="14">
        <f t="shared" si="3"/>
      </c>
      <c r="M36" s="2"/>
      <c r="N36" s="17"/>
      <c r="O36" s="14">
        <f t="shared" si="4"/>
      </c>
      <c r="P36" s="14">
        <f t="shared" si="5"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4" customFormat="1" ht="12.75">
      <c r="A37" s="4" t="s">
        <v>28</v>
      </c>
      <c r="B37" s="4">
        <v>33</v>
      </c>
      <c r="C37" s="4" t="s">
        <v>91</v>
      </c>
      <c r="D37" s="9">
        <v>0.001</v>
      </c>
      <c r="E37" s="2"/>
      <c r="F37" s="17">
        <v>0.022893629816550267</v>
      </c>
      <c r="G37" s="14">
        <f t="shared" si="0"/>
        <v>0.022893629816550267</v>
      </c>
      <c r="H37" s="14">
        <f t="shared" si="1"/>
        <v>2.2893629816550268E-05</v>
      </c>
      <c r="I37" s="2">
        <v>1</v>
      </c>
      <c r="J37" s="17">
        <v>0.040033306373873</v>
      </c>
      <c r="K37" s="14">
        <f t="shared" si="2"/>
        <v>0.0200166531869365</v>
      </c>
      <c r="L37" s="14">
        <f t="shared" si="3"/>
        <v>2.00166531869365E-05</v>
      </c>
      <c r="M37" s="2">
        <v>1</v>
      </c>
      <c r="N37" s="17">
        <v>0.10961428101495</v>
      </c>
      <c r="O37" s="14">
        <f t="shared" si="4"/>
        <v>0.054807140507475</v>
      </c>
      <c r="P37" s="14">
        <f t="shared" si="5"/>
        <v>5.4807140507475E-05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4" customFormat="1" ht="12.75">
      <c r="A38" s="4" t="s">
        <v>28</v>
      </c>
      <c r="B38" s="4">
        <v>34</v>
      </c>
      <c r="C38" s="4" t="s">
        <v>92</v>
      </c>
      <c r="D38" s="2"/>
      <c r="E38" s="2"/>
      <c r="F38" s="17"/>
      <c r="G38" s="17"/>
      <c r="H38" s="17"/>
      <c r="I38" s="2"/>
      <c r="J38" s="17"/>
      <c r="K38" s="17"/>
      <c r="L38" s="17"/>
      <c r="M38" s="2"/>
      <c r="N38" s="17"/>
      <c r="O38" s="17"/>
      <c r="P38" s="17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4" customFormat="1" ht="12.75">
      <c r="A39" s="4" t="s">
        <v>28</v>
      </c>
      <c r="B39" s="4">
        <v>35</v>
      </c>
      <c r="C39" s="4" t="s">
        <v>93</v>
      </c>
      <c r="D39" s="2"/>
      <c r="E39" s="31">
        <f>(F39-H39)*2/F39*100</f>
        <v>74.14591633231784</v>
      </c>
      <c r="F39" s="17">
        <v>0.27641794655991225</v>
      </c>
      <c r="G39" s="17"/>
      <c r="H39" s="17">
        <f>SUM(H5:H37)</f>
        <v>0.17394163686800046</v>
      </c>
      <c r="I39" s="31">
        <f>(J39-L39)*2/J39*100</f>
        <v>56.49305470624856</v>
      </c>
      <c r="J39" s="17">
        <v>0.3876351310617749</v>
      </c>
      <c r="K39" s="17"/>
      <c r="L39" s="17">
        <f>SUM(L5:L37)</f>
        <v>0.2781416677360915</v>
      </c>
      <c r="M39" s="31">
        <f>(N39-P39)*2/N39*100</f>
        <v>12.77393394286966</v>
      </c>
      <c r="N39" s="17">
        <v>0.7505956255337423</v>
      </c>
      <c r="O39" s="17"/>
      <c r="P39" s="17">
        <f>SUM(P5:P37)</f>
        <v>0.7026553308418675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1">
      <selection activeCell="C8" sqref="C8"/>
    </sheetView>
  </sheetViews>
  <sheetFormatPr defaultColWidth="9.140625" defaultRowHeight="12.75"/>
  <cols>
    <col min="1" max="1" width="3.00390625" style="0" hidden="1" customWidth="1"/>
    <col min="2" max="2" width="3.7109375" style="0" hidden="1" customWidth="1"/>
    <col min="3" max="3" width="12.57421875" style="0" customWidth="1"/>
    <col min="5" max="5" width="3.28125" style="0" customWidth="1"/>
    <col min="9" max="9" width="4.421875" style="0" customWidth="1"/>
    <col min="13" max="13" width="5.7109375" style="0" customWidth="1"/>
  </cols>
  <sheetData>
    <row r="1" spans="3:16" ht="12.75">
      <c r="C1" s="18" t="s">
        <v>40</v>
      </c>
      <c r="D1" s="9" t="s">
        <v>94</v>
      </c>
      <c r="F1" s="42" t="s">
        <v>43</v>
      </c>
      <c r="G1" s="42"/>
      <c r="H1" s="42"/>
      <c r="J1" s="42" t="s">
        <v>44</v>
      </c>
      <c r="K1" s="42"/>
      <c r="L1" s="42"/>
      <c r="N1" s="42" t="s">
        <v>45</v>
      </c>
      <c r="O1" s="42"/>
      <c r="P1" s="42"/>
    </row>
    <row r="2" spans="4:16" ht="12.75">
      <c r="D2" s="9" t="s">
        <v>95</v>
      </c>
      <c r="F2" s="43" t="s">
        <v>56</v>
      </c>
      <c r="G2" s="12" t="s">
        <v>56</v>
      </c>
      <c r="H2" s="12" t="s">
        <v>96</v>
      </c>
      <c r="J2" s="43" t="s">
        <v>56</v>
      </c>
      <c r="K2" s="12" t="s">
        <v>56</v>
      </c>
      <c r="L2" s="12" t="s">
        <v>96</v>
      </c>
      <c r="N2" s="43" t="s">
        <v>56</v>
      </c>
      <c r="O2" s="12" t="s">
        <v>56</v>
      </c>
      <c r="P2" s="12" t="s">
        <v>96</v>
      </c>
    </row>
    <row r="3" spans="3:16" ht="12.75">
      <c r="C3" t="s">
        <v>171</v>
      </c>
      <c r="D3" s="9"/>
      <c r="F3" s="43" t="s">
        <v>98</v>
      </c>
      <c r="G3" s="12" t="s">
        <v>97</v>
      </c>
      <c r="H3" s="12" t="s">
        <v>97</v>
      </c>
      <c r="J3" s="43" t="s">
        <v>98</v>
      </c>
      <c r="K3" s="12" t="s">
        <v>97</v>
      </c>
      <c r="L3" s="12" t="s">
        <v>97</v>
      </c>
      <c r="N3" s="43" t="s">
        <v>98</v>
      </c>
      <c r="O3" s="12" t="s">
        <v>97</v>
      </c>
      <c r="P3" s="12" t="s">
        <v>97</v>
      </c>
    </row>
    <row r="4" spans="4:16" ht="12.75">
      <c r="D4" s="10"/>
      <c r="G4" s="13"/>
      <c r="H4" s="14"/>
      <c r="K4" s="13"/>
      <c r="L4" s="14"/>
      <c r="O4" s="13"/>
      <c r="P4" s="14"/>
    </row>
    <row r="5" spans="1:38" s="4" customFormat="1" ht="12.75">
      <c r="A5" s="4" t="s">
        <v>40</v>
      </c>
      <c r="B5" s="4">
        <v>1</v>
      </c>
      <c r="C5" s="4" t="s">
        <v>59</v>
      </c>
      <c r="D5" s="9">
        <v>1</v>
      </c>
      <c r="E5" s="2"/>
      <c r="F5" s="2">
        <v>0.09157999583053437</v>
      </c>
      <c r="G5" s="15">
        <f>IF(F5=0,"",IF(E5=1,F5/2,F5))</f>
        <v>0.09157999583053437</v>
      </c>
      <c r="H5" s="14">
        <f>IF(G5="","",G5*$D5)</f>
        <v>0.09157999583053437</v>
      </c>
      <c r="I5" s="2">
        <v>1</v>
      </c>
      <c r="J5" s="2">
        <v>0.06300400968177276</v>
      </c>
      <c r="K5" s="15">
        <f>IF(J5=0,"",IF(I5=1,J5/2,J5))</f>
        <v>0.03150200484088638</v>
      </c>
      <c r="L5" s="14">
        <f>IF(K5="","",K5*$D5)</f>
        <v>0.03150200484088638</v>
      </c>
      <c r="M5" s="2">
        <v>1</v>
      </c>
      <c r="N5" s="2">
        <v>0.08339872589967515</v>
      </c>
      <c r="O5" s="15">
        <f>IF(N5=0,"",IF(M5=1,N5/2,N5))</f>
        <v>0.04169936294983757</v>
      </c>
      <c r="P5" s="14">
        <f>IF(O5="","",O5*$D5)</f>
        <v>0.04169936294983757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4:38" s="4" customFormat="1" ht="12.75">
      <c r="D6" s="9">
        <v>0</v>
      </c>
      <c r="E6" s="2"/>
      <c r="F6" s="2"/>
      <c r="G6" s="15">
        <f aca="true" t="shared" si="0" ref="G6:G37">IF(F6=0,"",IF(E6=1,F6/2,F6))</f>
      </c>
      <c r="H6" s="14">
        <f aca="true" t="shared" si="1" ref="H6:H37">IF(G6="","",G6*$D6)</f>
      </c>
      <c r="I6" s="2"/>
      <c r="J6" s="2"/>
      <c r="K6" s="15">
        <f aca="true" t="shared" si="2" ref="K6:K37">IF(J6=0,"",IF(I6=1,J6/2,J6))</f>
      </c>
      <c r="L6" s="14">
        <f aca="true" t="shared" si="3" ref="L6:L37">IF(K6="","",K6*$D6)</f>
      </c>
      <c r="M6" s="2"/>
      <c r="N6" s="2"/>
      <c r="O6" s="15">
        <f aca="true" t="shared" si="4" ref="O6:O37">IF(N6=0,"",IF(M6=1,N6/2,N6))</f>
      </c>
      <c r="P6" s="14">
        <f aca="true" t="shared" si="5" ref="P6:P37">IF(O6="","",O6*$D6)</f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4:38" s="4" customFormat="1" ht="12.75">
      <c r="D7" s="9">
        <v>0</v>
      </c>
      <c r="E7" s="2"/>
      <c r="F7" s="2"/>
      <c r="G7" s="15">
        <f t="shared" si="0"/>
      </c>
      <c r="H7" s="14">
        <f t="shared" si="1"/>
      </c>
      <c r="I7" s="2"/>
      <c r="J7" s="2"/>
      <c r="K7" s="15">
        <f t="shared" si="2"/>
      </c>
      <c r="L7" s="14">
        <f t="shared" si="3"/>
      </c>
      <c r="M7" s="2"/>
      <c r="N7" s="2"/>
      <c r="O7" s="15">
        <f t="shared" si="4"/>
      </c>
      <c r="P7" s="14">
        <f t="shared" si="5"/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4" customFormat="1" ht="12.75">
      <c r="A8" s="4" t="s">
        <v>40</v>
      </c>
      <c r="B8" s="4">
        <v>4</v>
      </c>
      <c r="C8" s="4" t="s">
        <v>62</v>
      </c>
      <c r="D8" s="9">
        <v>0.5</v>
      </c>
      <c r="E8" s="2"/>
      <c r="F8" s="2">
        <v>0.5182823939859913</v>
      </c>
      <c r="G8" s="15">
        <f t="shared" si="0"/>
        <v>0.5182823939859913</v>
      </c>
      <c r="H8" s="14">
        <f t="shared" si="1"/>
        <v>0.25914119699299565</v>
      </c>
      <c r="I8" s="2"/>
      <c r="J8" s="2">
        <v>0.18852923969909782</v>
      </c>
      <c r="K8" s="15">
        <f t="shared" si="2"/>
        <v>0.18852923969909782</v>
      </c>
      <c r="L8" s="14">
        <f t="shared" si="3"/>
        <v>0.09426461984954891</v>
      </c>
      <c r="M8" s="2"/>
      <c r="N8" s="2">
        <v>0.29514484165794125</v>
      </c>
      <c r="O8" s="15">
        <f t="shared" si="4"/>
        <v>0.29514484165794125</v>
      </c>
      <c r="P8" s="14">
        <f t="shared" si="5"/>
        <v>0.14757242082897062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4:38" s="4" customFormat="1" ht="12.75">
      <c r="D9" s="9">
        <v>0</v>
      </c>
      <c r="E9" s="2"/>
      <c r="F9" s="2"/>
      <c r="G9" s="15">
        <f t="shared" si="0"/>
      </c>
      <c r="H9" s="14">
        <f t="shared" si="1"/>
      </c>
      <c r="I9" s="2"/>
      <c r="J9" s="2"/>
      <c r="K9" s="15">
        <f t="shared" si="2"/>
      </c>
      <c r="L9" s="14">
        <f t="shared" si="3"/>
      </c>
      <c r="M9" s="2"/>
      <c r="N9" s="2"/>
      <c r="O9" s="15">
        <f t="shared" si="4"/>
      </c>
      <c r="P9" s="14">
        <f t="shared" si="5"/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4:38" s="4" customFormat="1" ht="12.75">
      <c r="D10" s="9">
        <v>0</v>
      </c>
      <c r="E10" s="2"/>
      <c r="F10" s="2"/>
      <c r="G10" s="15">
        <f t="shared" si="0"/>
      </c>
      <c r="H10" s="14">
        <f t="shared" si="1"/>
      </c>
      <c r="I10" s="2"/>
      <c r="J10" s="2"/>
      <c r="K10" s="15">
        <f t="shared" si="2"/>
      </c>
      <c r="L10" s="14">
        <f t="shared" si="3"/>
      </c>
      <c r="M10" s="2"/>
      <c r="N10" s="2"/>
      <c r="O10" s="15">
        <f t="shared" si="4"/>
      </c>
      <c r="P10" s="14">
        <f t="shared" si="5"/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2.75">
      <c r="A11" s="4" t="s">
        <v>40</v>
      </c>
      <c r="B11" s="4">
        <v>7</v>
      </c>
      <c r="C11" s="4" t="s">
        <v>65</v>
      </c>
      <c r="D11" s="9">
        <v>0.1</v>
      </c>
      <c r="E11" s="2"/>
      <c r="F11" s="2">
        <v>0.9610867694303332</v>
      </c>
      <c r="G11" s="15">
        <f t="shared" si="0"/>
        <v>0.9610867694303332</v>
      </c>
      <c r="H11" s="14">
        <f t="shared" si="1"/>
        <v>0.09610867694303332</v>
      </c>
      <c r="I11" s="2"/>
      <c r="J11" s="2">
        <v>0.32346886196772223</v>
      </c>
      <c r="K11" s="15">
        <f t="shared" si="2"/>
        <v>0.32346886196772223</v>
      </c>
      <c r="L11" s="14">
        <f t="shared" si="3"/>
        <v>0.03234688619677222</v>
      </c>
      <c r="M11" s="2"/>
      <c r="N11" s="2">
        <v>0.4549021412709553</v>
      </c>
      <c r="O11" s="15">
        <f t="shared" si="4"/>
        <v>0.4549021412709553</v>
      </c>
      <c r="P11" s="14">
        <f t="shared" si="5"/>
        <v>0.04549021412709553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2.75">
      <c r="A12" s="4" t="s">
        <v>40</v>
      </c>
      <c r="B12" s="4">
        <v>8</v>
      </c>
      <c r="C12" s="4" t="s">
        <v>66</v>
      </c>
      <c r="D12" s="9">
        <v>0.1</v>
      </c>
      <c r="E12" s="2"/>
      <c r="F12" s="2">
        <v>0.6113719501873587</v>
      </c>
      <c r="G12" s="15">
        <f t="shared" si="0"/>
        <v>0.6113719501873587</v>
      </c>
      <c r="H12" s="14">
        <f t="shared" si="1"/>
        <v>0.06113719501873587</v>
      </c>
      <c r="I12" s="2"/>
      <c r="J12" s="2">
        <v>0.17018324454272</v>
      </c>
      <c r="K12" s="15">
        <f t="shared" si="2"/>
        <v>0.17018324454272</v>
      </c>
      <c r="L12" s="14">
        <f t="shared" si="3"/>
        <v>0.017018324454272</v>
      </c>
      <c r="M12" s="2"/>
      <c r="N12" s="2">
        <v>0.26048563089444</v>
      </c>
      <c r="O12" s="15">
        <f t="shared" si="4"/>
        <v>0.26048563089444</v>
      </c>
      <c r="P12" s="14">
        <f t="shared" si="5"/>
        <v>0.026048563089444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4" customFormat="1" ht="12.75">
      <c r="A13" s="4" t="s">
        <v>40</v>
      </c>
      <c r="B13" s="4">
        <v>9</v>
      </c>
      <c r="C13" s="4" t="s">
        <v>67</v>
      </c>
      <c r="D13" s="9">
        <v>0.1</v>
      </c>
      <c r="E13" s="2"/>
      <c r="F13" s="2">
        <v>0.762327987270657</v>
      </c>
      <c r="G13" s="15">
        <f t="shared" si="0"/>
        <v>0.762327987270657</v>
      </c>
      <c r="H13" s="14">
        <f t="shared" si="1"/>
        <v>0.0762327987270657</v>
      </c>
      <c r="I13" s="2"/>
      <c r="J13" s="2">
        <v>0.4272685714051256</v>
      </c>
      <c r="K13" s="15">
        <f t="shared" si="2"/>
        <v>0.4272685714051256</v>
      </c>
      <c r="L13" s="14">
        <f t="shared" si="3"/>
        <v>0.04272685714051256</v>
      </c>
      <c r="M13" s="2"/>
      <c r="N13" s="2">
        <v>0.39803937361208586</v>
      </c>
      <c r="O13" s="15">
        <f t="shared" si="4"/>
        <v>0.39803937361208586</v>
      </c>
      <c r="P13" s="14">
        <f t="shared" si="5"/>
        <v>0.03980393736120859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4:38" s="4" customFormat="1" ht="12.75">
      <c r="D14" s="9">
        <v>0</v>
      </c>
      <c r="E14" s="2"/>
      <c r="F14" s="2"/>
      <c r="G14" s="15">
        <f t="shared" si="0"/>
      </c>
      <c r="H14" s="14">
        <f t="shared" si="1"/>
      </c>
      <c r="I14" s="2"/>
      <c r="J14" s="2"/>
      <c r="K14" s="15">
        <f t="shared" si="2"/>
      </c>
      <c r="L14" s="14">
        <f t="shared" si="3"/>
      </c>
      <c r="M14" s="2"/>
      <c r="N14" s="2"/>
      <c r="O14" s="15">
        <f t="shared" si="4"/>
      </c>
      <c r="P14" s="14">
        <f t="shared" si="5"/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4:38" s="4" customFormat="1" ht="12.75">
      <c r="D15" s="9">
        <v>0</v>
      </c>
      <c r="E15" s="2"/>
      <c r="F15" s="2"/>
      <c r="G15" s="15">
        <f t="shared" si="0"/>
      </c>
      <c r="H15" s="14">
        <f t="shared" si="1"/>
      </c>
      <c r="I15" s="2"/>
      <c r="J15" s="2"/>
      <c r="K15" s="15">
        <f t="shared" si="2"/>
      </c>
      <c r="L15" s="14">
        <f t="shared" si="3"/>
      </c>
      <c r="M15" s="2"/>
      <c r="N15" s="2"/>
      <c r="O15" s="15">
        <f t="shared" si="4"/>
      </c>
      <c r="P15" s="14">
        <f t="shared" si="5"/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4" customFormat="1" ht="12.75">
      <c r="A16" s="4" t="s">
        <v>40</v>
      </c>
      <c r="B16" s="4">
        <v>12</v>
      </c>
      <c r="C16" s="4" t="s">
        <v>70</v>
      </c>
      <c r="D16" s="9">
        <v>0.01</v>
      </c>
      <c r="E16" s="2"/>
      <c r="F16" s="2">
        <v>2.2970476976175247</v>
      </c>
      <c r="G16" s="15">
        <f t="shared" si="0"/>
        <v>2.2970476976175247</v>
      </c>
      <c r="H16" s="14">
        <f t="shared" si="1"/>
        <v>0.02297047697617525</v>
      </c>
      <c r="I16" s="2"/>
      <c r="J16" s="2">
        <v>0.7676350604905647</v>
      </c>
      <c r="K16" s="15">
        <f t="shared" si="2"/>
        <v>0.7676350604905647</v>
      </c>
      <c r="L16" s="14">
        <f t="shared" si="3"/>
        <v>0.0076763506049056475</v>
      </c>
      <c r="M16" s="2"/>
      <c r="N16" s="2">
        <v>0.8069097505877659</v>
      </c>
      <c r="O16" s="15">
        <f t="shared" si="4"/>
        <v>0.8069097505877659</v>
      </c>
      <c r="P16" s="14">
        <f t="shared" si="5"/>
        <v>0.00806909750587766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4:38" s="4" customFormat="1" ht="12.75">
      <c r="D17" s="9">
        <v>0</v>
      </c>
      <c r="E17" s="2"/>
      <c r="F17" s="2"/>
      <c r="G17" s="15">
        <f t="shared" si="0"/>
      </c>
      <c r="H17" s="14">
        <f t="shared" si="1"/>
      </c>
      <c r="I17" s="2"/>
      <c r="J17" s="2"/>
      <c r="K17" s="15">
        <f t="shared" si="2"/>
      </c>
      <c r="L17" s="14">
        <f t="shared" si="3"/>
      </c>
      <c r="M17" s="2"/>
      <c r="N17" s="2"/>
      <c r="O17" s="15">
        <f t="shared" si="4"/>
      </c>
      <c r="P17" s="14">
        <f t="shared" si="5"/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4:38" s="4" customFormat="1" ht="12.75">
      <c r="D18" s="9">
        <v>0</v>
      </c>
      <c r="E18" s="2"/>
      <c r="F18" s="2"/>
      <c r="G18" s="15">
        <f t="shared" si="0"/>
      </c>
      <c r="H18" s="14">
        <f t="shared" si="1"/>
      </c>
      <c r="I18" s="2"/>
      <c r="J18" s="2"/>
      <c r="K18" s="15">
        <f t="shared" si="2"/>
      </c>
      <c r="L18" s="14">
        <f t="shared" si="3"/>
      </c>
      <c r="M18" s="2"/>
      <c r="N18" s="2"/>
      <c r="O18" s="15">
        <f t="shared" si="4"/>
      </c>
      <c r="P18" s="14">
        <f t="shared" si="5"/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4" customFormat="1" ht="12.75">
      <c r="A19" s="4" t="s">
        <v>40</v>
      </c>
      <c r="B19" s="4">
        <v>15</v>
      </c>
      <c r="C19" s="4" t="s">
        <v>73</v>
      </c>
      <c r="D19" s="9">
        <v>0.001</v>
      </c>
      <c r="E19" s="2"/>
      <c r="F19" s="2">
        <v>0.14265345504371701</v>
      </c>
      <c r="G19" s="15">
        <f t="shared" si="0"/>
        <v>0.14265345504371701</v>
      </c>
      <c r="H19" s="14">
        <f t="shared" si="1"/>
        <v>0.00014265345504371703</v>
      </c>
      <c r="I19" s="2"/>
      <c r="J19" s="2">
        <v>0.059141694912009</v>
      </c>
      <c r="K19" s="15">
        <f t="shared" si="2"/>
        <v>0.059141694912009</v>
      </c>
      <c r="L19" s="14">
        <f t="shared" si="3"/>
        <v>5.9141694912009E-05</v>
      </c>
      <c r="M19" s="2"/>
      <c r="N19" s="2">
        <v>0.27889833661255</v>
      </c>
      <c r="O19" s="15">
        <f t="shared" si="4"/>
        <v>0.27889833661255</v>
      </c>
      <c r="P19" s="14">
        <f t="shared" si="5"/>
        <v>0.00027889833661255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" customFormat="1" ht="12.75">
      <c r="A20" s="4" t="s">
        <v>40</v>
      </c>
      <c r="B20" s="4">
        <v>16</v>
      </c>
      <c r="C20" s="4" t="s">
        <v>74</v>
      </c>
      <c r="D20" s="9">
        <v>0.1</v>
      </c>
      <c r="E20" s="2"/>
      <c r="F20" s="2">
        <v>5.736329409165341</v>
      </c>
      <c r="G20" s="15">
        <f t="shared" si="0"/>
        <v>5.736329409165341</v>
      </c>
      <c r="H20" s="14">
        <f t="shared" si="1"/>
        <v>0.5736329409165342</v>
      </c>
      <c r="I20" s="2"/>
      <c r="J20" s="2">
        <v>2.462225665724452</v>
      </c>
      <c r="K20" s="15">
        <f t="shared" si="2"/>
        <v>2.462225665724452</v>
      </c>
      <c r="L20" s="14">
        <f t="shared" si="3"/>
        <v>0.24622256657244523</v>
      </c>
      <c r="M20" s="2"/>
      <c r="N20" s="2">
        <v>1.8873023361062848</v>
      </c>
      <c r="O20" s="15">
        <f t="shared" si="4"/>
        <v>1.8873023361062848</v>
      </c>
      <c r="P20" s="14">
        <f t="shared" si="5"/>
        <v>0.1887302336106285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4:38" s="4" customFormat="1" ht="12.75">
      <c r="D21" s="9">
        <v>0</v>
      </c>
      <c r="E21" s="2"/>
      <c r="F21" s="2"/>
      <c r="G21" s="15">
        <f t="shared" si="0"/>
      </c>
      <c r="H21" s="14">
        <f t="shared" si="1"/>
      </c>
      <c r="I21" s="2"/>
      <c r="J21" s="2"/>
      <c r="K21" s="15">
        <f t="shared" si="2"/>
      </c>
      <c r="L21" s="14">
        <f t="shared" si="3"/>
      </c>
      <c r="M21" s="2"/>
      <c r="N21" s="2"/>
      <c r="O21" s="15">
        <f t="shared" si="4"/>
      </c>
      <c r="P21" s="14">
        <f t="shared" si="5"/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4:38" s="4" customFormat="1" ht="12.75">
      <c r="D22" s="9">
        <v>0</v>
      </c>
      <c r="E22" s="2"/>
      <c r="F22" s="2"/>
      <c r="G22" s="15">
        <f t="shared" si="0"/>
      </c>
      <c r="H22" s="14">
        <f t="shared" si="1"/>
      </c>
      <c r="I22" s="2"/>
      <c r="J22" s="2"/>
      <c r="K22" s="15">
        <f t="shared" si="2"/>
      </c>
      <c r="L22" s="14">
        <f t="shared" si="3"/>
      </c>
      <c r="M22" s="2"/>
      <c r="N22" s="2"/>
      <c r="O22" s="15">
        <f t="shared" si="4"/>
      </c>
      <c r="P22" s="14">
        <f t="shared" si="5"/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4" customFormat="1" ht="12.75">
      <c r="A23" s="4" t="s">
        <v>40</v>
      </c>
      <c r="B23" s="4">
        <v>19</v>
      </c>
      <c r="C23" s="4" t="s">
        <v>77</v>
      </c>
      <c r="D23" s="9">
        <v>0.05</v>
      </c>
      <c r="E23" s="2"/>
      <c r="F23" s="2">
        <v>0.442804375444342</v>
      </c>
      <c r="G23" s="15">
        <f t="shared" si="0"/>
        <v>0.442804375444342</v>
      </c>
      <c r="H23" s="14">
        <f t="shared" si="1"/>
        <v>0.0221402187722171</v>
      </c>
      <c r="I23" s="2"/>
      <c r="J23" s="2">
        <v>0.17718369006291645</v>
      </c>
      <c r="K23" s="15">
        <f t="shared" si="2"/>
        <v>0.17718369006291645</v>
      </c>
      <c r="L23" s="14">
        <f t="shared" si="3"/>
        <v>0.008859184503145823</v>
      </c>
      <c r="M23" s="2"/>
      <c r="N23" s="2">
        <v>0.17519147940613575</v>
      </c>
      <c r="O23" s="15">
        <f t="shared" si="4"/>
        <v>0.17519147940613575</v>
      </c>
      <c r="P23" s="14">
        <f t="shared" si="5"/>
        <v>0.008759573970306788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4" customFormat="1" ht="12.75">
      <c r="A24" s="4" t="s">
        <v>40</v>
      </c>
      <c r="B24" s="4">
        <v>20</v>
      </c>
      <c r="C24" s="4" t="s">
        <v>78</v>
      </c>
      <c r="D24" s="9">
        <v>0.5</v>
      </c>
      <c r="E24" s="2"/>
      <c r="F24" s="2">
        <v>0.9610867694303332</v>
      </c>
      <c r="G24" s="15">
        <f t="shared" si="0"/>
        <v>0.9610867694303332</v>
      </c>
      <c r="H24" s="14">
        <f t="shared" si="1"/>
        <v>0.4805433847151666</v>
      </c>
      <c r="I24" s="2"/>
      <c r="J24" s="2">
        <v>0.39105937043859</v>
      </c>
      <c r="K24" s="15">
        <f t="shared" si="2"/>
        <v>0.39105937043859</v>
      </c>
      <c r="L24" s="14">
        <f t="shared" si="3"/>
        <v>0.195529685219295</v>
      </c>
      <c r="M24" s="2"/>
      <c r="N24" s="2">
        <v>0.33576110427142</v>
      </c>
      <c r="O24" s="15">
        <f t="shared" si="4"/>
        <v>0.33576110427142</v>
      </c>
      <c r="P24" s="14">
        <f t="shared" si="5"/>
        <v>0.16788055213571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4:38" s="4" customFormat="1" ht="12.75">
      <c r="D25" s="9">
        <v>0</v>
      </c>
      <c r="E25" s="2"/>
      <c r="F25" s="2"/>
      <c r="G25" s="15">
        <f t="shared" si="0"/>
      </c>
      <c r="H25" s="14">
        <f t="shared" si="1"/>
      </c>
      <c r="I25" s="2"/>
      <c r="J25" s="2"/>
      <c r="K25" s="15">
        <f t="shared" si="2"/>
      </c>
      <c r="L25" s="14">
        <f t="shared" si="3"/>
      </c>
      <c r="M25" s="2"/>
      <c r="N25" s="2"/>
      <c r="O25" s="15">
        <f t="shared" si="4"/>
      </c>
      <c r="P25" s="14">
        <f t="shared" si="5"/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4:38" s="4" customFormat="1" ht="12.75">
      <c r="D26" s="9">
        <v>0</v>
      </c>
      <c r="E26" s="2"/>
      <c r="F26" s="2"/>
      <c r="G26" s="15">
        <f t="shared" si="0"/>
      </c>
      <c r="H26" s="14">
        <f t="shared" si="1"/>
      </c>
      <c r="I26" s="2"/>
      <c r="J26" s="2"/>
      <c r="K26" s="15">
        <f t="shared" si="2"/>
      </c>
      <c r="L26" s="14">
        <f t="shared" si="3"/>
      </c>
      <c r="M26" s="2"/>
      <c r="N26" s="2"/>
      <c r="O26" s="15">
        <f t="shared" si="4"/>
      </c>
      <c r="P26" s="14">
        <f t="shared" si="5"/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4" customFormat="1" ht="12.75">
      <c r="A27" s="4" t="s">
        <v>40</v>
      </c>
      <c r="B27" s="4">
        <v>23</v>
      </c>
      <c r="C27" s="4" t="s">
        <v>81</v>
      </c>
      <c r="D27" s="9">
        <v>0.1</v>
      </c>
      <c r="E27" s="2"/>
      <c r="F27" s="2">
        <v>0.2943642723124319</v>
      </c>
      <c r="G27" s="15">
        <f t="shared" si="0"/>
        <v>0.2943642723124319</v>
      </c>
      <c r="H27" s="14">
        <f t="shared" si="1"/>
        <v>0.029436427231243192</v>
      </c>
      <c r="I27" s="2"/>
      <c r="J27" s="2">
        <v>0.1289047554408684</v>
      </c>
      <c r="K27" s="15">
        <f t="shared" si="2"/>
        <v>0.1289047554408684</v>
      </c>
      <c r="L27" s="14">
        <f t="shared" si="3"/>
        <v>0.012890475544086842</v>
      </c>
      <c r="M27" s="2"/>
      <c r="N27" s="2">
        <v>0.12672273935405187</v>
      </c>
      <c r="O27" s="15">
        <f t="shared" si="4"/>
        <v>0.12672273935405187</v>
      </c>
      <c r="P27" s="14">
        <f t="shared" si="5"/>
        <v>0.012672273935405189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4" customFormat="1" ht="12.75">
      <c r="A28" s="4" t="s">
        <v>40</v>
      </c>
      <c r="B28" s="4">
        <v>24</v>
      </c>
      <c r="C28" s="4" t="s">
        <v>82</v>
      </c>
      <c r="D28" s="9">
        <v>0.1</v>
      </c>
      <c r="E28" s="2"/>
      <c r="F28" s="2">
        <v>0.13158334565760846</v>
      </c>
      <c r="G28" s="15">
        <f t="shared" si="0"/>
        <v>0.13158334565760846</v>
      </c>
      <c r="H28" s="14">
        <f t="shared" si="1"/>
        <v>0.013158334565760847</v>
      </c>
      <c r="I28" s="2"/>
      <c r="J28" s="2">
        <v>0.05189985471870169</v>
      </c>
      <c r="K28" s="15">
        <f t="shared" si="2"/>
        <v>0.05189985471870169</v>
      </c>
      <c r="L28" s="14">
        <f t="shared" si="3"/>
        <v>0.005189985471870169</v>
      </c>
      <c r="M28" s="2"/>
      <c r="N28" s="2">
        <v>0.04738563971572451</v>
      </c>
      <c r="O28" s="15">
        <f t="shared" si="4"/>
        <v>0.04738563971572451</v>
      </c>
      <c r="P28" s="14">
        <f t="shared" si="5"/>
        <v>0.004738563971572451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4" customFormat="1" ht="12.75">
      <c r="A29" s="4" t="s">
        <v>40</v>
      </c>
      <c r="B29" s="4">
        <v>25</v>
      </c>
      <c r="C29" s="4" t="s">
        <v>83</v>
      </c>
      <c r="D29" s="9">
        <v>0.1</v>
      </c>
      <c r="E29" s="2"/>
      <c r="F29" s="2">
        <v>0.08151626002498116</v>
      </c>
      <c r="G29" s="15">
        <f t="shared" si="0"/>
        <v>0.08151626002498116</v>
      </c>
      <c r="H29" s="14">
        <f t="shared" si="1"/>
        <v>0.008151626002498117</v>
      </c>
      <c r="I29" s="2">
        <v>1</v>
      </c>
      <c r="J29" s="2">
        <v>0.08907463437767872</v>
      </c>
      <c r="K29" s="15">
        <f t="shared" si="2"/>
        <v>0.04453731718883936</v>
      </c>
      <c r="L29" s="14">
        <f t="shared" si="3"/>
        <v>0.004453731718883937</v>
      </c>
      <c r="M29" s="2">
        <v>1</v>
      </c>
      <c r="N29" s="2">
        <v>0.08014942489059688</v>
      </c>
      <c r="O29" s="15">
        <f t="shared" si="4"/>
        <v>0.04007471244529844</v>
      </c>
      <c r="P29" s="14">
        <f t="shared" si="5"/>
        <v>0.004007471244529845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4" customFormat="1" ht="12.75">
      <c r="A30" s="4" t="s">
        <v>40</v>
      </c>
      <c r="B30" s="4">
        <v>26</v>
      </c>
      <c r="C30" s="4" t="s">
        <v>84</v>
      </c>
      <c r="D30" s="9">
        <v>0.1</v>
      </c>
      <c r="E30" s="2">
        <v>1</v>
      </c>
      <c r="F30" s="2">
        <v>0.5384098655970978</v>
      </c>
      <c r="G30" s="15">
        <f t="shared" si="0"/>
        <v>0.2692049327985489</v>
      </c>
      <c r="H30" s="14">
        <f t="shared" si="1"/>
        <v>0.026920493279854893</v>
      </c>
      <c r="I30" s="2">
        <v>1</v>
      </c>
      <c r="J30" s="2">
        <v>0.10621365616850578</v>
      </c>
      <c r="K30" s="15">
        <f t="shared" si="2"/>
        <v>0.05310682808425289</v>
      </c>
      <c r="L30" s="14">
        <f t="shared" si="3"/>
        <v>0.005310682808425289</v>
      </c>
      <c r="M30" s="2">
        <v>1</v>
      </c>
      <c r="N30" s="2">
        <v>0.09558360468371858</v>
      </c>
      <c r="O30" s="15">
        <f t="shared" si="4"/>
        <v>0.04779180234185929</v>
      </c>
      <c r="P30" s="14">
        <f t="shared" si="5"/>
        <v>0.004779180234185929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4:38" s="4" customFormat="1" ht="12.75">
      <c r="D31" s="9">
        <v>0</v>
      </c>
      <c r="E31" s="2"/>
      <c r="F31" s="2"/>
      <c r="G31" s="15">
        <f t="shared" si="0"/>
      </c>
      <c r="H31" s="14">
        <f t="shared" si="1"/>
      </c>
      <c r="I31" s="2"/>
      <c r="J31" s="2"/>
      <c r="K31" s="15">
        <f t="shared" si="2"/>
      </c>
      <c r="L31" s="14">
        <f t="shared" si="3"/>
      </c>
      <c r="M31" s="2"/>
      <c r="N31" s="2"/>
      <c r="O31" s="15">
        <f t="shared" si="4"/>
      </c>
      <c r="P31" s="14">
        <f t="shared" si="5"/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4:38" s="4" customFormat="1" ht="12.75">
      <c r="D32" s="9">
        <v>0</v>
      </c>
      <c r="E32" s="2"/>
      <c r="F32" s="2"/>
      <c r="G32" s="15">
        <f t="shared" si="0"/>
      </c>
      <c r="H32" s="14">
        <f t="shared" si="1"/>
      </c>
      <c r="I32" s="2"/>
      <c r="J32" s="2"/>
      <c r="K32" s="15">
        <f t="shared" si="2"/>
      </c>
      <c r="L32" s="14">
        <f t="shared" si="3"/>
      </c>
      <c r="M32" s="2"/>
      <c r="N32" s="2"/>
      <c r="O32" s="15">
        <f t="shared" si="4"/>
      </c>
      <c r="P32" s="14">
        <f t="shared" si="5"/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4" customFormat="1" ht="12.75">
      <c r="A33" s="4" t="s">
        <v>40</v>
      </c>
      <c r="B33" s="4">
        <v>29</v>
      </c>
      <c r="C33" s="4" t="s">
        <v>87</v>
      </c>
      <c r="D33" s="9">
        <v>0.01</v>
      </c>
      <c r="E33" s="2"/>
      <c r="F33" s="2">
        <v>0.010315329200692</v>
      </c>
      <c r="G33" s="15">
        <f t="shared" si="0"/>
        <v>0.010315329200692</v>
      </c>
      <c r="H33" s="14">
        <f t="shared" si="1"/>
        <v>0.00010315329200692</v>
      </c>
      <c r="I33" s="2"/>
      <c r="J33" s="2">
        <v>0.055037985469134826</v>
      </c>
      <c r="K33" s="15">
        <f t="shared" si="2"/>
        <v>0.055037985469134826</v>
      </c>
      <c r="L33" s="14">
        <f t="shared" si="3"/>
        <v>0.0005503798546913482</v>
      </c>
      <c r="M33" s="2"/>
      <c r="N33" s="2">
        <v>0.04007471244529844</v>
      </c>
      <c r="O33" s="15">
        <f t="shared" si="4"/>
        <v>0.04007471244529844</v>
      </c>
      <c r="P33" s="14">
        <f t="shared" si="5"/>
        <v>0.00040074712445298445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" customFormat="1" ht="12.75">
      <c r="A34" s="4" t="s">
        <v>40</v>
      </c>
      <c r="B34" s="4">
        <v>30</v>
      </c>
      <c r="C34" s="4" t="s">
        <v>88</v>
      </c>
      <c r="D34" s="9">
        <v>0.01</v>
      </c>
      <c r="E34" s="2">
        <v>1</v>
      </c>
      <c r="F34" s="2">
        <v>0.09107680904025671</v>
      </c>
      <c r="G34" s="15">
        <f t="shared" si="0"/>
        <v>0.045538404520128355</v>
      </c>
      <c r="H34" s="14">
        <f t="shared" si="1"/>
        <v>0.00045538404520128356</v>
      </c>
      <c r="I34" s="2">
        <v>1</v>
      </c>
      <c r="J34" s="2">
        <v>0.15256143340567194</v>
      </c>
      <c r="K34" s="15">
        <f t="shared" si="2"/>
        <v>0.07628071670283597</v>
      </c>
      <c r="L34" s="14">
        <f t="shared" si="3"/>
        <v>0.0007628071670283597</v>
      </c>
      <c r="M34" s="2">
        <v>1</v>
      </c>
      <c r="N34" s="2">
        <v>0.14107381881081413</v>
      </c>
      <c r="O34" s="15">
        <f t="shared" si="4"/>
        <v>0.07053690940540706</v>
      </c>
      <c r="P34" s="14">
        <f t="shared" si="5"/>
        <v>0.0007053690940540707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4:38" s="4" customFormat="1" ht="12.75">
      <c r="D35" s="9">
        <v>0</v>
      </c>
      <c r="E35" s="2"/>
      <c r="F35" s="2"/>
      <c r="G35" s="15">
        <f t="shared" si="0"/>
      </c>
      <c r="H35" s="14">
        <f t="shared" si="1"/>
      </c>
      <c r="I35" s="2"/>
      <c r="J35" s="2"/>
      <c r="K35" s="15">
        <f t="shared" si="2"/>
      </c>
      <c r="L35" s="14">
        <f t="shared" si="3"/>
      </c>
      <c r="M35" s="2"/>
      <c r="N35" s="2"/>
      <c r="O35" s="15">
        <f t="shared" si="4"/>
      </c>
      <c r="P35" s="14">
        <f t="shared" si="5"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4:38" s="4" customFormat="1" ht="12.75">
      <c r="D36" s="9">
        <v>0</v>
      </c>
      <c r="E36" s="2"/>
      <c r="F36" s="2"/>
      <c r="G36" s="15">
        <f t="shared" si="0"/>
      </c>
      <c r="H36" s="14">
        <f t="shared" si="1"/>
      </c>
      <c r="I36" s="2"/>
      <c r="J36" s="2"/>
      <c r="K36" s="15">
        <f t="shared" si="2"/>
      </c>
      <c r="L36" s="14">
        <f t="shared" si="3"/>
      </c>
      <c r="M36" s="2"/>
      <c r="N36" s="2"/>
      <c r="O36" s="15">
        <f t="shared" si="4"/>
      </c>
      <c r="P36" s="14">
        <f t="shared" si="5"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4" customFormat="1" ht="12.75">
      <c r="A37" s="4" t="s">
        <v>40</v>
      </c>
      <c r="B37" s="4">
        <v>33</v>
      </c>
      <c r="C37" s="4" t="s">
        <v>91</v>
      </c>
      <c r="D37" s="9">
        <v>0.001</v>
      </c>
      <c r="E37" s="2">
        <v>1</v>
      </c>
      <c r="F37" s="2">
        <v>0.013334449942358</v>
      </c>
      <c r="G37" s="15">
        <f t="shared" si="0"/>
        <v>0.006667224971179</v>
      </c>
      <c r="H37" s="14">
        <f t="shared" si="1"/>
        <v>6.6672249711790004E-06</v>
      </c>
      <c r="I37" s="2">
        <v>1</v>
      </c>
      <c r="J37" s="2">
        <v>0.023898072637913804</v>
      </c>
      <c r="K37" s="15">
        <f t="shared" si="2"/>
        <v>0.011949036318956902</v>
      </c>
      <c r="L37" s="14">
        <f t="shared" si="3"/>
        <v>1.1949036318956903E-05</v>
      </c>
      <c r="M37" s="2">
        <v>1</v>
      </c>
      <c r="N37" s="2">
        <v>0.02003735622264922</v>
      </c>
      <c r="O37" s="15">
        <f t="shared" si="4"/>
        <v>0.01001867811132461</v>
      </c>
      <c r="P37" s="14">
        <f t="shared" si="5"/>
        <v>1.0018678111324611E-05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4" customFormat="1" ht="12.75">
      <c r="A38" s="4" t="s">
        <v>40</v>
      </c>
      <c r="B38" s="4">
        <v>34</v>
      </c>
      <c r="C38" s="4" t="s">
        <v>92</v>
      </c>
      <c r="D38" s="2"/>
      <c r="E38" s="2"/>
      <c r="F38" s="2"/>
      <c r="G38" s="16"/>
      <c r="H38" s="2"/>
      <c r="I38" s="2"/>
      <c r="J38" s="2"/>
      <c r="K38" s="16"/>
      <c r="L38" s="2"/>
      <c r="M38" s="2"/>
      <c r="N38" s="2"/>
      <c r="O38" s="1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4" customFormat="1" ht="12.75">
      <c r="A39" s="4" t="s">
        <v>40</v>
      </c>
      <c r="B39" s="4">
        <v>35</v>
      </c>
      <c r="C39" s="4" t="s">
        <v>93</v>
      </c>
      <c r="D39" s="2"/>
      <c r="E39" s="31">
        <f>(F39-H39)*2/F39*100</f>
        <v>3.060794611658331</v>
      </c>
      <c r="F39" s="2">
        <v>1.7892441685390654</v>
      </c>
      <c r="G39" s="2"/>
      <c r="H39" s="17">
        <f>SUM(H5:H37)</f>
        <v>1.7618616239890381</v>
      </c>
      <c r="I39" s="31">
        <f>(J39-L39)*2/J39*100</f>
        <v>11.249727088691927</v>
      </c>
      <c r="J39" s="2">
        <v>0.7474168082495435</v>
      </c>
      <c r="K39" s="2"/>
      <c r="L39" s="17">
        <f>SUM(L5:L37)</f>
        <v>0.7053756326780007</v>
      </c>
      <c r="M39" s="31">
        <f>(N39-P39)*2/N39*100</f>
        <v>13.602057874852818</v>
      </c>
      <c r="N39" s="2">
        <v>0.752847880398722</v>
      </c>
      <c r="O39" s="2"/>
      <c r="P39" s="17">
        <f>SUM(P5:P37)</f>
        <v>0.7016464781980035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C22">
      <selection activeCell="C8" sqref="C8"/>
    </sheetView>
  </sheetViews>
  <sheetFormatPr defaultColWidth="9.140625" defaultRowHeight="12.75"/>
  <cols>
    <col min="1" max="2" width="2.8515625" style="0" hidden="1" customWidth="1"/>
    <col min="3" max="3" width="13.00390625" style="0" customWidth="1"/>
    <col min="5" max="5" width="3.57421875" style="0" customWidth="1"/>
    <col min="9" max="9" width="3.8515625" style="0" customWidth="1"/>
    <col min="13" max="13" width="3.28125" style="0" customWidth="1"/>
  </cols>
  <sheetData>
    <row r="1" spans="3:16" ht="12.75">
      <c r="C1" s="18" t="s">
        <v>29</v>
      </c>
      <c r="D1" s="9" t="s">
        <v>94</v>
      </c>
      <c r="F1" s="42" t="s">
        <v>43</v>
      </c>
      <c r="G1" s="42"/>
      <c r="H1" s="42"/>
      <c r="J1" s="42" t="s">
        <v>44</v>
      </c>
      <c r="K1" s="42"/>
      <c r="L1" s="42"/>
      <c r="N1" s="42" t="s">
        <v>45</v>
      </c>
      <c r="O1" s="42"/>
      <c r="P1" s="42"/>
    </row>
    <row r="2" spans="4:16" ht="12.75">
      <c r="D2" s="9" t="s">
        <v>95</v>
      </c>
      <c r="F2" s="43" t="s">
        <v>56</v>
      </c>
      <c r="G2" s="12" t="s">
        <v>56</v>
      </c>
      <c r="H2" s="12" t="s">
        <v>96</v>
      </c>
      <c r="J2" s="43" t="s">
        <v>56</v>
      </c>
      <c r="K2" s="12" t="s">
        <v>56</v>
      </c>
      <c r="L2" s="12" t="s">
        <v>96</v>
      </c>
      <c r="N2" s="43" t="s">
        <v>56</v>
      </c>
      <c r="O2" s="12" t="s">
        <v>56</v>
      </c>
      <c r="P2" s="12" t="s">
        <v>96</v>
      </c>
    </row>
    <row r="3" spans="3:16" ht="12.75">
      <c r="C3" t="s">
        <v>171</v>
      </c>
      <c r="D3" s="9"/>
      <c r="F3" s="43" t="s">
        <v>98</v>
      </c>
      <c r="G3" s="12" t="s">
        <v>97</v>
      </c>
      <c r="H3" s="12" t="s">
        <v>97</v>
      </c>
      <c r="J3" s="43" t="s">
        <v>98</v>
      </c>
      <c r="K3" s="12" t="s">
        <v>97</v>
      </c>
      <c r="L3" s="12" t="s">
        <v>97</v>
      </c>
      <c r="N3" s="43" t="s">
        <v>98</v>
      </c>
      <c r="O3" s="12" t="s">
        <v>97</v>
      </c>
      <c r="P3" s="12" t="s">
        <v>97</v>
      </c>
    </row>
    <row r="4" spans="4:16" ht="12.75">
      <c r="D4" s="10"/>
      <c r="G4" s="13"/>
      <c r="H4" s="14"/>
      <c r="K4" s="13"/>
      <c r="L4" s="14"/>
      <c r="O4" s="13"/>
      <c r="P4" s="14"/>
    </row>
    <row r="5" spans="1:38" s="4" customFormat="1" ht="12.75">
      <c r="A5" s="4" t="s">
        <v>29</v>
      </c>
      <c r="B5" s="4">
        <v>1</v>
      </c>
      <c r="C5" s="4" t="s">
        <v>59</v>
      </c>
      <c r="D5" s="9">
        <v>1</v>
      </c>
      <c r="E5" s="2">
        <v>2</v>
      </c>
      <c r="F5" s="2">
        <v>0.216</v>
      </c>
      <c r="G5" s="15">
        <f>IF(F5=0,"",IF(E5=1,F5/2,F5))</f>
        <v>0.216</v>
      </c>
      <c r="H5" s="14">
        <f>IF(G5="","",G5*$D5)</f>
        <v>0.216</v>
      </c>
      <c r="I5" s="2">
        <v>2</v>
      </c>
      <c r="J5" s="2">
        <v>0.006</v>
      </c>
      <c r="K5" s="15">
        <f>IF(J5=0,"",IF(I5=1,J5/2,J5))</f>
        <v>0.006</v>
      </c>
      <c r="L5" s="14">
        <f>IF(K5="","",K5*$D5)</f>
        <v>0.006</v>
      </c>
      <c r="M5" s="2">
        <v>2</v>
      </c>
      <c r="N5" s="2">
        <v>0.002</v>
      </c>
      <c r="O5" s="15">
        <f>IF(N5=0,"",IF(M5=1,N5/2,N5))</f>
        <v>0.002</v>
      </c>
      <c r="P5" s="14">
        <f>IF(O5="","",O5*$D5)</f>
        <v>0.002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4" customFormat="1" ht="12.75">
      <c r="A6" s="4" t="s">
        <v>29</v>
      </c>
      <c r="B6" s="4">
        <v>2</v>
      </c>
      <c r="C6" s="4" t="s">
        <v>60</v>
      </c>
      <c r="D6" s="9">
        <v>0</v>
      </c>
      <c r="E6" s="2"/>
      <c r="F6" s="2">
        <v>2.116</v>
      </c>
      <c r="G6" s="15">
        <f aca="true" t="shared" si="0" ref="G6:G37">IF(F6=0,"",IF(E6=1,F6/2,F6))</f>
        <v>2.116</v>
      </c>
      <c r="H6" s="14">
        <f aca="true" t="shared" si="1" ref="H6:H37">IF(G6="","",G6*$D6)</f>
        <v>0</v>
      </c>
      <c r="I6" s="2"/>
      <c r="J6" s="2">
        <v>1.03</v>
      </c>
      <c r="K6" s="15">
        <f aca="true" t="shared" si="2" ref="K6:K37">IF(J6=0,"",IF(I6=1,J6/2,J6))</f>
        <v>1.03</v>
      </c>
      <c r="L6" s="14">
        <f aca="true" t="shared" si="3" ref="L6:L37">IF(K6="","",K6*$D6)</f>
        <v>0</v>
      </c>
      <c r="M6" s="2"/>
      <c r="N6" s="2">
        <v>1.416</v>
      </c>
      <c r="O6" s="15">
        <f aca="true" t="shared" si="4" ref="O6:O37">IF(N6=0,"",IF(M6=1,N6/2,N6))</f>
        <v>1.416</v>
      </c>
      <c r="P6" s="14">
        <f aca="true" t="shared" si="5" ref="P6:P37">IF(O6="","",O6*$D6)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4" customFormat="1" ht="12.75">
      <c r="A7" s="4" t="s">
        <v>29</v>
      </c>
      <c r="B7" s="4">
        <v>3</v>
      </c>
      <c r="C7" s="4" t="s">
        <v>61</v>
      </c>
      <c r="D7" s="9">
        <v>0</v>
      </c>
      <c r="E7" s="2"/>
      <c r="F7" s="2">
        <v>2.332</v>
      </c>
      <c r="G7" s="15">
        <f t="shared" si="0"/>
        <v>2.332</v>
      </c>
      <c r="H7" s="14">
        <f t="shared" si="1"/>
        <v>0</v>
      </c>
      <c r="I7" s="2"/>
      <c r="J7" s="2">
        <v>1.036</v>
      </c>
      <c r="K7" s="15">
        <f t="shared" si="2"/>
        <v>1.036</v>
      </c>
      <c r="L7" s="14">
        <f t="shared" si="3"/>
        <v>0</v>
      </c>
      <c r="M7" s="2"/>
      <c r="N7" s="2">
        <v>1.418</v>
      </c>
      <c r="O7" s="15">
        <f t="shared" si="4"/>
        <v>1.418</v>
      </c>
      <c r="P7" s="14">
        <f t="shared" si="5"/>
        <v>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4" customFormat="1" ht="12.75">
      <c r="A8" s="4" t="s">
        <v>29</v>
      </c>
      <c r="B8" s="4">
        <v>4</v>
      </c>
      <c r="C8" s="4" t="s">
        <v>62</v>
      </c>
      <c r="D8" s="9">
        <v>0.5</v>
      </c>
      <c r="E8" s="2"/>
      <c r="F8" s="2">
        <v>0.076</v>
      </c>
      <c r="G8" s="15">
        <f t="shared" si="0"/>
        <v>0.076</v>
      </c>
      <c r="H8" s="14">
        <f t="shared" si="1"/>
        <v>0.038</v>
      </c>
      <c r="I8" s="2"/>
      <c r="J8" s="2">
        <v>0.072</v>
      </c>
      <c r="K8" s="15">
        <f t="shared" si="2"/>
        <v>0.072</v>
      </c>
      <c r="L8" s="14">
        <f t="shared" si="3"/>
        <v>0.036</v>
      </c>
      <c r="M8" s="2"/>
      <c r="N8" s="2">
        <v>0.095</v>
      </c>
      <c r="O8" s="15">
        <f t="shared" si="4"/>
        <v>0.095</v>
      </c>
      <c r="P8" s="14">
        <f t="shared" si="5"/>
        <v>0.0475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4" customFormat="1" ht="12.75">
      <c r="A9" s="4" t="s">
        <v>29</v>
      </c>
      <c r="B9" s="4">
        <v>5</v>
      </c>
      <c r="C9" s="4" t="s">
        <v>63</v>
      </c>
      <c r="D9" s="9">
        <v>0</v>
      </c>
      <c r="E9" s="2"/>
      <c r="F9" s="2">
        <v>7.652</v>
      </c>
      <c r="G9" s="15">
        <f t="shared" si="0"/>
        <v>7.652</v>
      </c>
      <c r="H9" s="14">
        <f t="shared" si="1"/>
        <v>0</v>
      </c>
      <c r="I9" s="2"/>
      <c r="J9" s="2">
        <v>4.852</v>
      </c>
      <c r="K9" s="15">
        <f t="shared" si="2"/>
        <v>4.852</v>
      </c>
      <c r="L9" s="14">
        <f t="shared" si="3"/>
        <v>0</v>
      </c>
      <c r="M9" s="2"/>
      <c r="N9" s="2">
        <v>6.726</v>
      </c>
      <c r="O9" s="15">
        <f t="shared" si="4"/>
        <v>6.726</v>
      </c>
      <c r="P9" s="14">
        <f t="shared" si="5"/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4" customFormat="1" ht="12.75">
      <c r="A10" s="4" t="s">
        <v>29</v>
      </c>
      <c r="B10" s="4">
        <v>5</v>
      </c>
      <c r="C10" s="4" t="s">
        <v>64</v>
      </c>
      <c r="D10" s="9">
        <v>0</v>
      </c>
      <c r="E10" s="2"/>
      <c r="F10" s="2">
        <v>7.728</v>
      </c>
      <c r="G10" s="15">
        <f t="shared" si="0"/>
        <v>7.728</v>
      </c>
      <c r="H10" s="14">
        <f t="shared" si="1"/>
        <v>0</v>
      </c>
      <c r="I10" s="2"/>
      <c r="J10" s="2">
        <v>4.924</v>
      </c>
      <c r="K10" s="15">
        <f t="shared" si="2"/>
        <v>4.924</v>
      </c>
      <c r="L10" s="14">
        <f t="shared" si="3"/>
        <v>0</v>
      </c>
      <c r="M10" s="2"/>
      <c r="N10" s="2">
        <v>6.821</v>
      </c>
      <c r="O10" s="15">
        <f t="shared" si="4"/>
        <v>6.821</v>
      </c>
      <c r="P10" s="14">
        <f t="shared" si="5"/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2.75">
      <c r="A11" s="4" t="s">
        <v>29</v>
      </c>
      <c r="B11" s="4">
        <v>7</v>
      </c>
      <c r="C11" s="4" t="s">
        <v>65</v>
      </c>
      <c r="D11" s="9">
        <v>0.1</v>
      </c>
      <c r="E11" s="2"/>
      <c r="F11" s="2">
        <v>0.163</v>
      </c>
      <c r="G11" s="15">
        <f t="shared" si="0"/>
        <v>0.163</v>
      </c>
      <c r="H11" s="14">
        <f t="shared" si="1"/>
        <v>0.016300000000000002</v>
      </c>
      <c r="I11" s="2"/>
      <c r="J11" s="2">
        <v>0.188</v>
      </c>
      <c r="K11" s="15">
        <f t="shared" si="2"/>
        <v>0.188</v>
      </c>
      <c r="L11" s="14">
        <f t="shared" si="3"/>
        <v>0.0188</v>
      </c>
      <c r="M11" s="2"/>
      <c r="N11" s="2">
        <v>0.247</v>
      </c>
      <c r="O11" s="15">
        <f t="shared" si="4"/>
        <v>0.247</v>
      </c>
      <c r="P11" s="14">
        <f t="shared" si="5"/>
        <v>0.0247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2.75">
      <c r="A12" s="4" t="s">
        <v>29</v>
      </c>
      <c r="B12" s="4">
        <v>8</v>
      </c>
      <c r="C12" s="4" t="s">
        <v>66</v>
      </c>
      <c r="D12" s="9">
        <v>0.1</v>
      </c>
      <c r="E12" s="2"/>
      <c r="F12" s="2">
        <v>0.093</v>
      </c>
      <c r="G12" s="15">
        <f t="shared" si="0"/>
        <v>0.093</v>
      </c>
      <c r="H12" s="14">
        <f t="shared" si="1"/>
        <v>0.009300000000000001</v>
      </c>
      <c r="I12" s="2">
        <v>2</v>
      </c>
      <c r="J12" s="2">
        <v>0.142</v>
      </c>
      <c r="K12" s="15">
        <f t="shared" si="2"/>
        <v>0.142</v>
      </c>
      <c r="L12" s="14">
        <f t="shared" si="3"/>
        <v>0.014199999999999999</v>
      </c>
      <c r="M12" s="2"/>
      <c r="N12" s="2">
        <v>0.308</v>
      </c>
      <c r="O12" s="15">
        <f t="shared" si="4"/>
        <v>0.308</v>
      </c>
      <c r="P12" s="14">
        <f t="shared" si="5"/>
        <v>0.0308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4" customFormat="1" ht="12.75">
      <c r="A13" s="4" t="s">
        <v>29</v>
      </c>
      <c r="B13" s="4">
        <v>9</v>
      </c>
      <c r="C13" s="4" t="s">
        <v>67</v>
      </c>
      <c r="D13" s="9">
        <v>0.1</v>
      </c>
      <c r="E13" s="2"/>
      <c r="F13" s="2">
        <v>0.59</v>
      </c>
      <c r="G13" s="15">
        <f t="shared" si="0"/>
        <v>0.59</v>
      </c>
      <c r="H13" s="14">
        <f t="shared" si="1"/>
        <v>0.059</v>
      </c>
      <c r="I13" s="2"/>
      <c r="J13" s="2">
        <v>0.93</v>
      </c>
      <c r="K13" s="15">
        <f t="shared" si="2"/>
        <v>0.93</v>
      </c>
      <c r="L13" s="14">
        <f t="shared" si="3"/>
        <v>0.09300000000000001</v>
      </c>
      <c r="M13" s="2"/>
      <c r="N13" s="2">
        <v>0.822</v>
      </c>
      <c r="O13" s="15">
        <f t="shared" si="4"/>
        <v>0.822</v>
      </c>
      <c r="P13" s="14">
        <f t="shared" si="5"/>
        <v>0.0822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4" customFormat="1" ht="12.75">
      <c r="A14" s="4" t="s">
        <v>29</v>
      </c>
      <c r="B14" s="4">
        <v>10</v>
      </c>
      <c r="C14" s="4" t="s">
        <v>68</v>
      </c>
      <c r="D14" s="9">
        <v>0</v>
      </c>
      <c r="E14" s="2"/>
      <c r="F14" s="2">
        <v>9.833</v>
      </c>
      <c r="G14" s="15">
        <f t="shared" si="0"/>
        <v>9.833</v>
      </c>
      <c r="H14" s="14">
        <f t="shared" si="1"/>
        <v>0</v>
      </c>
      <c r="I14" s="2"/>
      <c r="J14" s="2">
        <v>14.929</v>
      </c>
      <c r="K14" s="15">
        <f t="shared" si="2"/>
        <v>14.929</v>
      </c>
      <c r="L14" s="14">
        <f t="shared" si="3"/>
        <v>0</v>
      </c>
      <c r="M14" s="2"/>
      <c r="N14" s="2">
        <v>22.661</v>
      </c>
      <c r="O14" s="15">
        <f t="shared" si="4"/>
        <v>22.661</v>
      </c>
      <c r="P14" s="14">
        <f t="shared" si="5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4" customFormat="1" ht="12.75">
      <c r="A15" s="4" t="s">
        <v>29</v>
      </c>
      <c r="B15" s="4">
        <v>11</v>
      </c>
      <c r="C15" s="4" t="s">
        <v>69</v>
      </c>
      <c r="D15" s="9">
        <v>0</v>
      </c>
      <c r="E15" s="2"/>
      <c r="F15" s="2">
        <v>10.679</v>
      </c>
      <c r="G15" s="15">
        <f t="shared" si="0"/>
        <v>10.679</v>
      </c>
      <c r="H15" s="14">
        <f t="shared" si="1"/>
        <v>0</v>
      </c>
      <c r="I15" s="2"/>
      <c r="J15" s="2">
        <v>16.189</v>
      </c>
      <c r="K15" s="15">
        <f t="shared" si="2"/>
        <v>16.189</v>
      </c>
      <c r="L15" s="14">
        <f t="shared" si="3"/>
        <v>0</v>
      </c>
      <c r="M15" s="2"/>
      <c r="N15" s="2">
        <v>24.038</v>
      </c>
      <c r="O15" s="15">
        <f t="shared" si="4"/>
        <v>24.038</v>
      </c>
      <c r="P15" s="14">
        <f t="shared" si="5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4" customFormat="1" ht="12.75">
      <c r="A16" s="4" t="s">
        <v>29</v>
      </c>
      <c r="B16" s="4">
        <v>12</v>
      </c>
      <c r="C16" s="4" t="s">
        <v>70</v>
      </c>
      <c r="D16" s="9">
        <v>0.01</v>
      </c>
      <c r="E16" s="2"/>
      <c r="F16" s="2">
        <v>0.365</v>
      </c>
      <c r="G16" s="15">
        <f t="shared" si="0"/>
        <v>0.365</v>
      </c>
      <c r="H16" s="14">
        <f t="shared" si="1"/>
        <v>0.00365</v>
      </c>
      <c r="I16" s="2"/>
      <c r="J16" s="2">
        <v>0.655</v>
      </c>
      <c r="K16" s="15">
        <f t="shared" si="2"/>
        <v>0.655</v>
      </c>
      <c r="L16" s="14">
        <f t="shared" si="3"/>
        <v>0.00655</v>
      </c>
      <c r="M16" s="2"/>
      <c r="N16" s="2">
        <v>1.561</v>
      </c>
      <c r="O16" s="15">
        <f t="shared" si="4"/>
        <v>1.561</v>
      </c>
      <c r="P16" s="14">
        <f t="shared" si="5"/>
        <v>0.01561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4" customFormat="1" ht="12.75">
      <c r="A17" s="4" t="s">
        <v>29</v>
      </c>
      <c r="B17" s="4">
        <v>13</v>
      </c>
      <c r="C17" s="4" t="s">
        <v>71</v>
      </c>
      <c r="D17" s="9">
        <v>0</v>
      </c>
      <c r="E17" s="2"/>
      <c r="F17" s="2">
        <v>0.787</v>
      </c>
      <c r="G17" s="15">
        <f t="shared" si="0"/>
        <v>0.787</v>
      </c>
      <c r="H17" s="14">
        <f t="shared" si="1"/>
        <v>0</v>
      </c>
      <c r="I17" s="2"/>
      <c r="J17" s="2">
        <v>1.733</v>
      </c>
      <c r="K17" s="15">
        <f t="shared" si="2"/>
        <v>1.733</v>
      </c>
      <c r="L17" s="14">
        <f t="shared" si="3"/>
        <v>0</v>
      </c>
      <c r="M17" s="2"/>
      <c r="N17" s="2">
        <v>3.966</v>
      </c>
      <c r="O17" s="15">
        <f t="shared" si="4"/>
        <v>3.966</v>
      </c>
      <c r="P17" s="14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4" customFormat="1" ht="12.75">
      <c r="A18" s="4" t="s">
        <v>29</v>
      </c>
      <c r="B18" s="4">
        <v>14</v>
      </c>
      <c r="C18" s="4" t="s">
        <v>72</v>
      </c>
      <c r="D18" s="9">
        <v>0</v>
      </c>
      <c r="E18" s="2"/>
      <c r="F18" s="2">
        <v>1.152</v>
      </c>
      <c r="G18" s="15">
        <f t="shared" si="0"/>
        <v>1.152</v>
      </c>
      <c r="H18" s="14">
        <f t="shared" si="1"/>
        <v>0</v>
      </c>
      <c r="I18" s="2"/>
      <c r="J18" s="2">
        <v>2.388</v>
      </c>
      <c r="K18" s="15">
        <f t="shared" si="2"/>
        <v>2.388</v>
      </c>
      <c r="L18" s="14">
        <f t="shared" si="3"/>
        <v>0</v>
      </c>
      <c r="M18" s="2"/>
      <c r="N18" s="2">
        <v>5.527</v>
      </c>
      <c r="O18" s="15">
        <f t="shared" si="4"/>
        <v>5.527</v>
      </c>
      <c r="P18" s="14">
        <f t="shared" si="5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4" customFormat="1" ht="12.75">
      <c r="A19" s="4" t="s">
        <v>29</v>
      </c>
      <c r="B19" s="4">
        <v>15</v>
      </c>
      <c r="C19" s="4" t="s">
        <v>73</v>
      </c>
      <c r="D19" s="9">
        <v>0.001</v>
      </c>
      <c r="E19" s="2"/>
      <c r="F19" s="2">
        <v>0.126</v>
      </c>
      <c r="G19" s="15">
        <f t="shared" si="0"/>
        <v>0.126</v>
      </c>
      <c r="H19" s="14">
        <f t="shared" si="1"/>
        <v>0.000126</v>
      </c>
      <c r="I19" s="2"/>
      <c r="J19" s="2">
        <v>0.211</v>
      </c>
      <c r="K19" s="15">
        <f t="shared" si="2"/>
        <v>0.211</v>
      </c>
      <c r="L19" s="14">
        <f t="shared" si="3"/>
        <v>0.000211</v>
      </c>
      <c r="M19" s="2"/>
      <c r="N19" s="2">
        <v>0.514</v>
      </c>
      <c r="O19" s="15">
        <f t="shared" si="4"/>
        <v>0.514</v>
      </c>
      <c r="P19" s="14">
        <f t="shared" si="5"/>
        <v>0.000514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4" customFormat="1" ht="12.75">
      <c r="A20" s="4" t="s">
        <v>29</v>
      </c>
      <c r="B20" s="4">
        <v>16</v>
      </c>
      <c r="C20" s="4" t="s">
        <v>74</v>
      </c>
      <c r="D20" s="9">
        <v>0.1</v>
      </c>
      <c r="E20" s="2"/>
      <c r="F20" s="2">
        <v>0.079</v>
      </c>
      <c r="G20" s="15">
        <f t="shared" si="0"/>
        <v>0.079</v>
      </c>
      <c r="H20" s="14">
        <f t="shared" si="1"/>
        <v>0.0079</v>
      </c>
      <c r="I20" s="2"/>
      <c r="J20" s="2">
        <v>0.154</v>
      </c>
      <c r="K20" s="15">
        <f t="shared" si="2"/>
        <v>0.154</v>
      </c>
      <c r="L20" s="14">
        <f t="shared" si="3"/>
        <v>0.0154</v>
      </c>
      <c r="M20" s="2"/>
      <c r="N20" s="2">
        <v>0.247</v>
      </c>
      <c r="O20" s="15">
        <f t="shared" si="4"/>
        <v>0.247</v>
      </c>
      <c r="P20" s="14">
        <f t="shared" si="5"/>
        <v>0.0247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4" customFormat="1" ht="12.75">
      <c r="A21" s="4" t="s">
        <v>29</v>
      </c>
      <c r="B21" s="4">
        <v>17</v>
      </c>
      <c r="C21" s="4" t="s">
        <v>75</v>
      </c>
      <c r="D21" s="9">
        <v>0</v>
      </c>
      <c r="E21" s="2"/>
      <c r="F21" s="2">
        <v>7.284</v>
      </c>
      <c r="G21" s="15">
        <f t="shared" si="0"/>
        <v>7.284</v>
      </c>
      <c r="H21" s="14">
        <f t="shared" si="1"/>
        <v>0</v>
      </c>
      <c r="I21" s="2"/>
      <c r="J21" s="2">
        <v>6.884</v>
      </c>
      <c r="K21" s="15">
        <f t="shared" si="2"/>
        <v>6.884</v>
      </c>
      <c r="L21" s="14">
        <f t="shared" si="3"/>
        <v>0</v>
      </c>
      <c r="M21" s="2"/>
      <c r="N21" s="2">
        <v>16.21</v>
      </c>
      <c r="O21" s="15">
        <f t="shared" si="4"/>
        <v>16.21</v>
      </c>
      <c r="P21" s="14">
        <f t="shared" si="5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4" customFormat="1" ht="12.75">
      <c r="A22" s="4" t="s">
        <v>29</v>
      </c>
      <c r="B22" s="4">
        <v>18</v>
      </c>
      <c r="C22" s="4" t="s">
        <v>76</v>
      </c>
      <c r="D22" s="9">
        <v>0</v>
      </c>
      <c r="E22" s="2"/>
      <c r="F22" s="2">
        <v>7.363</v>
      </c>
      <c r="G22" s="15">
        <f t="shared" si="0"/>
        <v>7.363</v>
      </c>
      <c r="H22" s="14">
        <f t="shared" si="1"/>
        <v>0</v>
      </c>
      <c r="I22" s="2"/>
      <c r="J22" s="2">
        <v>7.038</v>
      </c>
      <c r="K22" s="15">
        <f t="shared" si="2"/>
        <v>7.038</v>
      </c>
      <c r="L22" s="14">
        <f t="shared" si="3"/>
        <v>0</v>
      </c>
      <c r="M22" s="2"/>
      <c r="N22" s="2">
        <v>16.457</v>
      </c>
      <c r="O22" s="15">
        <f t="shared" si="4"/>
        <v>16.457</v>
      </c>
      <c r="P22" s="14">
        <f t="shared" si="5"/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4" customFormat="1" ht="12.75">
      <c r="A23" s="4" t="s">
        <v>29</v>
      </c>
      <c r="B23" s="4">
        <v>19</v>
      </c>
      <c r="C23" s="4" t="s">
        <v>77</v>
      </c>
      <c r="D23" s="9">
        <v>0.05</v>
      </c>
      <c r="E23" s="2"/>
      <c r="F23" s="2">
        <v>0.267</v>
      </c>
      <c r="G23" s="15">
        <f t="shared" si="0"/>
        <v>0.267</v>
      </c>
      <c r="H23" s="14">
        <f t="shared" si="1"/>
        <v>0.01335</v>
      </c>
      <c r="I23" s="2"/>
      <c r="J23" s="2">
        <v>0.127</v>
      </c>
      <c r="K23" s="15">
        <f t="shared" si="2"/>
        <v>0.127</v>
      </c>
      <c r="L23" s="14">
        <f t="shared" si="3"/>
        <v>0.006350000000000001</v>
      </c>
      <c r="M23" s="2"/>
      <c r="N23" s="2">
        <v>0.39</v>
      </c>
      <c r="O23" s="15">
        <f t="shared" si="4"/>
        <v>0.39</v>
      </c>
      <c r="P23" s="14">
        <f t="shared" si="5"/>
        <v>0.019500000000000003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4" customFormat="1" ht="12.75">
      <c r="A24" s="4" t="s">
        <v>29</v>
      </c>
      <c r="B24" s="4">
        <v>20</v>
      </c>
      <c r="C24" s="4" t="s">
        <v>78</v>
      </c>
      <c r="D24" s="9">
        <v>0.5</v>
      </c>
      <c r="E24" s="2"/>
      <c r="F24" s="2">
        <v>1.124</v>
      </c>
      <c r="G24" s="15">
        <f t="shared" si="0"/>
        <v>1.124</v>
      </c>
      <c r="H24" s="14">
        <f t="shared" si="1"/>
        <v>0.562</v>
      </c>
      <c r="I24" s="2"/>
      <c r="J24" s="2">
        <v>0.803</v>
      </c>
      <c r="K24" s="15">
        <f t="shared" si="2"/>
        <v>0.803</v>
      </c>
      <c r="L24" s="14">
        <f t="shared" si="3"/>
        <v>0.4015</v>
      </c>
      <c r="M24" s="2"/>
      <c r="N24" s="2">
        <v>0.966</v>
      </c>
      <c r="O24" s="15">
        <f t="shared" si="4"/>
        <v>0.966</v>
      </c>
      <c r="P24" s="14">
        <f t="shared" si="5"/>
        <v>0.483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4" customFormat="1" ht="12.75">
      <c r="A25" s="4" t="s">
        <v>29</v>
      </c>
      <c r="B25" s="4">
        <v>21</v>
      </c>
      <c r="C25" s="4" t="s">
        <v>79</v>
      </c>
      <c r="D25" s="9">
        <v>0</v>
      </c>
      <c r="E25" s="2"/>
      <c r="F25" s="2">
        <v>5.747</v>
      </c>
      <c r="G25" s="15">
        <f t="shared" si="0"/>
        <v>5.747</v>
      </c>
      <c r="H25" s="14">
        <f t="shared" si="1"/>
        <v>0</v>
      </c>
      <c r="I25" s="2"/>
      <c r="J25" s="2">
        <v>4.65</v>
      </c>
      <c r="K25" s="15">
        <f t="shared" si="2"/>
        <v>4.65</v>
      </c>
      <c r="L25" s="14">
        <f t="shared" si="3"/>
        <v>0</v>
      </c>
      <c r="M25" s="2"/>
      <c r="N25" s="2">
        <v>7.478</v>
      </c>
      <c r="O25" s="15">
        <f t="shared" si="4"/>
        <v>7.478</v>
      </c>
      <c r="P25" s="14">
        <f t="shared" si="5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4" customFormat="1" ht="12.75">
      <c r="A26" s="4" t="s">
        <v>29</v>
      </c>
      <c r="B26" s="4">
        <v>22</v>
      </c>
      <c r="C26" s="4" t="s">
        <v>80</v>
      </c>
      <c r="D26" s="9">
        <v>0</v>
      </c>
      <c r="E26" s="2"/>
      <c r="F26" s="2">
        <v>7.138</v>
      </c>
      <c r="G26" s="15">
        <f t="shared" si="0"/>
        <v>7.138</v>
      </c>
      <c r="H26" s="14">
        <f t="shared" si="1"/>
        <v>0</v>
      </c>
      <c r="I26" s="2"/>
      <c r="J26" s="2">
        <v>5.58</v>
      </c>
      <c r="K26" s="15">
        <f t="shared" si="2"/>
        <v>5.58</v>
      </c>
      <c r="L26" s="14">
        <f t="shared" si="3"/>
        <v>0</v>
      </c>
      <c r="M26" s="2"/>
      <c r="N26" s="2">
        <v>8.834</v>
      </c>
      <c r="O26" s="15">
        <f t="shared" si="4"/>
        <v>8.834</v>
      </c>
      <c r="P26" s="14">
        <f t="shared" si="5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4" customFormat="1" ht="12.75">
      <c r="A27" s="4" t="s">
        <v>29</v>
      </c>
      <c r="B27" s="4">
        <v>23</v>
      </c>
      <c r="C27" s="4" t="s">
        <v>81</v>
      </c>
      <c r="D27" s="9">
        <v>0.1</v>
      </c>
      <c r="E27" s="2"/>
      <c r="F27" s="2">
        <v>0.115</v>
      </c>
      <c r="G27" s="15">
        <f t="shared" si="0"/>
        <v>0.115</v>
      </c>
      <c r="H27" s="14">
        <f t="shared" si="1"/>
        <v>0.011500000000000002</v>
      </c>
      <c r="I27" s="2"/>
      <c r="J27" s="2">
        <v>0.402</v>
      </c>
      <c r="K27" s="15">
        <f t="shared" si="2"/>
        <v>0.402</v>
      </c>
      <c r="L27" s="14">
        <f t="shared" si="3"/>
        <v>0.04020000000000001</v>
      </c>
      <c r="M27" s="2"/>
      <c r="N27" s="2">
        <v>1.274</v>
      </c>
      <c r="O27" s="15">
        <f t="shared" si="4"/>
        <v>1.274</v>
      </c>
      <c r="P27" s="14">
        <f t="shared" si="5"/>
        <v>0.1274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4" customFormat="1" ht="12.75">
      <c r="A28" s="4" t="s">
        <v>29</v>
      </c>
      <c r="B28" s="4">
        <v>24</v>
      </c>
      <c r="C28" s="4" t="s">
        <v>82</v>
      </c>
      <c r="D28" s="9">
        <v>0.1</v>
      </c>
      <c r="E28" s="2"/>
      <c r="F28" s="2">
        <v>0.062</v>
      </c>
      <c r="G28" s="15">
        <f t="shared" si="0"/>
        <v>0.062</v>
      </c>
      <c r="H28" s="14">
        <f t="shared" si="1"/>
        <v>0.006200000000000001</v>
      </c>
      <c r="I28" s="2"/>
      <c r="J28" s="2">
        <v>0.317</v>
      </c>
      <c r="K28" s="15">
        <f t="shared" si="2"/>
        <v>0.317</v>
      </c>
      <c r="L28" s="14">
        <f t="shared" si="3"/>
        <v>0.0317</v>
      </c>
      <c r="M28" s="2"/>
      <c r="N28" s="2">
        <v>0.37</v>
      </c>
      <c r="O28" s="15">
        <f t="shared" si="4"/>
        <v>0.37</v>
      </c>
      <c r="P28" s="14">
        <f t="shared" si="5"/>
        <v>0.037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4" customFormat="1" ht="12.75">
      <c r="A29" s="4" t="s">
        <v>29</v>
      </c>
      <c r="B29" s="4">
        <v>25</v>
      </c>
      <c r="C29" s="4" t="s">
        <v>83</v>
      </c>
      <c r="D29" s="9">
        <v>0.1</v>
      </c>
      <c r="E29" s="2"/>
      <c r="F29" s="2">
        <v>0.056</v>
      </c>
      <c r="G29" s="15">
        <f t="shared" si="0"/>
        <v>0.056</v>
      </c>
      <c r="H29" s="14">
        <f t="shared" si="1"/>
        <v>0.005600000000000001</v>
      </c>
      <c r="I29" s="2"/>
      <c r="J29" s="2">
        <v>0.275</v>
      </c>
      <c r="K29" s="15">
        <f t="shared" si="2"/>
        <v>0.275</v>
      </c>
      <c r="L29" s="14">
        <f t="shared" si="3"/>
        <v>0.027500000000000004</v>
      </c>
      <c r="M29" s="2"/>
      <c r="N29" s="2">
        <v>0.925</v>
      </c>
      <c r="O29" s="15">
        <f t="shared" si="4"/>
        <v>0.925</v>
      </c>
      <c r="P29" s="14">
        <f t="shared" si="5"/>
        <v>0.09250000000000001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4" customFormat="1" ht="12.75">
      <c r="A30" s="4" t="s">
        <v>29</v>
      </c>
      <c r="B30" s="4">
        <v>26</v>
      </c>
      <c r="C30" s="4" t="s">
        <v>84</v>
      </c>
      <c r="D30" s="9">
        <v>0.1</v>
      </c>
      <c r="E30" s="2"/>
      <c r="F30" s="2">
        <v>0.393</v>
      </c>
      <c r="G30" s="15">
        <f t="shared" si="0"/>
        <v>0.393</v>
      </c>
      <c r="H30" s="14">
        <f t="shared" si="1"/>
        <v>0.0393</v>
      </c>
      <c r="I30" s="2"/>
      <c r="J30" s="2">
        <v>2.515</v>
      </c>
      <c r="K30" s="15">
        <f t="shared" si="2"/>
        <v>2.515</v>
      </c>
      <c r="L30" s="14">
        <f t="shared" si="3"/>
        <v>0.2515</v>
      </c>
      <c r="M30" s="2"/>
      <c r="N30" s="2">
        <v>4.767</v>
      </c>
      <c r="O30" s="15">
        <f t="shared" si="4"/>
        <v>4.767</v>
      </c>
      <c r="P30" s="14">
        <f t="shared" si="5"/>
        <v>0.47670000000000007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4" customFormat="1" ht="12.75">
      <c r="A31" s="4" t="s">
        <v>29</v>
      </c>
      <c r="B31" s="4">
        <v>27</v>
      </c>
      <c r="C31" s="4" t="s">
        <v>85</v>
      </c>
      <c r="D31" s="9">
        <v>0</v>
      </c>
      <c r="E31" s="2"/>
      <c r="F31" s="2">
        <v>-0.036</v>
      </c>
      <c r="G31" s="15">
        <f t="shared" si="0"/>
        <v>-0.036</v>
      </c>
      <c r="H31" s="14">
        <f t="shared" si="1"/>
        <v>0</v>
      </c>
      <c r="I31" s="2"/>
      <c r="J31" s="2">
        <v>-0.402</v>
      </c>
      <c r="K31" s="15">
        <f t="shared" si="2"/>
        <v>-0.402</v>
      </c>
      <c r="L31" s="14">
        <f t="shared" si="3"/>
        <v>0</v>
      </c>
      <c r="M31" s="2"/>
      <c r="N31" s="2">
        <v>0.718</v>
      </c>
      <c r="O31" s="15">
        <f t="shared" si="4"/>
        <v>0.718</v>
      </c>
      <c r="P31" s="14">
        <f t="shared" si="5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4" customFormat="1" ht="12.75">
      <c r="A32" s="4" t="s">
        <v>29</v>
      </c>
      <c r="B32" s="4">
        <v>28</v>
      </c>
      <c r="C32" s="4" t="s">
        <v>86</v>
      </c>
      <c r="D32" s="9">
        <v>0</v>
      </c>
      <c r="E32" s="2"/>
      <c r="F32" s="2">
        <v>0.59</v>
      </c>
      <c r="G32" s="15">
        <f t="shared" si="0"/>
        <v>0.59</v>
      </c>
      <c r="H32" s="14">
        <f t="shared" si="1"/>
        <v>0</v>
      </c>
      <c r="I32" s="2"/>
      <c r="J32" s="2">
        <v>3.107</v>
      </c>
      <c r="K32" s="15">
        <f t="shared" si="2"/>
        <v>3.107</v>
      </c>
      <c r="L32" s="14">
        <f t="shared" si="3"/>
        <v>0</v>
      </c>
      <c r="M32" s="2"/>
      <c r="N32" s="2">
        <v>8.054</v>
      </c>
      <c r="O32" s="15">
        <f t="shared" si="4"/>
        <v>8.054</v>
      </c>
      <c r="P32" s="14">
        <f t="shared" si="5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4" customFormat="1" ht="12.75">
      <c r="A33" s="4" t="s">
        <v>29</v>
      </c>
      <c r="B33" s="4">
        <v>29</v>
      </c>
      <c r="C33" s="4" t="s">
        <v>87</v>
      </c>
      <c r="D33" s="9">
        <v>0.01</v>
      </c>
      <c r="E33" s="2"/>
      <c r="F33" s="2">
        <v>0.056</v>
      </c>
      <c r="G33" s="15">
        <f t="shared" si="0"/>
        <v>0.056</v>
      </c>
      <c r="H33" s="14">
        <f t="shared" si="1"/>
        <v>0.0005600000000000001</v>
      </c>
      <c r="I33" s="2"/>
      <c r="J33" s="2">
        <v>0.106</v>
      </c>
      <c r="K33" s="15">
        <f t="shared" si="2"/>
        <v>0.106</v>
      </c>
      <c r="L33" s="14">
        <f t="shared" si="3"/>
        <v>0.00106</v>
      </c>
      <c r="M33" s="2"/>
      <c r="N33" s="2">
        <v>0.288</v>
      </c>
      <c r="O33" s="15">
        <f t="shared" si="4"/>
        <v>0.288</v>
      </c>
      <c r="P33" s="14">
        <f t="shared" si="5"/>
        <v>0.0028799999999999997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" customFormat="1" ht="12.75">
      <c r="A34" s="4" t="s">
        <v>29</v>
      </c>
      <c r="B34" s="4">
        <v>30</v>
      </c>
      <c r="C34" s="4" t="s">
        <v>88</v>
      </c>
      <c r="D34" s="9">
        <v>0.01</v>
      </c>
      <c r="E34" s="2"/>
      <c r="F34" s="2">
        <v>0.112</v>
      </c>
      <c r="G34" s="15">
        <f t="shared" si="0"/>
        <v>0.112</v>
      </c>
      <c r="H34" s="14">
        <f t="shared" si="1"/>
        <v>0.0011200000000000001</v>
      </c>
      <c r="I34" s="2"/>
      <c r="J34" s="2">
        <v>0.19</v>
      </c>
      <c r="K34" s="15">
        <f t="shared" si="2"/>
        <v>0.19</v>
      </c>
      <c r="L34" s="14">
        <f t="shared" si="3"/>
        <v>0.0019</v>
      </c>
      <c r="M34" s="2"/>
      <c r="N34" s="2">
        <v>0.637</v>
      </c>
      <c r="O34" s="15">
        <f t="shared" si="4"/>
        <v>0.637</v>
      </c>
      <c r="P34" s="14">
        <f t="shared" si="5"/>
        <v>0.006370000000000001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4" customFormat="1" ht="12.75">
      <c r="A35" s="4" t="s">
        <v>29</v>
      </c>
      <c r="B35" s="4">
        <v>31</v>
      </c>
      <c r="C35" s="4" t="s">
        <v>89</v>
      </c>
      <c r="D35" s="9">
        <v>0</v>
      </c>
      <c r="E35" s="2"/>
      <c r="F35" s="2">
        <v>-0.084</v>
      </c>
      <c r="G35" s="15">
        <f t="shared" si="0"/>
        <v>-0.084</v>
      </c>
      <c r="H35" s="14">
        <f t="shared" si="1"/>
        <v>0</v>
      </c>
      <c r="I35" s="2"/>
      <c r="J35" s="2">
        <v>-0.148</v>
      </c>
      <c r="K35" s="15">
        <f t="shared" si="2"/>
        <v>-0.148</v>
      </c>
      <c r="L35" s="14">
        <f t="shared" si="3"/>
        <v>0</v>
      </c>
      <c r="M35" s="2"/>
      <c r="N35" s="2">
        <v>-0.083</v>
      </c>
      <c r="O35" s="15">
        <f t="shared" si="4"/>
        <v>-0.083</v>
      </c>
      <c r="P35" s="14">
        <f t="shared" si="5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4" customFormat="1" ht="12.75">
      <c r="A36" s="4" t="s">
        <v>29</v>
      </c>
      <c r="B36" s="4">
        <v>32</v>
      </c>
      <c r="C36" s="4" t="s">
        <v>90</v>
      </c>
      <c r="D36" s="9">
        <v>0</v>
      </c>
      <c r="E36" s="2"/>
      <c r="F36" s="2">
        <v>0.084</v>
      </c>
      <c r="G36" s="15">
        <f t="shared" si="0"/>
        <v>0.084</v>
      </c>
      <c r="H36" s="14">
        <f t="shared" si="1"/>
        <v>0</v>
      </c>
      <c r="I36" s="2"/>
      <c r="J36" s="2">
        <v>0.148</v>
      </c>
      <c r="K36" s="15">
        <f t="shared" si="2"/>
        <v>0.148</v>
      </c>
      <c r="L36" s="14">
        <f t="shared" si="3"/>
        <v>0</v>
      </c>
      <c r="M36" s="2"/>
      <c r="N36" s="2">
        <v>0.842</v>
      </c>
      <c r="O36" s="15">
        <f t="shared" si="4"/>
        <v>0.842</v>
      </c>
      <c r="P36" s="14">
        <f t="shared" si="5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4" customFormat="1" ht="12.75">
      <c r="A37" s="4" t="s">
        <v>29</v>
      </c>
      <c r="B37" s="4">
        <v>33</v>
      </c>
      <c r="C37" s="4" t="s">
        <v>91</v>
      </c>
      <c r="D37" s="9">
        <v>0.001</v>
      </c>
      <c r="E37" s="2"/>
      <c r="F37" s="2">
        <v>0.084</v>
      </c>
      <c r="G37" s="15">
        <f t="shared" si="0"/>
        <v>0.084</v>
      </c>
      <c r="H37" s="14">
        <f t="shared" si="1"/>
        <v>8.400000000000001E-05</v>
      </c>
      <c r="I37" s="2"/>
      <c r="J37" s="2">
        <v>0.063</v>
      </c>
      <c r="K37" s="15">
        <f t="shared" si="2"/>
        <v>0.063</v>
      </c>
      <c r="L37" s="14">
        <f t="shared" si="3"/>
        <v>6.3E-05</v>
      </c>
      <c r="M37" s="2"/>
      <c r="N37" s="2">
        <v>0.062</v>
      </c>
      <c r="O37" s="15">
        <f t="shared" si="4"/>
        <v>0.062</v>
      </c>
      <c r="P37" s="14">
        <f t="shared" si="5"/>
        <v>6.2E-05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4" customFormat="1" ht="12.75">
      <c r="A38" s="4" t="s">
        <v>29</v>
      </c>
      <c r="B38" s="4">
        <v>34</v>
      </c>
      <c r="C38" s="4" t="s">
        <v>92</v>
      </c>
      <c r="D38" s="2"/>
      <c r="E38" s="2"/>
      <c r="F38" s="2">
        <v>37.276</v>
      </c>
      <c r="G38" s="16">
        <f>G37+G36+G32+G26+G22+G19+G18+G15+G10+G7</f>
        <v>37.276</v>
      </c>
      <c r="H38" s="2"/>
      <c r="I38" s="2"/>
      <c r="J38" s="2">
        <v>40.684</v>
      </c>
      <c r="K38" s="16">
        <f>K37+K36+K32+K26+K22+K19+K18+K15+K10+K7</f>
        <v>40.684</v>
      </c>
      <c r="L38" s="2"/>
      <c r="M38" s="2"/>
      <c r="N38" s="2">
        <v>72.567</v>
      </c>
      <c r="O38" s="16">
        <f>O37+O36+O32+O26+O22+O19+O18+O15+O10+O7</f>
        <v>72.56700000000001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4" customFormat="1" ht="12.75">
      <c r="A39" s="4" t="s">
        <v>29</v>
      </c>
      <c r="B39" s="4">
        <v>35</v>
      </c>
      <c r="C39" s="4" t="s">
        <v>93</v>
      </c>
      <c r="D39" s="2"/>
      <c r="E39" s="31">
        <f>(F39-H39)*2/F39*100</f>
        <v>0</v>
      </c>
      <c r="F39" s="16">
        <v>0.98999</v>
      </c>
      <c r="G39" s="2"/>
      <c r="H39" s="17">
        <f>SUM(H5:H37)</f>
        <v>0.98999</v>
      </c>
      <c r="I39" s="31">
        <f>(J39-L39)*2/J39*100</f>
        <v>-2.332563023539776E-14</v>
      </c>
      <c r="J39" s="16">
        <v>0.951934</v>
      </c>
      <c r="K39" s="2"/>
      <c r="L39" s="16">
        <f>SUM(L5:L37)</f>
        <v>0.9519340000000001</v>
      </c>
      <c r="M39" s="31">
        <f>(N39-P39)*2/N39*100</f>
        <v>0</v>
      </c>
      <c r="N39" s="16">
        <v>1.473436</v>
      </c>
      <c r="O39" s="2"/>
      <c r="P39" s="16">
        <f>SUM(P5:P37)</f>
        <v>1.473436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Alan Nguyen</cp:lastModifiedBy>
  <cp:lastPrinted>2004-02-24T20:44:01Z</cp:lastPrinted>
  <dcterms:created xsi:type="dcterms:W3CDTF">2002-05-26T21:52:41Z</dcterms:created>
  <dcterms:modified xsi:type="dcterms:W3CDTF">2004-10-28T19:19:35Z</dcterms:modified>
  <cp:category/>
  <cp:version/>
  <cp:contentType/>
  <cp:contentStatus/>
</cp:coreProperties>
</file>