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df c2" sheetId="6" r:id="rId6"/>
  </sheets>
  <definedNames/>
  <calcPr fullCalcOnLoad="1"/>
</workbook>
</file>

<file path=xl/sharedStrings.xml><?xml version="1.0" encoding="utf-8"?>
<sst xmlns="http://schemas.openxmlformats.org/spreadsheetml/2006/main" count="560" uniqueCount="209">
  <si>
    <t>EPA ID No.</t>
  </si>
  <si>
    <t>Facility Name</t>
  </si>
  <si>
    <t>E.I. Du Pont De Nemours &amp; Company, Inc.</t>
  </si>
  <si>
    <t>Facility Location</t>
  </si>
  <si>
    <t xml:space="preserve">    City</t>
  </si>
  <si>
    <t>Victoria</t>
  </si>
  <si>
    <t xml:space="preserve">    State</t>
  </si>
  <si>
    <t>TX</t>
  </si>
  <si>
    <t>Unit ID Name/No.</t>
  </si>
  <si>
    <t>Other Sister Facilities</t>
  </si>
  <si>
    <t>None</t>
  </si>
  <si>
    <t>APCS Characteristics</t>
  </si>
  <si>
    <t>Liquid wastes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</si>
  <si>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</si>
  <si>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</si>
  <si>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</si>
  <si>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</si>
  <si>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</si>
  <si>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</si>
  <si>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</si>
  <si>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</si>
  <si>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</si>
  <si>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</si>
  <si>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</si>
  <si>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</si>
  <si>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</si>
  <si>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n</t>
  </si>
  <si>
    <t>dscfm</t>
  </si>
  <si>
    <t>%</t>
  </si>
  <si>
    <t>°F</t>
  </si>
  <si>
    <t>Cond Avg</t>
  </si>
  <si>
    <t>Spike</t>
  </si>
  <si>
    <t>Ash</t>
  </si>
  <si>
    <t>nd</t>
  </si>
  <si>
    <t>Combustor Characteristics</t>
  </si>
  <si>
    <t xml:space="preserve">    Testing Dates</t>
  </si>
  <si>
    <t>lb/hr</t>
  </si>
  <si>
    <t>METCO Env</t>
  </si>
  <si>
    <t>Monochlorobenzene DRE</t>
  </si>
  <si>
    <t>?</t>
  </si>
  <si>
    <t>POHC DRE</t>
  </si>
  <si>
    <t>&gt;</t>
  </si>
  <si>
    <t>Oxygen</t>
  </si>
  <si>
    <t>HCl</t>
  </si>
  <si>
    <t>Cl2</t>
  </si>
  <si>
    <t>ppmv</t>
  </si>
  <si>
    <t>ug/dscm</t>
  </si>
  <si>
    <t>I-TEF</t>
  </si>
  <si>
    <t>Run 1</t>
  </si>
  <si>
    <t>Run 2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</si>
  <si>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</si>
  <si>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</si>
  <si>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</si>
  <si>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</si>
  <si>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</si>
  <si>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</si>
  <si>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</si>
  <si>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</si>
  <si>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</si>
  <si>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</si>
  <si>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</si>
  <si>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</si>
  <si>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</si>
  <si>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</si>
  <si>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</si>
  <si>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</si>
  <si>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</si>
  <si>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</si>
  <si>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</si>
  <si>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</si>
  <si>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</si>
  <si>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PCDD/PCDF (ng/dscm @ 7% O2)</t>
  </si>
  <si>
    <t>TCDD Total</t>
  </si>
  <si>
    <t>PCDD Total</t>
  </si>
  <si>
    <t>HxCDD Total</t>
  </si>
  <si>
    <t>HpCDD Total</t>
  </si>
  <si>
    <t>TCDF Total</t>
  </si>
  <si>
    <t>PCDF Total</t>
  </si>
  <si>
    <t>HxCDF Total</t>
  </si>
  <si>
    <t>HpCDF Total</t>
  </si>
  <si>
    <t>Run 4</t>
  </si>
  <si>
    <t>NVR Waste</t>
  </si>
  <si>
    <t>Chlorine</t>
  </si>
  <si>
    <t>Heating Value</t>
  </si>
  <si>
    <t>Btu/lb</t>
  </si>
  <si>
    <t>wt %</t>
  </si>
  <si>
    <t>ppmw</t>
  </si>
  <si>
    <t>Density</t>
  </si>
  <si>
    <t>g/mL</t>
  </si>
  <si>
    <t>Viscosity</t>
  </si>
  <si>
    <t>cSt</t>
  </si>
  <si>
    <t>ADN/LBW</t>
  </si>
  <si>
    <t>Risk burn</t>
  </si>
  <si>
    <t>PCDD/PCDF, PM, PSD, HCl/Cl2</t>
  </si>
  <si>
    <t>mg/dscm</t>
  </si>
  <si>
    <t>Estimated Firing Rate</t>
  </si>
  <si>
    <t>MMBtu/hr</t>
  </si>
  <si>
    <t>Stack Gas Flowrate</t>
  </si>
  <si>
    <t>Boiler No. 1</t>
  </si>
  <si>
    <t>TXD008123317</t>
  </si>
  <si>
    <t>Dupont DRE Burn, Boiler No. 1 Stack, Victoria, TX, Feb. 1999</t>
  </si>
  <si>
    <t>Dupont Risk Burn, Boiler No. 1 Stack, Victoria, TX, Feb. 1999</t>
  </si>
  <si>
    <t>February 19-20, 1999</t>
  </si>
  <si>
    <t>February 16-20, 1999</t>
  </si>
  <si>
    <t>2016C1</t>
  </si>
  <si>
    <t>2016C2</t>
  </si>
  <si>
    <t>Liq</t>
  </si>
  <si>
    <t>Chlorobenzene</t>
  </si>
  <si>
    <t>PCDD/PCDF</t>
  </si>
  <si>
    <t>1/2 ND</t>
  </si>
  <si>
    <t>can't calculate need waste feedrates</t>
  </si>
  <si>
    <t>Stack Gas Emissions</t>
  </si>
  <si>
    <t>HW</t>
  </si>
  <si>
    <t>SVM</t>
  </si>
  <si>
    <t>LVM</t>
  </si>
  <si>
    <t>DRE</t>
  </si>
  <si>
    <t>µg/dscm</t>
  </si>
  <si>
    <t>Trial burn; DRE</t>
  </si>
  <si>
    <t>TEQ Cond Avg</t>
  </si>
  <si>
    <t>Total Cond Avg</t>
  </si>
  <si>
    <t>Hazardous Wastes</t>
  </si>
  <si>
    <t>Supplemental Fuel</t>
  </si>
  <si>
    <t xml:space="preserve">    Gas Velocity (ft/sec)</t>
  </si>
  <si>
    <t xml:space="preserve">    Gas Temperature (°F)</t>
  </si>
  <si>
    <t>Feedstreams</t>
  </si>
  <si>
    <t>Capacity (MMBtu/hr)</t>
  </si>
  <si>
    <t>Source Description</t>
  </si>
  <si>
    <t>Phase II ID No.</t>
  </si>
  <si>
    <t>7% O2</t>
  </si>
  <si>
    <t>Cr (+6)</t>
  </si>
  <si>
    <t>Stack Gas Cond (ng/dscm @ 7% O2)</t>
  </si>
  <si>
    <t>Particle Size Distribution</t>
  </si>
  <si>
    <t>Tier I for metals, Cl (except Cr+6 Tier III)</t>
  </si>
  <si>
    <t>Soot Blowing</t>
  </si>
  <si>
    <t>Haz Waste Description</t>
  </si>
  <si>
    <t>microns</t>
  </si>
  <si>
    <t>% wt</t>
  </si>
  <si>
    <t xml:space="preserve">   Temperature</t>
  </si>
  <si>
    <t xml:space="preserve">   Stack Gas Flowrate</t>
  </si>
  <si>
    <t>Comments</t>
  </si>
  <si>
    <t>POHC Train</t>
  </si>
  <si>
    <t>PM, HCl/Cl2</t>
  </si>
  <si>
    <t>Median Size</t>
  </si>
  <si>
    <t>POHC Feedrate</t>
  </si>
  <si>
    <t xml:space="preserve">   O2</t>
  </si>
  <si>
    <t xml:space="preserve">   Moisture</t>
  </si>
  <si>
    <t>in microns</t>
  </si>
  <si>
    <t>&lt;2</t>
  </si>
  <si>
    <t>&lt;10</t>
  </si>
  <si>
    <t>Emissions Rate</t>
  </si>
  <si>
    <t>Total Chlorine</t>
  </si>
  <si>
    <t>Sampling Train</t>
  </si>
  <si>
    <t>Arsenic</t>
  </si>
  <si>
    <t>Barium</t>
  </si>
  <si>
    <t>Beryllium</t>
  </si>
  <si>
    <t>Vanadium</t>
  </si>
  <si>
    <t>Thallium</t>
  </si>
  <si>
    <t>Antimony</t>
  </si>
  <si>
    <t>Lead</t>
  </si>
  <si>
    <t>Nickel</t>
  </si>
  <si>
    <t>Cadmium</t>
  </si>
  <si>
    <t>Silver</t>
  </si>
  <si>
    <t>Chromium</t>
  </si>
  <si>
    <t>Feedstream Description</t>
  </si>
  <si>
    <t>*</t>
  </si>
  <si>
    <t>Thermal Feedrate</t>
  </si>
  <si>
    <t>Mercury</t>
  </si>
  <si>
    <t>Cobalt</t>
  </si>
  <si>
    <t>Manganese</t>
  </si>
  <si>
    <t>Molybdenum</t>
  </si>
  <si>
    <t>HWC Burn Status (Date if Terminated)</t>
  </si>
  <si>
    <t>approx waste feed</t>
  </si>
  <si>
    <t>MTECs</t>
  </si>
  <si>
    <t>R1</t>
  </si>
  <si>
    <t>R2</t>
  </si>
  <si>
    <t>R3</t>
  </si>
  <si>
    <t xml:space="preserve">    Cond Dates</t>
  </si>
  <si>
    <t>Liquid-fired boiler</t>
  </si>
  <si>
    <t>Cond Description</t>
  </si>
  <si>
    <t>E1</t>
  </si>
  <si>
    <t>Chromium (Hex)</t>
  </si>
  <si>
    <t>E2</t>
  </si>
  <si>
    <t>E3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</si>
  <si>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</si>
  <si>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</si>
  <si>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</si>
  <si>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</si>
  <si>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</si>
  <si>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</si>
  <si>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</si>
  <si>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</si>
  <si>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</si>
  <si>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Liquid-fired</t>
  </si>
  <si>
    <t>Feedstream Number</t>
  </si>
  <si>
    <t>Feed Class</t>
  </si>
  <si>
    <t>F1</t>
  </si>
  <si>
    <t>Liq HW</t>
  </si>
  <si>
    <t>F2</t>
  </si>
  <si>
    <t>F3</t>
  </si>
  <si>
    <t>Feed Class 2</t>
  </si>
  <si>
    <t>Selenium</t>
  </si>
  <si>
    <t>Full ND</t>
  </si>
  <si>
    <t>df c2</t>
  </si>
  <si>
    <t xml:space="preserve">Facility Name and ID: </t>
  </si>
  <si>
    <t>DuPont, Victoria, TX, Boiler Nos. 3 and 4</t>
  </si>
  <si>
    <t xml:space="preserve">Condition/Test Date:  </t>
  </si>
  <si>
    <t>Risk burn, normal conditions, February, 1999</t>
  </si>
  <si>
    <t>Condition ID: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</si>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</sst>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2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10" sqref="F10"/>
    </sheetView>
  </sheetViews>
  <sheetFormatPr defaultColWidth="9.140625" defaultRowHeight="12.75"/>
  <sheetData>
    <row r="1" ht="12.75">
      <c r="A1" t="s">
        <v>188</v>
      </c>
    </row>
    <row r="2" ht="12.75">
      <c r="A2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202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7"/>
  <sheetViews>
    <sheetView tabSelected="1" workbookViewId="0" topLeftCell="B1">
      <selection activeCell="C1" sqref="C1"/>
    </sheetView>
  </sheetViews>
  <sheetFormatPr defaultColWidth="9.140625" defaultRowHeight="12.75"/>
  <cols>
    <col min="1" max="1" width="9.140625" style="21" hidden="1" customWidth="1"/>
    <col min="2" max="2" width="25.421875" style="21" customWidth="1"/>
    <col min="3" max="3" width="52.140625" style="21" customWidth="1"/>
    <col min="4" max="16384" width="8.8515625" style="21" customWidth="1"/>
  </cols>
  <sheetData>
    <row r="1" ht="12.75">
      <c r="B1" s="26" t="s">
        <v>126</v>
      </c>
    </row>
    <row r="3" spans="2:3" ht="12.75">
      <c r="B3" s="21" t="s">
        <v>127</v>
      </c>
      <c r="C3" s="27">
        <v>2016</v>
      </c>
    </row>
    <row r="4" spans="2:3" ht="12.75">
      <c r="B4" s="21" t="s">
        <v>0</v>
      </c>
      <c r="C4" s="21" t="s">
        <v>99</v>
      </c>
    </row>
    <row r="5" spans="2:3" ht="12.75">
      <c r="B5" s="21" t="s">
        <v>1</v>
      </c>
      <c r="C5" s="21" t="s">
        <v>2</v>
      </c>
    </row>
    <row r="6" ht="12.75">
      <c r="B6" s="21" t="s">
        <v>3</v>
      </c>
    </row>
    <row r="7" spans="2:3" ht="12.75">
      <c r="B7" s="21" t="s">
        <v>4</v>
      </c>
      <c r="C7" s="21" t="s">
        <v>5</v>
      </c>
    </row>
    <row r="8" spans="2:3" ht="12.75">
      <c r="B8" s="21" t="s">
        <v>6</v>
      </c>
      <c r="C8" s="21" t="s">
        <v>7</v>
      </c>
    </row>
    <row r="9" spans="2:3" ht="12.75">
      <c r="B9" s="21" t="s">
        <v>8</v>
      </c>
      <c r="C9" s="21" t="s">
        <v>98</v>
      </c>
    </row>
    <row r="10" spans="2:3" ht="12.75">
      <c r="B10" s="21" t="s">
        <v>9</v>
      </c>
      <c r="C10" s="21" t="s">
        <v>10</v>
      </c>
    </row>
    <row r="11" spans="2:3" ht="12.75">
      <c r="B11" s="21" t="s">
        <v>183</v>
      </c>
      <c r="C11" s="27">
        <v>0</v>
      </c>
    </row>
    <row r="12" spans="2:3" ht="12.75">
      <c r="B12" s="21" t="s">
        <v>184</v>
      </c>
      <c r="C12" s="21" t="s">
        <v>177</v>
      </c>
    </row>
    <row r="13" spans="2:3" ht="12.75">
      <c r="B13" s="21" t="s">
        <v>185</v>
      </c>
      <c r="C13" s="21" t="s">
        <v>192</v>
      </c>
    </row>
    <row r="14" ht="12.75">
      <c r="B14" s="21" t="s">
        <v>34</v>
      </c>
    </row>
    <row r="15" spans="2:3" ht="12.75">
      <c r="B15" s="21" t="s">
        <v>125</v>
      </c>
      <c r="C15" s="27">
        <v>400</v>
      </c>
    </row>
    <row r="16" spans="2:3" ht="12.75">
      <c r="B16" s="21" t="s">
        <v>133</v>
      </c>
      <c r="C16" s="21" t="s">
        <v>10</v>
      </c>
    </row>
    <row r="17" ht="12.75">
      <c r="B17" s="21" t="s">
        <v>186</v>
      </c>
    </row>
    <row r="18" ht="12.75">
      <c r="B18" s="21" t="s">
        <v>187</v>
      </c>
    </row>
    <row r="19" ht="12.75">
      <c r="B19" s="21" t="s">
        <v>11</v>
      </c>
    </row>
    <row r="20" spans="2:3" ht="12.75">
      <c r="B20" s="21" t="s">
        <v>120</v>
      </c>
      <c r="C20" s="21" t="s">
        <v>106</v>
      </c>
    </row>
    <row r="21" spans="2:3" ht="12.75">
      <c r="B21" s="21" t="s">
        <v>134</v>
      </c>
      <c r="C21" s="21" t="s">
        <v>12</v>
      </c>
    </row>
    <row r="22" spans="2:3" ht="12.75">
      <c r="B22" s="21" t="s">
        <v>121</v>
      </c>
      <c r="C22" s="21" t="s">
        <v>39</v>
      </c>
    </row>
    <row r="23" ht="12.75" customHeight="1"/>
    <row r="24" ht="12.75">
      <c r="B24" s="21" t="s">
        <v>13</v>
      </c>
    </row>
    <row r="25" spans="2:3" ht="12.75">
      <c r="B25" s="21" t="s">
        <v>14</v>
      </c>
      <c r="C25" s="28">
        <f>147/12</f>
        <v>12.25</v>
      </c>
    </row>
    <row r="26" spans="2:3" ht="12.75">
      <c r="B26" s="21" t="s">
        <v>15</v>
      </c>
      <c r="C26" s="27">
        <v>150</v>
      </c>
    </row>
    <row r="27" spans="2:3" ht="12.75">
      <c r="B27" s="21" t="s">
        <v>122</v>
      </c>
      <c r="C27" s="28"/>
    </row>
    <row r="28" spans="2:3" ht="12.75">
      <c r="B28" s="21" t="s">
        <v>123</v>
      </c>
      <c r="C28" s="27"/>
    </row>
    <row r="29" ht="12.75" customHeight="1"/>
    <row r="30" spans="2:3" ht="12.75">
      <c r="B30" s="21" t="s">
        <v>16</v>
      </c>
      <c r="C30" s="21" t="s">
        <v>132</v>
      </c>
    </row>
    <row r="31" s="33" customFormat="1" ht="25.5">
      <c r="B31" s="33" t="s">
        <v>170</v>
      </c>
    </row>
    <row r="32" ht="12.75" customHeight="1"/>
    <row r="38" ht="12.75">
      <c r="C38" s="32"/>
    </row>
    <row r="42" ht="12.75">
      <c r="C42" s="27"/>
    </row>
    <row r="47" ht="12.75">
      <c r="C47" s="3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1" hidden="1" customWidth="1"/>
    <col min="2" max="2" width="21.28125" style="21" customWidth="1"/>
    <col min="3" max="3" width="56.7109375" style="21" customWidth="1"/>
    <col min="4" max="16384" width="9.140625" style="21" customWidth="1"/>
  </cols>
  <sheetData>
    <row r="1" ht="12.75">
      <c r="B1" s="26" t="s">
        <v>178</v>
      </c>
    </row>
    <row r="3" ht="12.75">
      <c r="B3" s="34" t="s">
        <v>104</v>
      </c>
    </row>
    <row r="5" spans="2:3" ht="12.75">
      <c r="B5" s="21" t="s">
        <v>17</v>
      </c>
      <c r="C5" s="21" t="s">
        <v>100</v>
      </c>
    </row>
    <row r="6" spans="2:3" ht="12.75">
      <c r="B6" s="21" t="s">
        <v>18</v>
      </c>
      <c r="C6" s="21" t="s">
        <v>37</v>
      </c>
    </row>
    <row r="7" spans="2:3" ht="12.75">
      <c r="B7" s="21" t="s">
        <v>19</v>
      </c>
      <c r="C7" s="21" t="s">
        <v>37</v>
      </c>
    </row>
    <row r="8" spans="2:3" ht="12.75">
      <c r="B8" s="21" t="s">
        <v>35</v>
      </c>
      <c r="C8" s="21" t="s">
        <v>102</v>
      </c>
    </row>
    <row r="9" spans="2:3" ht="12.75">
      <c r="B9" s="21" t="s">
        <v>176</v>
      </c>
      <c r="C9" s="32">
        <v>36192</v>
      </c>
    </row>
    <row r="10" spans="2:3" ht="12.75">
      <c r="B10" s="21" t="s">
        <v>20</v>
      </c>
      <c r="C10" s="21" t="s">
        <v>117</v>
      </c>
    </row>
    <row r="11" spans="2:3" ht="12.75">
      <c r="B11" s="21" t="s">
        <v>21</v>
      </c>
      <c r="C11" s="21" t="s">
        <v>38</v>
      </c>
    </row>
    <row r="13" spans="2:3" ht="12.75">
      <c r="B13" s="34" t="s">
        <v>105</v>
      </c>
      <c r="C13" s="27"/>
    </row>
    <row r="14" spans="2:3" ht="12.75">
      <c r="B14" s="34"/>
      <c r="C14" s="27"/>
    </row>
    <row r="15" spans="2:3" ht="12.75">
      <c r="B15" s="21" t="s">
        <v>17</v>
      </c>
      <c r="C15" s="21" t="s">
        <v>101</v>
      </c>
    </row>
    <row r="16" spans="2:3" ht="12.75">
      <c r="B16" s="21" t="s">
        <v>18</v>
      </c>
      <c r="C16" s="21" t="s">
        <v>37</v>
      </c>
    </row>
    <row r="17" spans="2:3" ht="12.75">
      <c r="B17" s="21" t="s">
        <v>19</v>
      </c>
      <c r="C17" s="21" t="s">
        <v>37</v>
      </c>
    </row>
    <row r="18" spans="2:3" ht="12.75">
      <c r="B18" s="21" t="s">
        <v>35</v>
      </c>
      <c r="C18" s="21" t="s">
        <v>103</v>
      </c>
    </row>
    <row r="19" spans="2:3" ht="12.75">
      <c r="B19" s="21" t="s">
        <v>176</v>
      </c>
      <c r="C19" s="32">
        <v>36192</v>
      </c>
    </row>
    <row r="20" spans="2:3" ht="12.75">
      <c r="B20" s="21" t="s">
        <v>20</v>
      </c>
      <c r="C20" s="21" t="s">
        <v>92</v>
      </c>
    </row>
    <row r="21" spans="2:3" ht="12.75">
      <c r="B21" s="21" t="s">
        <v>21</v>
      </c>
      <c r="C21" s="21" t="s">
        <v>93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B1">
      <selection activeCell="G24" sqref="G24:I24"/>
    </sheetView>
  </sheetViews>
  <sheetFormatPr defaultColWidth="9.140625" defaultRowHeight="12.75"/>
  <cols>
    <col min="1" max="1" width="4.421875" style="20" hidden="1" customWidth="1"/>
    <col min="2" max="3" width="17.57421875" style="20" customWidth="1"/>
    <col min="4" max="4" width="8.8515625" style="18" customWidth="1"/>
    <col min="5" max="5" width="5.28125" style="18" customWidth="1"/>
    <col min="6" max="6" width="3.140625" style="19" customWidth="1"/>
    <col min="7" max="7" width="8.8515625" style="20" customWidth="1"/>
    <col min="8" max="8" width="2.7109375" style="19" customWidth="1"/>
    <col min="9" max="9" width="8.8515625" style="20" customWidth="1"/>
    <col min="10" max="10" width="2.8515625" style="19" customWidth="1"/>
    <col min="11" max="11" width="8.8515625" style="20" customWidth="1"/>
    <col min="12" max="12" width="2.8515625" style="20" customWidth="1"/>
    <col min="13" max="13" width="9.57421875" style="20" customWidth="1"/>
    <col min="14" max="16384" width="8.8515625" style="20" customWidth="1"/>
  </cols>
  <sheetData>
    <row r="1" spans="2:3" ht="12.75">
      <c r="B1" s="17" t="s">
        <v>111</v>
      </c>
      <c r="C1" s="17"/>
    </row>
    <row r="2" spans="2:13" ht="12.75">
      <c r="B2" s="19"/>
      <c r="C2" s="19"/>
      <c r="G2" s="19"/>
      <c r="I2" s="19"/>
      <c r="K2" s="19"/>
      <c r="L2" s="19"/>
      <c r="M2" s="19"/>
    </row>
    <row r="3" spans="2:5" ht="12.75">
      <c r="B3" s="21"/>
      <c r="C3" s="21" t="s">
        <v>139</v>
      </c>
      <c r="D3" s="18" t="s">
        <v>22</v>
      </c>
      <c r="E3" s="18" t="s">
        <v>128</v>
      </c>
    </row>
    <row r="4" spans="2:13" ht="12.75">
      <c r="B4" s="21"/>
      <c r="C4" s="21"/>
      <c r="G4" s="19"/>
      <c r="I4" s="19"/>
      <c r="K4" s="19"/>
      <c r="L4" s="19"/>
      <c r="M4" s="19"/>
    </row>
    <row r="5" spans="2:13" ht="12.75">
      <c r="B5" s="21"/>
      <c r="C5" s="21"/>
      <c r="G5" s="19"/>
      <c r="I5" s="19"/>
      <c r="K5" s="19"/>
      <c r="L5" s="19"/>
      <c r="M5" s="19"/>
    </row>
    <row r="6" spans="1:13" ht="12.75">
      <c r="A6" s="20">
        <v>1</v>
      </c>
      <c r="B6" s="22" t="s">
        <v>104</v>
      </c>
      <c r="C6" s="22"/>
      <c r="G6" s="19" t="s">
        <v>173</v>
      </c>
      <c r="I6" s="19" t="s">
        <v>174</v>
      </c>
      <c r="K6" s="19" t="s">
        <v>175</v>
      </c>
      <c r="L6" s="19"/>
      <c r="M6" s="19" t="s">
        <v>30</v>
      </c>
    </row>
    <row r="7" spans="2:12" ht="12.75">
      <c r="B7" s="18"/>
      <c r="C7" s="18"/>
      <c r="G7" s="23"/>
      <c r="I7" s="23"/>
      <c r="K7" s="23"/>
      <c r="L7" s="23"/>
    </row>
    <row r="8" spans="2:3" ht="12.75">
      <c r="B8" s="20" t="s">
        <v>40</v>
      </c>
      <c r="C8" s="20" t="s">
        <v>107</v>
      </c>
    </row>
    <row r="9" spans="2:11" ht="12.75">
      <c r="B9" s="20" t="s">
        <v>143</v>
      </c>
      <c r="D9" s="18" t="s">
        <v>36</v>
      </c>
      <c r="G9" s="20">
        <v>102.5</v>
      </c>
      <c r="I9" s="20">
        <v>102.5</v>
      </c>
      <c r="K9" s="20">
        <v>105.6</v>
      </c>
    </row>
    <row r="10" ht="12.75">
      <c r="B10" s="20" t="s">
        <v>149</v>
      </c>
    </row>
    <row r="11" spans="2:11" ht="12.75">
      <c r="B11" s="20" t="s">
        <v>115</v>
      </c>
      <c r="C11" s="20" t="s">
        <v>179</v>
      </c>
      <c r="D11" s="18" t="s">
        <v>28</v>
      </c>
      <c r="F11" s="19" t="s">
        <v>41</v>
      </c>
      <c r="G11" s="20">
        <v>99.998</v>
      </c>
      <c r="H11" s="19" t="s">
        <v>41</v>
      </c>
      <c r="I11" s="20">
        <v>99.997</v>
      </c>
      <c r="J11" s="19" t="s">
        <v>41</v>
      </c>
      <c r="K11" s="20">
        <v>99.998</v>
      </c>
    </row>
    <row r="13" spans="2:4" ht="12.75">
      <c r="B13" s="20" t="s">
        <v>151</v>
      </c>
      <c r="C13" s="20" t="s">
        <v>140</v>
      </c>
      <c r="D13" s="18" t="s">
        <v>179</v>
      </c>
    </row>
    <row r="14" spans="2:13" ht="12.75">
      <c r="B14" s="18" t="s">
        <v>138</v>
      </c>
      <c r="C14" s="18"/>
      <c r="D14" s="18" t="s">
        <v>27</v>
      </c>
      <c r="G14" s="20">
        <v>111081</v>
      </c>
      <c r="I14" s="20">
        <v>112634</v>
      </c>
      <c r="K14" s="20">
        <v>114806</v>
      </c>
      <c r="M14" s="25">
        <f>AVERAGE(K14,I14,G14)</f>
        <v>112840.33333333333</v>
      </c>
    </row>
    <row r="15" spans="2:13" ht="12.75">
      <c r="B15" s="18" t="s">
        <v>144</v>
      </c>
      <c r="C15" s="18"/>
      <c r="D15" s="18" t="s">
        <v>28</v>
      </c>
      <c r="G15" s="20">
        <v>14.8</v>
      </c>
      <c r="I15" s="20">
        <v>14.8</v>
      </c>
      <c r="K15" s="20">
        <v>14.8</v>
      </c>
      <c r="M15" s="25">
        <f>AVERAGE(K15,I15,G15)</f>
        <v>14.800000000000002</v>
      </c>
    </row>
    <row r="16" spans="2:13" ht="12.75">
      <c r="B16" s="18" t="s">
        <v>145</v>
      </c>
      <c r="C16" s="18"/>
      <c r="D16" s="18" t="s">
        <v>28</v>
      </c>
      <c r="G16" s="20">
        <v>7.77</v>
      </c>
      <c r="I16" s="20">
        <v>7.92</v>
      </c>
      <c r="K16" s="20">
        <v>8.45</v>
      </c>
      <c r="M16" s="25">
        <f>AVERAGE(K16,I16,G16)</f>
        <v>8.046666666666665</v>
      </c>
    </row>
    <row r="17" spans="2:13" ht="12.75">
      <c r="B17" s="18" t="s">
        <v>137</v>
      </c>
      <c r="C17" s="18"/>
      <c r="D17" s="18" t="s">
        <v>29</v>
      </c>
      <c r="G17" s="20">
        <v>283</v>
      </c>
      <c r="I17" s="20">
        <v>281</v>
      </c>
      <c r="K17" s="20">
        <v>292</v>
      </c>
      <c r="M17" s="25">
        <f>AVERAGE(K17,I17,G17)</f>
        <v>285.3333333333333</v>
      </c>
    </row>
    <row r="18" spans="2:3" ht="12.75">
      <c r="B18" s="18"/>
      <c r="C18" s="18"/>
    </row>
    <row r="19" spans="1:13" ht="12.75">
      <c r="A19" s="20">
        <v>2</v>
      </c>
      <c r="B19" s="17" t="s">
        <v>105</v>
      </c>
      <c r="C19" s="17"/>
      <c r="G19" s="19" t="s">
        <v>173</v>
      </c>
      <c r="I19" s="19" t="s">
        <v>174</v>
      </c>
      <c r="K19" s="19" t="s">
        <v>175</v>
      </c>
      <c r="L19" s="19"/>
      <c r="M19" s="19" t="s">
        <v>30</v>
      </c>
    </row>
    <row r="21" spans="2:13" ht="12.75">
      <c r="B21" s="20" t="s">
        <v>23</v>
      </c>
      <c r="C21" s="20" t="s">
        <v>179</v>
      </c>
      <c r="D21" s="18" t="s">
        <v>24</v>
      </c>
      <c r="E21" s="18" t="s">
        <v>25</v>
      </c>
      <c r="G21" s="20">
        <v>0.0038</v>
      </c>
      <c r="I21" s="20">
        <v>0.0022</v>
      </c>
      <c r="K21" s="20">
        <v>0.0025</v>
      </c>
      <c r="M21" s="20">
        <v>0.0028</v>
      </c>
    </row>
    <row r="22" spans="2:13" ht="12.75">
      <c r="B22" s="20" t="s">
        <v>43</v>
      </c>
      <c r="D22" s="18" t="s">
        <v>45</v>
      </c>
      <c r="E22" s="18" t="s">
        <v>26</v>
      </c>
      <c r="G22" s="20">
        <v>0.05</v>
      </c>
      <c r="I22" s="20">
        <v>0.03</v>
      </c>
      <c r="K22" s="20">
        <v>0.04</v>
      </c>
      <c r="M22" s="24">
        <f>AVERAGE(K22,I22,G22)</f>
        <v>0.04</v>
      </c>
    </row>
    <row r="23" spans="2:13" ht="12.75">
      <c r="B23" s="20" t="s">
        <v>44</v>
      </c>
      <c r="D23" s="18" t="s">
        <v>45</v>
      </c>
      <c r="E23" s="18" t="s">
        <v>26</v>
      </c>
      <c r="G23" s="20">
        <v>0.03</v>
      </c>
      <c r="I23" s="20">
        <v>0.04</v>
      </c>
      <c r="K23" s="20">
        <v>0.02</v>
      </c>
      <c r="M23" s="24">
        <f>AVERAGE(K23,I23,G23)</f>
        <v>0.03</v>
      </c>
    </row>
    <row r="24" spans="2:13" ht="12.75">
      <c r="B24" s="35" t="s">
        <v>180</v>
      </c>
      <c r="D24" s="18" t="s">
        <v>116</v>
      </c>
      <c r="E24" s="18" t="s">
        <v>26</v>
      </c>
      <c r="G24" s="25">
        <v>183.13</v>
      </c>
      <c r="H24" s="36"/>
      <c r="I24" s="25">
        <v>162.185</v>
      </c>
      <c r="K24" s="20">
        <v>34.4</v>
      </c>
      <c r="M24" s="25">
        <f>AVERAGE(G24:K24)</f>
        <v>126.57166666666666</v>
      </c>
    </row>
    <row r="26" spans="2:4" ht="12.75">
      <c r="B26" s="20" t="s">
        <v>151</v>
      </c>
      <c r="C26" s="20" t="s">
        <v>141</v>
      </c>
      <c r="D26" s="18" t="s">
        <v>179</v>
      </c>
    </row>
    <row r="27" spans="2:13" ht="12.75">
      <c r="B27" s="18" t="s">
        <v>138</v>
      </c>
      <c r="C27" s="18"/>
      <c r="D27" s="18" t="s">
        <v>27</v>
      </c>
      <c r="G27" s="20">
        <v>95853</v>
      </c>
      <c r="I27" s="20">
        <v>108659</v>
      </c>
      <c r="K27" s="20">
        <v>112222</v>
      </c>
      <c r="M27" s="20">
        <f>AVERAGE(K27,I27,G27)</f>
        <v>105578</v>
      </c>
    </row>
    <row r="28" spans="2:13" ht="12.75">
      <c r="B28" s="18" t="s">
        <v>144</v>
      </c>
      <c r="C28" s="18"/>
      <c r="D28" s="18" t="s">
        <v>28</v>
      </c>
      <c r="G28" s="20">
        <v>9.6</v>
      </c>
      <c r="I28" s="20">
        <v>10.6</v>
      </c>
      <c r="K28" s="20">
        <v>10.4</v>
      </c>
      <c r="M28" s="25">
        <f>AVERAGE(K28,I28,G28)</f>
        <v>10.200000000000001</v>
      </c>
    </row>
    <row r="29" spans="2:13" ht="12.75">
      <c r="B29" s="18" t="s">
        <v>145</v>
      </c>
      <c r="C29" s="18"/>
      <c r="D29" s="18" t="s">
        <v>28</v>
      </c>
      <c r="G29" s="20">
        <v>12.95</v>
      </c>
      <c r="I29" s="20">
        <v>11.46</v>
      </c>
      <c r="K29" s="20">
        <v>10.66</v>
      </c>
      <c r="M29" s="25">
        <f>AVERAGE(K29,I29,G29)</f>
        <v>11.69</v>
      </c>
    </row>
    <row r="30" spans="2:13" ht="12.75">
      <c r="B30" s="18" t="s">
        <v>137</v>
      </c>
      <c r="C30" s="18"/>
      <c r="D30" s="18" t="s">
        <v>29</v>
      </c>
      <c r="G30" s="20">
        <v>349</v>
      </c>
      <c r="I30" s="20">
        <v>300</v>
      </c>
      <c r="K30" s="20">
        <v>301</v>
      </c>
      <c r="M30" s="25">
        <f>AVERAGE(K30,I30,G30)</f>
        <v>316.6666666666667</v>
      </c>
    </row>
    <row r="32" spans="2:4" ht="12.75">
      <c r="B32" s="20" t="s">
        <v>151</v>
      </c>
      <c r="C32" s="20" t="s">
        <v>129</v>
      </c>
      <c r="D32" s="18" t="s">
        <v>181</v>
      </c>
    </row>
    <row r="33" spans="2:13" ht="12.75">
      <c r="B33" s="18" t="s">
        <v>138</v>
      </c>
      <c r="C33" s="18"/>
      <c r="D33" s="18" t="s">
        <v>27</v>
      </c>
      <c r="G33" s="20">
        <v>92437</v>
      </c>
      <c r="I33" s="20">
        <v>109357</v>
      </c>
      <c r="K33" s="20">
        <v>112862</v>
      </c>
      <c r="M33" s="25">
        <f>AVERAGE(K33,I33,G33)</f>
        <v>104885.33333333333</v>
      </c>
    </row>
    <row r="34" spans="2:13" ht="12.75">
      <c r="B34" s="18" t="s">
        <v>144</v>
      </c>
      <c r="C34" s="18"/>
      <c r="D34" s="18" t="s">
        <v>28</v>
      </c>
      <c r="G34" s="20">
        <v>9.6</v>
      </c>
      <c r="I34" s="20">
        <v>10.6</v>
      </c>
      <c r="K34" s="20">
        <v>10.4</v>
      </c>
      <c r="M34" s="25">
        <f>AVERAGE(K34,I34,G34)</f>
        <v>10.200000000000001</v>
      </c>
    </row>
    <row r="35" spans="2:13" ht="12.75">
      <c r="B35" s="18" t="s">
        <v>145</v>
      </c>
      <c r="C35" s="18"/>
      <c r="D35" s="18" t="s">
        <v>28</v>
      </c>
      <c r="G35" s="20">
        <v>13</v>
      </c>
      <c r="I35" s="20">
        <v>11.78</v>
      </c>
      <c r="K35" s="20">
        <v>10.91</v>
      </c>
      <c r="M35" s="25">
        <f>AVERAGE(K35,I35,G35)</f>
        <v>11.896666666666667</v>
      </c>
    </row>
    <row r="36" spans="2:13" ht="12.75">
      <c r="B36" s="18" t="s">
        <v>137</v>
      </c>
      <c r="C36" s="18"/>
      <c r="D36" s="18" t="s">
        <v>29</v>
      </c>
      <c r="G36" s="20">
        <v>349</v>
      </c>
      <c r="I36" s="20">
        <v>302</v>
      </c>
      <c r="K36" s="20">
        <v>303</v>
      </c>
      <c r="M36" s="25">
        <f>AVERAGE(K36,I36,G36)</f>
        <v>318</v>
      </c>
    </row>
    <row r="38" spans="2:4" ht="12.75">
      <c r="B38" s="20" t="s">
        <v>151</v>
      </c>
      <c r="C38" s="20" t="s">
        <v>108</v>
      </c>
      <c r="D38" s="18" t="s">
        <v>182</v>
      </c>
    </row>
    <row r="39" spans="2:13" ht="12.75">
      <c r="B39" s="18" t="s">
        <v>138</v>
      </c>
      <c r="C39" s="18"/>
      <c r="D39" s="18" t="s">
        <v>27</v>
      </c>
      <c r="G39" s="20">
        <v>110709</v>
      </c>
      <c r="I39" s="20">
        <v>110417</v>
      </c>
      <c r="K39" s="20">
        <v>111852</v>
      </c>
      <c r="M39" s="25">
        <f>AVERAGE(K39,I39,G39)</f>
        <v>110992.66666666667</v>
      </c>
    </row>
    <row r="40" spans="2:13" ht="12.75">
      <c r="B40" s="18" t="s">
        <v>144</v>
      </c>
      <c r="C40" s="18"/>
      <c r="D40" s="18" t="s">
        <v>28</v>
      </c>
      <c r="G40" s="20">
        <v>10.4</v>
      </c>
      <c r="I40" s="20">
        <v>10.5</v>
      </c>
      <c r="K40" s="20">
        <v>10.4</v>
      </c>
      <c r="M40" s="25">
        <f>AVERAGE(K40,I40,G40)</f>
        <v>10.433333333333332</v>
      </c>
    </row>
    <row r="41" spans="2:13" ht="12.75">
      <c r="B41" s="18" t="s">
        <v>145</v>
      </c>
      <c r="C41" s="18"/>
      <c r="D41" s="18" t="s">
        <v>28</v>
      </c>
      <c r="G41" s="20">
        <v>11.16</v>
      </c>
      <c r="I41" s="20">
        <v>11.64</v>
      </c>
      <c r="K41" s="20">
        <v>10.83</v>
      </c>
      <c r="M41" s="25">
        <f>AVERAGE(K41,I41,G41)</f>
        <v>11.209999999999999</v>
      </c>
    </row>
    <row r="42" spans="2:13" ht="12.75">
      <c r="B42" s="18" t="s">
        <v>137</v>
      </c>
      <c r="C42" s="18"/>
      <c r="D42" s="18" t="s">
        <v>29</v>
      </c>
      <c r="G42" s="20">
        <v>311</v>
      </c>
      <c r="I42" s="20">
        <v>317</v>
      </c>
      <c r="K42" s="20">
        <v>312</v>
      </c>
      <c r="M42" s="25">
        <f>AVERAGE(K42,I42,G42)</f>
        <v>313.3333333333333</v>
      </c>
    </row>
    <row r="43" spans="2:13" ht="12.75">
      <c r="B43" s="18"/>
      <c r="C43" s="18"/>
      <c r="M43" s="25"/>
    </row>
    <row r="44" spans="2:13" ht="12.75">
      <c r="B44" s="20" t="s">
        <v>43</v>
      </c>
      <c r="C44" s="20" t="s">
        <v>179</v>
      </c>
      <c r="D44" s="18" t="s">
        <v>45</v>
      </c>
      <c r="E44" s="18" t="s">
        <v>25</v>
      </c>
      <c r="G44" s="24">
        <f>G22*(21-7)/(21-G28)</f>
        <v>0.06140350877192983</v>
      </c>
      <c r="I44" s="24">
        <f>I22*(21-7)/(21-I28)</f>
        <v>0.04038461538461538</v>
      </c>
      <c r="K44" s="24">
        <f>K22*(21-7)/(21-K28)</f>
        <v>0.05283018867924529</v>
      </c>
      <c r="M44" s="24">
        <f>M22*(21-7)/(21-M28)</f>
        <v>0.051851851851851864</v>
      </c>
    </row>
    <row r="45" spans="2:13" ht="12.75">
      <c r="B45" s="20" t="s">
        <v>44</v>
      </c>
      <c r="C45" s="20" t="s">
        <v>179</v>
      </c>
      <c r="D45" s="18" t="s">
        <v>45</v>
      </c>
      <c r="E45" s="18" t="s">
        <v>25</v>
      </c>
      <c r="G45" s="24">
        <f>G23*(21-7)/(21-G28)</f>
        <v>0.03684210526315789</v>
      </c>
      <c r="I45" s="24">
        <f>I23*(21-7)/(21-I28)</f>
        <v>0.05384615384615385</v>
      </c>
      <c r="K45" s="24">
        <f>K23*(21-7)/(21-K28)</f>
        <v>0.026415094339622646</v>
      </c>
      <c r="M45" s="24">
        <f>M23*(21-7)/(21-M28)</f>
        <v>0.03888888888888889</v>
      </c>
    </row>
    <row r="46" spans="2:13" ht="12.75">
      <c r="B46" s="20" t="s">
        <v>150</v>
      </c>
      <c r="C46" s="20" t="s">
        <v>179</v>
      </c>
      <c r="D46" s="18" t="s">
        <v>45</v>
      </c>
      <c r="E46" s="18" t="s">
        <v>25</v>
      </c>
      <c r="G46" s="24">
        <f>G44+2*G45</f>
        <v>0.13508771929824562</v>
      </c>
      <c r="I46" s="24">
        <f>I44+2*I45</f>
        <v>0.14807692307692308</v>
      </c>
      <c r="K46" s="24">
        <f>K44+2*K45</f>
        <v>0.10566037735849058</v>
      </c>
      <c r="M46" s="24">
        <f>M44+2*M45</f>
        <v>0.12962962962962965</v>
      </c>
    </row>
    <row r="47" spans="2:13" ht="12.75">
      <c r="B47" s="35" t="s">
        <v>180</v>
      </c>
      <c r="C47" s="20" t="s">
        <v>181</v>
      </c>
      <c r="D47" s="18" t="s">
        <v>116</v>
      </c>
      <c r="E47" s="18" t="s">
        <v>25</v>
      </c>
      <c r="G47" s="25">
        <f>G24*(21-7)/(21-G34)</f>
        <v>224.89649122807015</v>
      </c>
      <c r="I47" s="25">
        <f>I24*(21-7)/(21-I34)</f>
        <v>218.32596153846154</v>
      </c>
      <c r="K47" s="25">
        <f>K24*(21-7)/(21-K34)</f>
        <v>45.43396226415094</v>
      </c>
      <c r="M47" s="25">
        <f>M24*(21-7)/(21-M34)</f>
        <v>164.07438271604937</v>
      </c>
    </row>
    <row r="49" spans="2:3" ht="12.75">
      <c r="B49" s="20" t="s">
        <v>131</v>
      </c>
      <c r="C49" s="20" t="s">
        <v>146</v>
      </c>
    </row>
    <row r="50" spans="2:11" ht="12.75">
      <c r="B50" s="20" t="s">
        <v>142</v>
      </c>
      <c r="D50" s="18" t="s">
        <v>135</v>
      </c>
      <c r="G50" s="20">
        <v>3.05</v>
      </c>
      <c r="I50" s="20">
        <v>2.85</v>
      </c>
      <c r="K50" s="20">
        <v>2.85</v>
      </c>
    </row>
    <row r="51" spans="2:11" ht="12.75">
      <c r="B51" s="20" t="s">
        <v>147</v>
      </c>
      <c r="D51" s="18" t="s">
        <v>136</v>
      </c>
      <c r="G51" s="20">
        <v>38</v>
      </c>
      <c r="I51" s="20">
        <v>44.5</v>
      </c>
      <c r="K51" s="20">
        <v>37.8</v>
      </c>
    </row>
    <row r="52" spans="2:11" ht="12.75">
      <c r="B52" s="20" t="s">
        <v>148</v>
      </c>
      <c r="D52" s="18" t="s">
        <v>136</v>
      </c>
      <c r="G52" s="20">
        <v>85</v>
      </c>
      <c r="I52" s="20">
        <v>81.3</v>
      </c>
      <c r="K52" s="20">
        <v>91.8</v>
      </c>
    </row>
    <row r="58" spans="2:3" ht="12.75">
      <c r="B58" s="17"/>
      <c r="C58" s="1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3"/>
  <sheetViews>
    <sheetView zoomScale="75" zoomScaleNormal="75" workbookViewId="0" topLeftCell="B1">
      <selection activeCell="L52" sqref="L52"/>
    </sheetView>
  </sheetViews>
  <sheetFormatPr defaultColWidth="9.140625" defaultRowHeight="12.75"/>
  <cols>
    <col min="1" max="1" width="9.140625" style="2" hidden="1" customWidth="1"/>
    <col min="2" max="2" width="21.28125" style="14" customWidth="1"/>
    <col min="3" max="3" width="4.57421875" style="14" customWidth="1"/>
    <col min="4" max="4" width="8.8515625" style="14" customWidth="1"/>
    <col min="5" max="5" width="3.28125" style="5" customWidth="1"/>
    <col min="6" max="6" width="10.28125" style="5" customWidth="1"/>
    <col min="7" max="7" width="3.28125" style="5" customWidth="1"/>
    <col min="8" max="8" width="8.421875" style="5" customWidth="1"/>
    <col min="9" max="9" width="3.28125" style="5" customWidth="1"/>
    <col min="10" max="10" width="10.00390625" style="5" customWidth="1"/>
    <col min="11" max="11" width="3.28125" style="5" customWidth="1"/>
    <col min="12" max="12" width="11.28125" style="15" customWidth="1"/>
    <col min="13" max="13" width="3.421875" style="2" customWidth="1"/>
    <col min="14" max="14" width="10.140625" style="2" customWidth="1"/>
    <col min="15" max="15" width="3.421875" style="2" customWidth="1"/>
    <col min="16" max="16" width="9.00390625" style="2" customWidth="1"/>
    <col min="17" max="17" width="3.421875" style="2" customWidth="1"/>
    <col min="18" max="18" width="10.421875" style="2" customWidth="1"/>
    <col min="19" max="19" width="3.421875" style="2" customWidth="1"/>
    <col min="20" max="20" width="10.28125" style="2" customWidth="1"/>
    <col min="21" max="21" width="3.57421875" style="5" customWidth="1"/>
    <col min="22" max="22" width="12.00390625" style="5" customWidth="1"/>
    <col min="23" max="23" width="3.57421875" style="5" customWidth="1"/>
    <col min="24" max="24" width="8.8515625" style="5" customWidth="1"/>
    <col min="25" max="25" width="3.57421875" style="5" customWidth="1"/>
    <col min="26" max="26" width="9.8515625" style="5" customWidth="1"/>
    <col min="27" max="27" width="3.57421875" style="5" customWidth="1"/>
    <col min="28" max="28" width="9.140625" style="2" customWidth="1"/>
    <col min="29" max="29" width="1.8515625" style="2" customWidth="1"/>
    <col min="30" max="30" width="8.8515625" style="2" customWidth="1"/>
    <col min="31" max="31" width="2.421875" style="2" customWidth="1"/>
    <col min="32" max="32" width="8.8515625" style="2" customWidth="1"/>
    <col min="33" max="33" width="1.421875" style="2" customWidth="1"/>
    <col min="34" max="34" width="8.8515625" style="2" customWidth="1"/>
    <col min="35" max="35" width="2.00390625" style="2" customWidth="1"/>
    <col min="36" max="16384" width="8.8515625" style="2" customWidth="1"/>
  </cols>
  <sheetData>
    <row r="1" spans="2:3" ht="12.75">
      <c r="B1" s="13" t="s">
        <v>124</v>
      </c>
      <c r="C1" s="13"/>
    </row>
    <row r="2" spans="2:3" ht="12.75">
      <c r="B2" s="13"/>
      <c r="C2" s="13"/>
    </row>
    <row r="4" spans="1:12" ht="12.75">
      <c r="A4" s="2" t="s">
        <v>164</v>
      </c>
      <c r="B4" s="13" t="s">
        <v>104</v>
      </c>
      <c r="C4" s="13"/>
      <c r="F4" s="5" t="s">
        <v>173</v>
      </c>
      <c r="H4" s="5" t="s">
        <v>174</v>
      </c>
      <c r="J4" s="5" t="s">
        <v>175</v>
      </c>
      <c r="L4" s="15" t="s">
        <v>30</v>
      </c>
    </row>
    <row r="5" spans="2:3" ht="12.75">
      <c r="B5" s="13"/>
      <c r="C5" s="13"/>
    </row>
    <row r="6" spans="2:12" ht="12.75">
      <c r="B6" s="14" t="s">
        <v>193</v>
      </c>
      <c r="C6" s="13"/>
      <c r="F6" s="5" t="s">
        <v>195</v>
      </c>
      <c r="H6" s="5" t="s">
        <v>195</v>
      </c>
      <c r="J6" s="5" t="s">
        <v>195</v>
      </c>
      <c r="L6" s="5" t="s">
        <v>195</v>
      </c>
    </row>
    <row r="7" spans="2:12" ht="12.75">
      <c r="B7" s="14" t="s">
        <v>194</v>
      </c>
      <c r="C7" s="13"/>
      <c r="F7" s="5" t="s">
        <v>196</v>
      </c>
      <c r="H7" s="5" t="s">
        <v>196</v>
      </c>
      <c r="J7" s="5" t="s">
        <v>196</v>
      </c>
      <c r="L7" s="5" t="s">
        <v>196</v>
      </c>
    </row>
    <row r="8" spans="2:12" ht="12.75">
      <c r="B8" s="21" t="s">
        <v>163</v>
      </c>
      <c r="F8" s="15" t="s">
        <v>81</v>
      </c>
      <c r="H8" s="15" t="s">
        <v>81</v>
      </c>
      <c r="J8" s="15" t="s">
        <v>81</v>
      </c>
      <c r="L8" s="15" t="s">
        <v>81</v>
      </c>
    </row>
    <row r="9" spans="2:12" ht="12.75">
      <c r="B9" s="14" t="s">
        <v>97</v>
      </c>
      <c r="D9" s="14" t="s">
        <v>27</v>
      </c>
      <c r="F9" s="29">
        <v>112840.33333333333</v>
      </c>
      <c r="H9" s="29">
        <v>112840.33333333333</v>
      </c>
      <c r="J9" s="29">
        <v>112840.33333333333</v>
      </c>
      <c r="L9" s="29">
        <v>112840.33333333333</v>
      </c>
    </row>
    <row r="10" spans="2:12" ht="12.75">
      <c r="B10" s="14" t="s">
        <v>42</v>
      </c>
      <c r="D10" s="14" t="s">
        <v>28</v>
      </c>
      <c r="F10" s="29">
        <v>14.8</v>
      </c>
      <c r="H10" s="29">
        <v>14.8</v>
      </c>
      <c r="J10" s="29">
        <v>14.8</v>
      </c>
      <c r="L10" s="29">
        <v>14.8</v>
      </c>
    </row>
    <row r="11" spans="2:12" ht="12.75">
      <c r="B11" s="14" t="s">
        <v>165</v>
      </c>
      <c r="D11" s="14" t="s">
        <v>96</v>
      </c>
      <c r="F11" s="29">
        <f>F9/9000*(21-F10)/21*60</f>
        <v>222.0984338624338</v>
      </c>
      <c r="H11" s="29">
        <f>H9/9000*(21-H10)/21*60</f>
        <v>222.0984338624338</v>
      </c>
      <c r="J11" s="29">
        <f>J9/9000*(21-J10)/21*60</f>
        <v>222.0984338624338</v>
      </c>
      <c r="L11" s="29">
        <f>L9/9000*(21-L10)/21*60</f>
        <v>222.0984338624338</v>
      </c>
    </row>
    <row r="13" spans="1:36" ht="12.75">
      <c r="A13" s="2" t="s">
        <v>164</v>
      </c>
      <c r="B13" s="13" t="s">
        <v>105</v>
      </c>
      <c r="C13" s="13"/>
      <c r="F13" s="5" t="s">
        <v>173</v>
      </c>
      <c r="H13" s="5" t="s">
        <v>174</v>
      </c>
      <c r="J13" s="5" t="s">
        <v>175</v>
      </c>
      <c r="L13" s="15" t="s">
        <v>30</v>
      </c>
      <c r="M13" s="5"/>
      <c r="N13" s="5" t="s">
        <v>173</v>
      </c>
      <c r="O13" s="5"/>
      <c r="P13" s="5" t="s">
        <v>174</v>
      </c>
      <c r="Q13" s="5"/>
      <c r="R13" s="5" t="s">
        <v>175</v>
      </c>
      <c r="S13" s="5"/>
      <c r="T13" s="15" t="s">
        <v>30</v>
      </c>
      <c r="V13" s="5" t="s">
        <v>173</v>
      </c>
      <c r="X13" s="5" t="s">
        <v>174</v>
      </c>
      <c r="Z13" s="5" t="s">
        <v>175</v>
      </c>
      <c r="AB13" s="15" t="s">
        <v>30</v>
      </c>
      <c r="AC13" s="15"/>
      <c r="AD13" s="5" t="s">
        <v>173</v>
      </c>
      <c r="AE13" s="5"/>
      <c r="AF13" s="5" t="s">
        <v>174</v>
      </c>
      <c r="AG13" s="5"/>
      <c r="AH13" s="5" t="s">
        <v>175</v>
      </c>
      <c r="AI13" s="5"/>
      <c r="AJ13" s="15" t="s">
        <v>30</v>
      </c>
    </row>
    <row r="14" spans="2:20" ht="12.75">
      <c r="B14" s="13"/>
      <c r="C14" s="13"/>
      <c r="M14" s="5"/>
      <c r="N14" s="5"/>
      <c r="O14" s="5"/>
      <c r="P14" s="5"/>
      <c r="Q14" s="5"/>
      <c r="R14" s="5"/>
      <c r="S14" s="5"/>
      <c r="T14" s="15"/>
    </row>
    <row r="15" spans="2:28" ht="12.75">
      <c r="B15" s="14" t="s">
        <v>193</v>
      </c>
      <c r="C15" s="13"/>
      <c r="F15" s="5" t="s">
        <v>195</v>
      </c>
      <c r="H15" s="5" t="s">
        <v>195</v>
      </c>
      <c r="J15" s="5" t="s">
        <v>195</v>
      </c>
      <c r="L15" s="15" t="s">
        <v>195</v>
      </c>
      <c r="M15" s="5"/>
      <c r="N15" s="5" t="s">
        <v>197</v>
      </c>
      <c r="O15" s="5"/>
      <c r="P15" s="5" t="s">
        <v>197</v>
      </c>
      <c r="Q15" s="5"/>
      <c r="R15" s="5" t="s">
        <v>197</v>
      </c>
      <c r="S15" s="5"/>
      <c r="T15" s="15" t="s">
        <v>197</v>
      </c>
      <c r="V15" s="5" t="s">
        <v>198</v>
      </c>
      <c r="X15" s="5" t="s">
        <v>198</v>
      </c>
      <c r="Z15" s="5" t="s">
        <v>198</v>
      </c>
      <c r="AB15" s="2" t="s">
        <v>198</v>
      </c>
    </row>
    <row r="16" spans="2:29" ht="12.75">
      <c r="B16" s="14" t="s">
        <v>194</v>
      </c>
      <c r="C16" s="13"/>
      <c r="F16" s="5" t="s">
        <v>196</v>
      </c>
      <c r="H16" s="5" t="s">
        <v>196</v>
      </c>
      <c r="J16" s="5" t="s">
        <v>196</v>
      </c>
      <c r="L16" s="5" t="s">
        <v>196</v>
      </c>
      <c r="M16" s="5"/>
      <c r="N16" s="5" t="s">
        <v>196</v>
      </c>
      <c r="O16" s="5"/>
      <c r="P16" s="5" t="s">
        <v>196</v>
      </c>
      <c r="Q16" s="5"/>
      <c r="R16" s="5" t="s">
        <v>196</v>
      </c>
      <c r="S16" s="5"/>
      <c r="T16" s="5" t="s">
        <v>196</v>
      </c>
      <c r="V16" s="15" t="s">
        <v>31</v>
      </c>
      <c r="X16" s="15" t="s">
        <v>31</v>
      </c>
      <c r="Z16" s="15" t="s">
        <v>31</v>
      </c>
      <c r="AB16" s="15" t="s">
        <v>31</v>
      </c>
      <c r="AC16" s="15"/>
    </row>
    <row r="17" spans="2:36" ht="12.75">
      <c r="B17" s="14" t="s">
        <v>199</v>
      </c>
      <c r="C17" s="13"/>
      <c r="F17" s="5" t="s">
        <v>112</v>
      </c>
      <c r="H17" s="5" t="s">
        <v>112</v>
      </c>
      <c r="J17" s="5" t="s">
        <v>112</v>
      </c>
      <c r="L17" s="5" t="s">
        <v>112</v>
      </c>
      <c r="M17" s="5"/>
      <c r="N17" s="5"/>
      <c r="O17" s="5"/>
      <c r="P17" s="5"/>
      <c r="Q17" s="5"/>
      <c r="R17" s="5"/>
      <c r="S17" s="5"/>
      <c r="T17" s="5"/>
      <c r="V17" s="15"/>
      <c r="X17" s="15"/>
      <c r="Z17" s="15"/>
      <c r="AB17" s="15"/>
      <c r="AC17" s="15"/>
      <c r="AD17" s="2" t="s">
        <v>51</v>
      </c>
      <c r="AF17" s="2" t="s">
        <v>51</v>
      </c>
      <c r="AH17" s="2" t="s">
        <v>51</v>
      </c>
      <c r="AJ17" s="2" t="s">
        <v>51</v>
      </c>
    </row>
    <row r="18" spans="2:29" ht="12.75">
      <c r="B18" s="14" t="s">
        <v>163</v>
      </c>
      <c r="F18" s="15" t="s">
        <v>81</v>
      </c>
      <c r="H18" s="15" t="s">
        <v>81</v>
      </c>
      <c r="J18" s="15" t="s">
        <v>81</v>
      </c>
      <c r="L18" s="15" t="s">
        <v>81</v>
      </c>
      <c r="M18" s="5"/>
      <c r="N18" s="15" t="s">
        <v>91</v>
      </c>
      <c r="O18" s="5"/>
      <c r="P18" s="15" t="s">
        <v>91</v>
      </c>
      <c r="Q18" s="5"/>
      <c r="R18" s="15" t="s">
        <v>91</v>
      </c>
      <c r="S18" s="5"/>
      <c r="T18" s="15" t="s">
        <v>91</v>
      </c>
      <c r="V18" s="15" t="s">
        <v>31</v>
      </c>
      <c r="X18" s="15" t="s">
        <v>31</v>
      </c>
      <c r="Z18" s="15" t="s">
        <v>31</v>
      </c>
      <c r="AB18" s="15" t="s">
        <v>31</v>
      </c>
      <c r="AC18" s="15"/>
    </row>
    <row r="19" spans="2:29" ht="12.75">
      <c r="B19" s="14" t="s">
        <v>87</v>
      </c>
      <c r="D19" s="14" t="s">
        <v>88</v>
      </c>
      <c r="F19" s="5">
        <v>1.053</v>
      </c>
      <c r="H19" s="5">
        <v>1.059</v>
      </c>
      <c r="J19" s="5">
        <v>1.063</v>
      </c>
      <c r="L19" s="15">
        <v>1.06</v>
      </c>
      <c r="M19" s="5"/>
      <c r="N19" s="15">
        <v>0.8088</v>
      </c>
      <c r="O19" s="5"/>
      <c r="P19" s="5">
        <v>0.7962</v>
      </c>
      <c r="Q19" s="5"/>
      <c r="R19" s="5">
        <v>0.8332</v>
      </c>
      <c r="S19" s="5"/>
      <c r="T19" s="15">
        <v>0.81</v>
      </c>
      <c r="V19" s="15"/>
      <c r="X19" s="15"/>
      <c r="Z19" s="15"/>
      <c r="AB19" s="15"/>
      <c r="AC19" s="15"/>
    </row>
    <row r="20" spans="2:29" ht="12.75">
      <c r="B20" s="14" t="s">
        <v>89</v>
      </c>
      <c r="D20" s="14" t="s">
        <v>90</v>
      </c>
      <c r="F20" s="5">
        <v>262.79</v>
      </c>
      <c r="H20" s="5">
        <v>21.15</v>
      </c>
      <c r="J20" s="5">
        <v>28.25</v>
      </c>
      <c r="L20" s="15">
        <v>25.78</v>
      </c>
      <c r="M20" s="5"/>
      <c r="N20" s="15">
        <v>0.6617</v>
      </c>
      <c r="O20" s="5"/>
      <c r="P20" s="5">
        <v>0.6224</v>
      </c>
      <c r="Q20" s="5"/>
      <c r="R20" s="5">
        <v>0.8433</v>
      </c>
      <c r="S20" s="5"/>
      <c r="T20" s="15">
        <v>0.69</v>
      </c>
      <c r="V20" s="15"/>
      <c r="X20" s="15"/>
      <c r="Z20" s="15"/>
      <c r="AB20" s="15"/>
      <c r="AC20" s="15"/>
    </row>
    <row r="21" spans="2:29" ht="12.75">
      <c r="B21" s="14" t="s">
        <v>83</v>
      </c>
      <c r="D21" s="14" t="s">
        <v>84</v>
      </c>
      <c r="F21" s="5">
        <v>9146</v>
      </c>
      <c r="H21" s="5">
        <v>9051</v>
      </c>
      <c r="J21" s="5">
        <v>9508</v>
      </c>
      <c r="L21" s="15">
        <v>9242</v>
      </c>
      <c r="M21" s="5"/>
      <c r="N21" s="15">
        <v>15106</v>
      </c>
      <c r="O21" s="5"/>
      <c r="P21" s="5">
        <v>15380</v>
      </c>
      <c r="Q21" s="5"/>
      <c r="R21" s="5">
        <v>13795</v>
      </c>
      <c r="S21" s="5"/>
      <c r="T21" s="15">
        <v>14899</v>
      </c>
      <c r="V21" s="15"/>
      <c r="X21" s="15"/>
      <c r="Z21" s="15"/>
      <c r="AB21" s="15"/>
      <c r="AC21" s="15"/>
    </row>
    <row r="22" spans="2:29" ht="12.75">
      <c r="B22" s="14" t="s">
        <v>32</v>
      </c>
      <c r="D22" s="14" t="s">
        <v>85</v>
      </c>
      <c r="E22" s="5" t="s">
        <v>33</v>
      </c>
      <c r="F22" s="5">
        <v>0.1</v>
      </c>
      <c r="G22" s="5" t="s">
        <v>33</v>
      </c>
      <c r="H22" s="5">
        <v>0.1</v>
      </c>
      <c r="I22" s="5" t="s">
        <v>33</v>
      </c>
      <c r="J22" s="5">
        <v>0.1</v>
      </c>
      <c r="L22" s="15">
        <v>0.1</v>
      </c>
      <c r="M22" s="5" t="s">
        <v>33</v>
      </c>
      <c r="N22" s="15">
        <v>0.1</v>
      </c>
      <c r="O22" s="5" t="s">
        <v>33</v>
      </c>
      <c r="P22" s="5">
        <v>0.1</v>
      </c>
      <c r="Q22" s="5" t="s">
        <v>33</v>
      </c>
      <c r="R22" s="5">
        <v>0.1</v>
      </c>
      <c r="S22" s="5"/>
      <c r="T22" s="15">
        <v>0.1</v>
      </c>
      <c r="V22" s="15"/>
      <c r="X22" s="15"/>
      <c r="Z22" s="15"/>
      <c r="AB22" s="15"/>
      <c r="AC22" s="15"/>
    </row>
    <row r="23" spans="2:29" ht="12.75">
      <c r="B23" s="14" t="s">
        <v>82</v>
      </c>
      <c r="D23" s="14" t="s">
        <v>86</v>
      </c>
      <c r="E23" s="5" t="s">
        <v>33</v>
      </c>
      <c r="F23" s="5">
        <v>17</v>
      </c>
      <c r="H23" s="5">
        <v>18</v>
      </c>
      <c r="I23" s="5" t="s">
        <v>33</v>
      </c>
      <c r="J23" s="5">
        <v>11</v>
      </c>
      <c r="L23" s="15">
        <v>15</v>
      </c>
      <c r="M23" s="5" t="s">
        <v>33</v>
      </c>
      <c r="N23" s="15">
        <v>17</v>
      </c>
      <c r="O23" s="5" t="s">
        <v>33</v>
      </c>
      <c r="P23" s="5">
        <v>11</v>
      </c>
      <c r="Q23" s="5" t="s">
        <v>33</v>
      </c>
      <c r="R23" s="5">
        <v>13</v>
      </c>
      <c r="S23" s="5"/>
      <c r="T23" s="15">
        <v>14</v>
      </c>
      <c r="V23" s="15"/>
      <c r="X23" s="15"/>
      <c r="Z23" s="15"/>
      <c r="AB23" s="15"/>
      <c r="AC23" s="15"/>
    </row>
    <row r="24" spans="2:29" ht="12.75">
      <c r="B24" s="14" t="s">
        <v>162</v>
      </c>
      <c r="D24" s="14" t="s">
        <v>36</v>
      </c>
      <c r="M24" s="5"/>
      <c r="N24" s="15"/>
      <c r="O24" s="5"/>
      <c r="P24" s="5"/>
      <c r="Q24" s="5"/>
      <c r="R24" s="5"/>
      <c r="S24" s="5"/>
      <c r="T24" s="15"/>
      <c r="V24" s="15">
        <v>0.767</v>
      </c>
      <c r="X24" s="15">
        <v>0.767</v>
      </c>
      <c r="Z24" s="15">
        <v>0.767</v>
      </c>
      <c r="AB24" s="15">
        <v>0.767</v>
      </c>
      <c r="AC24" s="15"/>
    </row>
    <row r="25" spans="2:20" ht="12.75">
      <c r="B25" s="14" t="s">
        <v>157</v>
      </c>
      <c r="D25" s="14" t="s">
        <v>86</v>
      </c>
      <c r="E25" s="5" t="s">
        <v>33</v>
      </c>
      <c r="F25" s="15">
        <v>0.1</v>
      </c>
      <c r="G25" s="5" t="s">
        <v>33</v>
      </c>
      <c r="H25" s="15">
        <v>0.1</v>
      </c>
      <c r="I25" s="5" t="s">
        <v>33</v>
      </c>
      <c r="J25" s="15">
        <v>0.1</v>
      </c>
      <c r="L25" s="15">
        <v>0.1</v>
      </c>
      <c r="M25" s="5" t="s">
        <v>33</v>
      </c>
      <c r="N25" s="15">
        <v>0.05</v>
      </c>
      <c r="O25" s="5" t="s">
        <v>33</v>
      </c>
      <c r="P25" s="15">
        <v>0.05</v>
      </c>
      <c r="Q25" s="5" t="s">
        <v>33</v>
      </c>
      <c r="R25" s="15">
        <v>0.05</v>
      </c>
      <c r="S25" s="5"/>
      <c r="T25" s="15">
        <v>0.05</v>
      </c>
    </row>
    <row r="26" spans="2:20" ht="12.75">
      <c r="B26" s="14" t="s">
        <v>152</v>
      </c>
      <c r="D26" s="14" t="s">
        <v>86</v>
      </c>
      <c r="E26" s="5" t="s">
        <v>33</v>
      </c>
      <c r="F26" s="15">
        <v>0.05</v>
      </c>
      <c r="G26" s="5" t="s">
        <v>33</v>
      </c>
      <c r="H26" s="15">
        <v>0.05</v>
      </c>
      <c r="I26" s="5" t="s">
        <v>33</v>
      </c>
      <c r="J26" s="15">
        <v>0.05</v>
      </c>
      <c r="L26" s="15">
        <v>0.05</v>
      </c>
      <c r="M26" s="5" t="s">
        <v>33</v>
      </c>
      <c r="N26" s="15">
        <v>0.02</v>
      </c>
      <c r="O26" s="5" t="s">
        <v>33</v>
      </c>
      <c r="P26" s="15">
        <v>0.02</v>
      </c>
      <c r="Q26" s="5" t="s">
        <v>33</v>
      </c>
      <c r="R26" s="15">
        <v>0.02</v>
      </c>
      <c r="S26" s="5"/>
      <c r="T26" s="15">
        <v>0.03</v>
      </c>
    </row>
    <row r="27" spans="2:20" ht="12.75">
      <c r="B27" s="14" t="s">
        <v>153</v>
      </c>
      <c r="D27" s="14" t="s">
        <v>86</v>
      </c>
      <c r="E27" s="5" t="s">
        <v>33</v>
      </c>
      <c r="F27" s="15">
        <v>0.05</v>
      </c>
      <c r="G27" s="5" t="s">
        <v>33</v>
      </c>
      <c r="H27" s="15">
        <v>0.05</v>
      </c>
      <c r="I27" s="5" t="s">
        <v>33</v>
      </c>
      <c r="J27" s="15">
        <v>0.05</v>
      </c>
      <c r="L27" s="15">
        <v>0.05</v>
      </c>
      <c r="M27" s="5" t="s">
        <v>33</v>
      </c>
      <c r="N27" s="15">
        <v>0.017</v>
      </c>
      <c r="O27" s="5" t="s">
        <v>33</v>
      </c>
      <c r="P27" s="15">
        <v>0.017</v>
      </c>
      <c r="Q27" s="5" t="s">
        <v>33</v>
      </c>
      <c r="R27" s="15">
        <v>0.017</v>
      </c>
      <c r="S27" s="5"/>
      <c r="T27" s="15">
        <v>0.013</v>
      </c>
    </row>
    <row r="28" spans="2:20" ht="12.75">
      <c r="B28" s="14" t="s">
        <v>154</v>
      </c>
      <c r="D28" s="14" t="s">
        <v>86</v>
      </c>
      <c r="E28" s="5" t="s">
        <v>33</v>
      </c>
      <c r="F28" s="15">
        <v>0.05</v>
      </c>
      <c r="G28" s="5" t="s">
        <v>33</v>
      </c>
      <c r="H28" s="15">
        <v>0.05</v>
      </c>
      <c r="I28" s="5" t="s">
        <v>33</v>
      </c>
      <c r="J28" s="15">
        <v>0.05</v>
      </c>
      <c r="L28" s="15">
        <v>0.05</v>
      </c>
      <c r="M28" s="2" t="s">
        <v>33</v>
      </c>
      <c r="N28" s="23">
        <v>0.01</v>
      </c>
      <c r="O28" s="2" t="s">
        <v>33</v>
      </c>
      <c r="P28" s="23">
        <v>0.01</v>
      </c>
      <c r="Q28" s="2" t="s">
        <v>33</v>
      </c>
      <c r="R28" s="23">
        <v>0.01</v>
      </c>
      <c r="T28" s="2">
        <v>0.03</v>
      </c>
    </row>
    <row r="29" spans="2:20" ht="12.75">
      <c r="B29" s="14" t="s">
        <v>160</v>
      </c>
      <c r="D29" s="14" t="s">
        <v>86</v>
      </c>
      <c r="E29" s="5" t="s">
        <v>33</v>
      </c>
      <c r="F29" s="15">
        <v>0.05</v>
      </c>
      <c r="G29" s="5" t="s">
        <v>33</v>
      </c>
      <c r="H29" s="15">
        <v>0.05</v>
      </c>
      <c r="I29" s="5" t="s">
        <v>33</v>
      </c>
      <c r="J29" s="15">
        <v>0.05</v>
      </c>
      <c r="L29" s="15">
        <v>0.05</v>
      </c>
      <c r="M29" s="2" t="s">
        <v>33</v>
      </c>
      <c r="N29" s="23">
        <v>0.01</v>
      </c>
      <c r="O29" s="2" t="s">
        <v>33</v>
      </c>
      <c r="P29" s="23">
        <v>0.01</v>
      </c>
      <c r="Q29" s="2" t="s">
        <v>33</v>
      </c>
      <c r="R29" s="23">
        <v>0.01</v>
      </c>
      <c r="T29" s="2">
        <v>0.01</v>
      </c>
    </row>
    <row r="30" spans="2:20" ht="12.75">
      <c r="B30" s="14" t="s">
        <v>162</v>
      </c>
      <c r="D30" s="14" t="s">
        <v>86</v>
      </c>
      <c r="F30" s="15">
        <v>2.8</v>
      </c>
      <c r="H30" s="15">
        <v>3.3</v>
      </c>
      <c r="J30" s="15">
        <v>3.5</v>
      </c>
      <c r="L30" s="15">
        <v>3.1</v>
      </c>
      <c r="N30" s="23">
        <v>0.14</v>
      </c>
      <c r="P30" s="23">
        <v>0.78</v>
      </c>
      <c r="R30" s="23">
        <v>0.51</v>
      </c>
      <c r="T30" s="2">
        <v>0.47</v>
      </c>
    </row>
    <row r="31" spans="2:20" ht="12.75">
      <c r="B31" s="14" t="s">
        <v>167</v>
      </c>
      <c r="D31" s="14" t="s">
        <v>86</v>
      </c>
      <c r="F31" s="15">
        <v>32.7</v>
      </c>
      <c r="H31" s="15">
        <v>27.1</v>
      </c>
      <c r="J31" s="15">
        <v>25.1</v>
      </c>
      <c r="L31" s="15">
        <v>28.5</v>
      </c>
      <c r="M31" s="2" t="s">
        <v>33</v>
      </c>
      <c r="N31" s="23">
        <v>0.5</v>
      </c>
      <c r="O31" s="2" t="s">
        <v>33</v>
      </c>
      <c r="P31" s="23">
        <v>0.5</v>
      </c>
      <c r="Q31" s="2" t="s">
        <v>33</v>
      </c>
      <c r="R31" s="23">
        <v>0.5</v>
      </c>
      <c r="T31" s="2">
        <v>0.5</v>
      </c>
    </row>
    <row r="32" spans="2:20" ht="12.75">
      <c r="B32" s="14" t="s">
        <v>158</v>
      </c>
      <c r="D32" s="14" t="s">
        <v>86</v>
      </c>
      <c r="E32" s="5" t="s">
        <v>33</v>
      </c>
      <c r="F32" s="15">
        <v>0.025</v>
      </c>
      <c r="G32" s="5" t="s">
        <v>33</v>
      </c>
      <c r="H32" s="15">
        <v>0.025</v>
      </c>
      <c r="I32" s="5" t="s">
        <v>33</v>
      </c>
      <c r="J32" s="15">
        <v>0.025</v>
      </c>
      <c r="L32" s="15">
        <v>0.025</v>
      </c>
      <c r="M32" s="2" t="s">
        <v>33</v>
      </c>
      <c r="N32" s="23">
        <v>0.012</v>
      </c>
      <c r="O32" s="2" t="s">
        <v>33</v>
      </c>
      <c r="P32" s="23">
        <v>0.012</v>
      </c>
      <c r="Q32" s="2" t="s">
        <v>33</v>
      </c>
      <c r="R32" s="23">
        <v>0.012</v>
      </c>
      <c r="T32" s="2">
        <v>0.016</v>
      </c>
    </row>
    <row r="33" spans="2:20" ht="12.75">
      <c r="B33" s="14" t="s">
        <v>168</v>
      </c>
      <c r="D33" s="14" t="s">
        <v>86</v>
      </c>
      <c r="E33" s="5" t="s">
        <v>33</v>
      </c>
      <c r="F33" s="15">
        <v>0.15</v>
      </c>
      <c r="G33" s="5" t="s">
        <v>33</v>
      </c>
      <c r="H33" s="15">
        <v>0.15</v>
      </c>
      <c r="I33" s="5" t="s">
        <v>33</v>
      </c>
      <c r="J33" s="15">
        <v>0.15</v>
      </c>
      <c r="L33" s="15">
        <v>0.015</v>
      </c>
      <c r="M33" s="2" t="s">
        <v>33</v>
      </c>
      <c r="N33" s="23">
        <v>0.15</v>
      </c>
      <c r="O33" s="2" t="s">
        <v>33</v>
      </c>
      <c r="P33" s="23">
        <v>0.15</v>
      </c>
      <c r="Q33" s="2" t="s">
        <v>33</v>
      </c>
      <c r="R33" s="23">
        <v>0.15</v>
      </c>
      <c r="T33" s="2">
        <v>0.15</v>
      </c>
    </row>
    <row r="34" spans="2:20" ht="12.75">
      <c r="B34" s="14" t="s">
        <v>166</v>
      </c>
      <c r="D34" s="14" t="s">
        <v>86</v>
      </c>
      <c r="E34" s="5" t="s">
        <v>33</v>
      </c>
      <c r="F34" s="15">
        <v>0.04</v>
      </c>
      <c r="G34" s="5" t="s">
        <v>33</v>
      </c>
      <c r="H34" s="15">
        <v>0.04</v>
      </c>
      <c r="I34" s="5" t="s">
        <v>33</v>
      </c>
      <c r="J34" s="15">
        <v>0.04</v>
      </c>
      <c r="L34" s="15">
        <v>0.04</v>
      </c>
      <c r="M34" s="2" t="s">
        <v>33</v>
      </c>
      <c r="N34" s="23">
        <v>0.4</v>
      </c>
      <c r="O34" s="2" t="s">
        <v>33</v>
      </c>
      <c r="P34" s="23">
        <v>0.4</v>
      </c>
      <c r="Q34" s="2" t="s">
        <v>33</v>
      </c>
      <c r="R34" s="23">
        <v>0.4</v>
      </c>
      <c r="T34" s="2">
        <v>0.04</v>
      </c>
    </row>
    <row r="35" spans="2:20" ht="12.75">
      <c r="B35" s="14" t="s">
        <v>169</v>
      </c>
      <c r="D35" s="14" t="s">
        <v>86</v>
      </c>
      <c r="E35" s="5" t="s">
        <v>33</v>
      </c>
      <c r="F35" s="15">
        <v>0.4</v>
      </c>
      <c r="G35" s="5" t="s">
        <v>33</v>
      </c>
      <c r="H35" s="15">
        <v>0.4</v>
      </c>
      <c r="I35" s="5" t="s">
        <v>33</v>
      </c>
      <c r="J35" s="15">
        <v>0.4</v>
      </c>
      <c r="L35" s="15">
        <v>0.4</v>
      </c>
      <c r="M35" s="2" t="s">
        <v>33</v>
      </c>
      <c r="N35" s="23">
        <v>0.97</v>
      </c>
      <c r="O35" s="2" t="s">
        <v>33</v>
      </c>
      <c r="P35" s="23">
        <v>0.97</v>
      </c>
      <c r="Q35" s="2" t="s">
        <v>33</v>
      </c>
      <c r="R35" s="23">
        <v>0.97</v>
      </c>
      <c r="T35" s="2">
        <v>0.4</v>
      </c>
    </row>
    <row r="36" spans="2:20" ht="12.75">
      <c r="B36" s="14" t="s">
        <v>159</v>
      </c>
      <c r="D36" s="14" t="s">
        <v>86</v>
      </c>
      <c r="F36" s="15">
        <v>0.78</v>
      </c>
      <c r="H36" s="15">
        <v>0.75</v>
      </c>
      <c r="J36" s="15">
        <v>0.93</v>
      </c>
      <c r="L36" s="15">
        <v>0.81</v>
      </c>
      <c r="N36" s="23">
        <v>0.97</v>
      </c>
      <c r="P36" s="23">
        <v>0.029</v>
      </c>
      <c r="R36" s="23">
        <v>0.18</v>
      </c>
      <c r="T36" s="2">
        <v>0.32</v>
      </c>
    </row>
    <row r="37" spans="2:20" ht="12.75">
      <c r="B37" s="14" t="s">
        <v>200</v>
      </c>
      <c r="D37" s="14" t="s">
        <v>86</v>
      </c>
      <c r="E37" s="5" t="s">
        <v>33</v>
      </c>
      <c r="F37" s="15">
        <v>0.1</v>
      </c>
      <c r="G37" s="5" t="s">
        <v>33</v>
      </c>
      <c r="H37" s="15">
        <v>0.1</v>
      </c>
      <c r="I37" s="5" t="s">
        <v>33</v>
      </c>
      <c r="J37" s="15">
        <v>0.1</v>
      </c>
      <c r="L37" s="15">
        <v>0.1</v>
      </c>
      <c r="M37" s="2" t="s">
        <v>33</v>
      </c>
      <c r="N37" s="23">
        <v>0.02</v>
      </c>
      <c r="O37" s="2" t="s">
        <v>33</v>
      </c>
      <c r="P37" s="23">
        <v>0.02</v>
      </c>
      <c r="Q37" s="2" t="s">
        <v>33</v>
      </c>
      <c r="R37" s="23">
        <v>0.02</v>
      </c>
      <c r="T37" s="2">
        <v>0.06</v>
      </c>
    </row>
    <row r="38" spans="2:20" ht="12.75">
      <c r="B38" s="14" t="s">
        <v>161</v>
      </c>
      <c r="D38" s="14" t="s">
        <v>86</v>
      </c>
      <c r="E38" s="5" t="s">
        <v>33</v>
      </c>
      <c r="F38" s="15">
        <v>0.05</v>
      </c>
      <c r="G38" s="5" t="s">
        <v>33</v>
      </c>
      <c r="H38" s="15">
        <v>0.05</v>
      </c>
      <c r="I38" s="5" t="s">
        <v>33</v>
      </c>
      <c r="J38" s="15">
        <v>0.05</v>
      </c>
      <c r="L38" s="15">
        <v>0.05</v>
      </c>
      <c r="M38" s="2" t="s">
        <v>33</v>
      </c>
      <c r="N38" s="23">
        <v>0.01</v>
      </c>
      <c r="O38" s="2" t="s">
        <v>33</v>
      </c>
      <c r="P38" s="23">
        <v>0.01</v>
      </c>
      <c r="Q38" s="2" t="s">
        <v>33</v>
      </c>
      <c r="R38" s="23">
        <v>0.01</v>
      </c>
      <c r="T38" s="2">
        <v>0.01</v>
      </c>
    </row>
    <row r="39" spans="2:20" ht="12.75">
      <c r="B39" s="14" t="s">
        <v>156</v>
      </c>
      <c r="D39" s="14" t="s">
        <v>86</v>
      </c>
      <c r="E39" s="5" t="s">
        <v>33</v>
      </c>
      <c r="F39" s="15">
        <v>0.05</v>
      </c>
      <c r="G39" s="5" t="s">
        <v>33</v>
      </c>
      <c r="H39" s="15">
        <v>0.05</v>
      </c>
      <c r="I39" s="5" t="s">
        <v>33</v>
      </c>
      <c r="J39" s="15">
        <v>0.05</v>
      </c>
      <c r="L39" s="15">
        <v>0.05</v>
      </c>
      <c r="M39" s="2" t="s">
        <v>33</v>
      </c>
      <c r="N39" s="23">
        <v>0.01</v>
      </c>
      <c r="O39" s="2" t="s">
        <v>33</v>
      </c>
      <c r="P39" s="23">
        <v>0.01</v>
      </c>
      <c r="Q39" s="2" t="s">
        <v>33</v>
      </c>
      <c r="R39" s="23">
        <v>0.01</v>
      </c>
      <c r="T39" s="2">
        <v>0.03</v>
      </c>
    </row>
    <row r="40" spans="2:20" ht="12.75">
      <c r="B40" s="14" t="s">
        <v>155</v>
      </c>
      <c r="D40" s="14" t="s">
        <v>86</v>
      </c>
      <c r="E40" s="5" t="s">
        <v>33</v>
      </c>
      <c r="F40" s="15">
        <v>0.5</v>
      </c>
      <c r="G40" s="5" t="s">
        <v>33</v>
      </c>
      <c r="H40" s="15">
        <v>0.5</v>
      </c>
      <c r="I40" s="5" t="s">
        <v>33</v>
      </c>
      <c r="J40" s="15">
        <v>0.5</v>
      </c>
      <c r="L40" s="15">
        <v>0.5</v>
      </c>
      <c r="M40" s="2" t="s">
        <v>33</v>
      </c>
      <c r="N40" s="23">
        <v>0.5</v>
      </c>
      <c r="O40" s="2" t="s">
        <v>33</v>
      </c>
      <c r="P40" s="23">
        <v>0.5</v>
      </c>
      <c r="Q40" s="2" t="s">
        <v>33</v>
      </c>
      <c r="R40" s="23">
        <v>0.5</v>
      </c>
      <c r="T40" s="2">
        <v>0.5</v>
      </c>
    </row>
    <row r="42" spans="2:29" ht="12.75">
      <c r="B42" s="14" t="s">
        <v>97</v>
      </c>
      <c r="D42" s="14" t="s">
        <v>27</v>
      </c>
      <c r="L42" s="15">
        <v>105578</v>
      </c>
      <c r="T42" s="15">
        <v>105578</v>
      </c>
      <c r="AB42" s="15">
        <v>105578</v>
      </c>
      <c r="AC42" s="15"/>
    </row>
    <row r="43" spans="2:29" ht="12.75">
      <c r="B43" s="14" t="s">
        <v>42</v>
      </c>
      <c r="D43" s="14" t="s">
        <v>28</v>
      </c>
      <c r="L43" s="15">
        <v>10.2</v>
      </c>
      <c r="T43" s="15">
        <v>10.2</v>
      </c>
      <c r="AB43" s="15">
        <v>10.2</v>
      </c>
      <c r="AC43" s="15"/>
    </row>
    <row r="45" spans="2:4" ht="12.75">
      <c r="B45" s="14" t="s">
        <v>165</v>
      </c>
      <c r="D45" s="14" t="s">
        <v>96</v>
      </c>
    </row>
    <row r="46" spans="2:29" ht="12.75">
      <c r="B46" s="14" t="s">
        <v>95</v>
      </c>
      <c r="D46" s="14" t="s">
        <v>96</v>
      </c>
      <c r="AB46" s="16">
        <f>AB42/9000*(21-AB43)/21*60</f>
        <v>361.9817142857143</v>
      </c>
      <c r="AC46" s="16"/>
    </row>
    <row r="47" spans="2:4" ht="12.75">
      <c r="B47" s="14" t="s">
        <v>32</v>
      </c>
      <c r="D47" s="14" t="s">
        <v>94</v>
      </c>
    </row>
    <row r="48" spans="2:12" ht="12.75">
      <c r="B48" s="14" t="s">
        <v>82</v>
      </c>
      <c r="D48" s="14" t="s">
        <v>46</v>
      </c>
      <c r="L48" s="14" t="s">
        <v>110</v>
      </c>
    </row>
    <row r="49" spans="2:4" ht="12.75">
      <c r="B49" s="14" t="s">
        <v>162</v>
      </c>
      <c r="D49" s="14" t="s">
        <v>46</v>
      </c>
    </row>
    <row r="50" spans="2:4" ht="12.75">
      <c r="B50" s="14" t="s">
        <v>157</v>
      </c>
      <c r="D50" s="14" t="s">
        <v>46</v>
      </c>
    </row>
    <row r="51" spans="2:11" ht="12.75">
      <c r="B51"/>
      <c r="C51"/>
      <c r="D51"/>
      <c r="E51"/>
      <c r="F51"/>
      <c r="G51"/>
      <c r="H51"/>
      <c r="I51"/>
      <c r="J51"/>
      <c r="K51"/>
    </row>
    <row r="52" spans="2:12" ht="12.75">
      <c r="B52" t="s">
        <v>171</v>
      </c>
      <c r="C52"/>
      <c r="D52" t="s">
        <v>36</v>
      </c>
      <c r="E52"/>
      <c r="F52"/>
      <c r="G52"/>
      <c r="H52"/>
      <c r="I52"/>
      <c r="J52"/>
      <c r="K52"/>
      <c r="L52" s="15">
        <f>AB46*1000000/T21</f>
        <v>24295.705368529052</v>
      </c>
    </row>
    <row r="53" spans="2:11" ht="12.75">
      <c r="B53"/>
      <c r="C53"/>
      <c r="D53"/>
      <c r="E53"/>
      <c r="F53"/>
      <c r="G53"/>
      <c r="H53"/>
      <c r="I53"/>
      <c r="J53"/>
      <c r="K53"/>
    </row>
    <row r="54" spans="2:11" ht="12.75">
      <c r="B54" t="s">
        <v>172</v>
      </c>
      <c r="C54"/>
      <c r="D54"/>
      <c r="E54"/>
      <c r="F54"/>
      <c r="G54"/>
      <c r="H54"/>
      <c r="I54"/>
      <c r="J54"/>
      <c r="K54"/>
    </row>
    <row r="55" spans="2:36" ht="12.75">
      <c r="B55"/>
      <c r="C55"/>
      <c r="D55"/>
      <c r="E55"/>
      <c r="F55"/>
      <c r="G55"/>
      <c r="H55"/>
      <c r="I55"/>
      <c r="J55"/>
      <c r="K55"/>
      <c r="AJ55" s="16"/>
    </row>
    <row r="56" spans="2:36" ht="12.75">
      <c r="B56" s="14" t="s">
        <v>157</v>
      </c>
      <c r="C56"/>
      <c r="D56" t="s">
        <v>46</v>
      </c>
      <c r="E56"/>
      <c r="F56"/>
      <c r="G56"/>
      <c r="H56"/>
      <c r="I56"/>
      <c r="J56"/>
      <c r="K56"/>
      <c r="L56" s="29">
        <f>L$52*L25/1000000*454*1000000/L$42/60*(21-7)/(21-L$43)/0.0283</f>
        <v>7.975878483942558</v>
      </c>
      <c r="AJ56" s="16">
        <f>L56</f>
        <v>7.975878483942558</v>
      </c>
    </row>
    <row r="57" spans="2:36" ht="12.75">
      <c r="B57" s="14" t="s">
        <v>152</v>
      </c>
      <c r="C57"/>
      <c r="D57" t="s">
        <v>46</v>
      </c>
      <c r="E57"/>
      <c r="F57"/>
      <c r="G57"/>
      <c r="H57"/>
      <c r="I57"/>
      <c r="J57"/>
      <c r="K57"/>
      <c r="L57" s="29">
        <f aca="true" t="shared" si="0" ref="L57:L71">L$52*L26/1000000*454*1000000/L$42/60*(21-7)/(21-L$43)/0.0283</f>
        <v>3.987939241971279</v>
      </c>
      <c r="AJ57" s="16">
        <f aca="true" t="shared" si="1" ref="AJ57:AJ73">L57</f>
        <v>3.987939241971279</v>
      </c>
    </row>
    <row r="58" spans="2:36" ht="12.75">
      <c r="B58" s="14" t="s">
        <v>153</v>
      </c>
      <c r="C58"/>
      <c r="D58" t="s">
        <v>46</v>
      </c>
      <c r="E58"/>
      <c r="F58"/>
      <c r="G58"/>
      <c r="H58"/>
      <c r="I58"/>
      <c r="J58"/>
      <c r="K58"/>
      <c r="L58" s="29">
        <f t="shared" si="0"/>
        <v>3.987939241971279</v>
      </c>
      <c r="AJ58" s="16">
        <f t="shared" si="1"/>
        <v>3.987939241971279</v>
      </c>
    </row>
    <row r="59" spans="2:36" ht="12.75">
      <c r="B59" s="14" t="s">
        <v>154</v>
      </c>
      <c r="C59"/>
      <c r="D59" t="s">
        <v>46</v>
      </c>
      <c r="E59"/>
      <c r="F59"/>
      <c r="G59"/>
      <c r="H59"/>
      <c r="I59"/>
      <c r="J59"/>
      <c r="K59"/>
      <c r="L59" s="29">
        <f t="shared" si="0"/>
        <v>3.987939241971279</v>
      </c>
      <c r="AJ59" s="16">
        <f t="shared" si="1"/>
        <v>3.987939241971279</v>
      </c>
    </row>
    <row r="60" spans="2:36" ht="12.75">
      <c r="B60" s="14" t="s">
        <v>160</v>
      </c>
      <c r="C60"/>
      <c r="D60" t="s">
        <v>46</v>
      </c>
      <c r="E60"/>
      <c r="F60"/>
      <c r="G60"/>
      <c r="H60"/>
      <c r="I60"/>
      <c r="J60"/>
      <c r="K60"/>
      <c r="L60" s="29">
        <f t="shared" si="0"/>
        <v>3.987939241971279</v>
      </c>
      <c r="AJ60" s="16">
        <f t="shared" si="1"/>
        <v>3.987939241971279</v>
      </c>
    </row>
    <row r="61" spans="2:36" ht="12.75">
      <c r="B61" s="14" t="s">
        <v>162</v>
      </c>
      <c r="C61"/>
      <c r="D61" t="s">
        <v>46</v>
      </c>
      <c r="E61"/>
      <c r="F61"/>
      <c r="G61"/>
      <c r="H61"/>
      <c r="I61"/>
      <c r="J61"/>
      <c r="K61"/>
      <c r="L61" s="29">
        <f t="shared" si="0"/>
        <v>247.25223300221938</v>
      </c>
      <c r="AB61" s="29">
        <f>AB24*454*1000000/AB$42/60*(21-7)/(21-AB$43)</f>
        <v>71.25753845556582</v>
      </c>
      <c r="AC61" s="29"/>
      <c r="AJ61" s="16">
        <f t="shared" si="1"/>
        <v>247.25223300221938</v>
      </c>
    </row>
    <row r="62" spans="2:36" ht="12.75">
      <c r="B62" s="14" t="s">
        <v>167</v>
      </c>
      <c r="C62"/>
      <c r="D62" t="s">
        <v>46</v>
      </c>
      <c r="E62"/>
      <c r="F62"/>
      <c r="G62"/>
      <c r="H62"/>
      <c r="I62"/>
      <c r="J62"/>
      <c r="K62"/>
      <c r="L62" s="29">
        <f t="shared" si="0"/>
        <v>2273.1253679236297</v>
      </c>
      <c r="AJ62" s="16">
        <f t="shared" si="1"/>
        <v>2273.1253679236297</v>
      </c>
    </row>
    <row r="63" spans="2:36" ht="12.75">
      <c r="B63" s="14" t="s">
        <v>158</v>
      </c>
      <c r="C63"/>
      <c r="D63" t="s">
        <v>46</v>
      </c>
      <c r="E63"/>
      <c r="F63"/>
      <c r="G63"/>
      <c r="H63"/>
      <c r="I63"/>
      <c r="J63"/>
      <c r="K63"/>
      <c r="L63" s="29">
        <f t="shared" si="0"/>
        <v>1.9939696209856395</v>
      </c>
      <c r="AJ63" s="16">
        <f t="shared" si="1"/>
        <v>1.9939696209856395</v>
      </c>
    </row>
    <row r="64" spans="2:36" ht="12.75">
      <c r="B64" s="14" t="s">
        <v>168</v>
      </c>
      <c r="C64"/>
      <c r="D64" t="s">
        <v>46</v>
      </c>
      <c r="E64"/>
      <c r="F64"/>
      <c r="G64"/>
      <c r="H64"/>
      <c r="I64"/>
      <c r="J64"/>
      <c r="K64"/>
      <c r="L64" s="29">
        <f t="shared" si="0"/>
        <v>1.1963817725913837</v>
      </c>
      <c r="AJ64" s="16">
        <f t="shared" si="1"/>
        <v>1.1963817725913837</v>
      </c>
    </row>
    <row r="65" spans="2:36" ht="12.75">
      <c r="B65" s="14" t="s">
        <v>166</v>
      </c>
      <c r="C65"/>
      <c r="D65" t="s">
        <v>46</v>
      </c>
      <c r="E65"/>
      <c r="F65"/>
      <c r="G65"/>
      <c r="H65"/>
      <c r="I65"/>
      <c r="J65"/>
      <c r="K65"/>
      <c r="L65" s="29">
        <f t="shared" si="0"/>
        <v>3.190351393577024</v>
      </c>
      <c r="AJ65" s="16">
        <f t="shared" si="1"/>
        <v>3.190351393577024</v>
      </c>
    </row>
    <row r="66" spans="2:36" ht="12.75">
      <c r="B66" s="14" t="s">
        <v>169</v>
      </c>
      <c r="C66"/>
      <c r="D66" t="s">
        <v>46</v>
      </c>
      <c r="E66"/>
      <c r="F66"/>
      <c r="G66"/>
      <c r="H66"/>
      <c r="I66"/>
      <c r="J66"/>
      <c r="K66"/>
      <c r="L66" s="29">
        <f t="shared" si="0"/>
        <v>31.90351393577023</v>
      </c>
      <c r="AJ66" s="16">
        <f t="shared" si="1"/>
        <v>31.90351393577023</v>
      </c>
    </row>
    <row r="67" spans="2:36" ht="12.75">
      <c r="B67" s="14" t="s">
        <v>159</v>
      </c>
      <c r="C67"/>
      <c r="D67" t="s">
        <v>46</v>
      </c>
      <c r="E67"/>
      <c r="F67"/>
      <c r="G67"/>
      <c r="H67"/>
      <c r="I67"/>
      <c r="J67"/>
      <c r="K67"/>
      <c r="L67" s="29">
        <f t="shared" si="0"/>
        <v>64.60461571993474</v>
      </c>
      <c r="AJ67" s="16">
        <f t="shared" si="1"/>
        <v>64.60461571993474</v>
      </c>
    </row>
    <row r="68" spans="2:36" ht="12.75">
      <c r="B68" s="14" t="s">
        <v>200</v>
      </c>
      <c r="D68" t="s">
        <v>46</v>
      </c>
      <c r="L68" s="29">
        <f t="shared" si="0"/>
        <v>7.975878483942558</v>
      </c>
      <c r="AJ68" s="16">
        <f t="shared" si="1"/>
        <v>7.975878483942558</v>
      </c>
    </row>
    <row r="69" spans="2:36" ht="12.75">
      <c r="B69" s="14" t="s">
        <v>161</v>
      </c>
      <c r="D69" t="s">
        <v>46</v>
      </c>
      <c r="L69" s="29">
        <f t="shared" si="0"/>
        <v>3.987939241971279</v>
      </c>
      <c r="AJ69" s="16">
        <f t="shared" si="1"/>
        <v>3.987939241971279</v>
      </c>
    </row>
    <row r="70" spans="2:36" ht="12.75">
      <c r="B70" s="14" t="s">
        <v>156</v>
      </c>
      <c r="D70" t="s">
        <v>46</v>
      </c>
      <c r="L70" s="29">
        <f t="shared" si="0"/>
        <v>3.987939241971279</v>
      </c>
      <c r="AJ70" s="16">
        <f t="shared" si="1"/>
        <v>3.987939241971279</v>
      </c>
    </row>
    <row r="71" spans="2:36" ht="12.75">
      <c r="B71" s="14" t="s">
        <v>155</v>
      </c>
      <c r="D71" t="s">
        <v>46</v>
      </c>
      <c r="L71" s="29">
        <f t="shared" si="0"/>
        <v>39.879392419712794</v>
      </c>
      <c r="AJ71" s="16">
        <f t="shared" si="1"/>
        <v>39.879392419712794</v>
      </c>
    </row>
    <row r="72" spans="2:36" ht="12.75">
      <c r="B72" s="14" t="s">
        <v>113</v>
      </c>
      <c r="D72" t="s">
        <v>46</v>
      </c>
      <c r="L72" s="29">
        <f>SUM(L63,L60)</f>
        <v>5.981908862956918</v>
      </c>
      <c r="AJ72" s="25">
        <f t="shared" si="1"/>
        <v>5.981908862956918</v>
      </c>
    </row>
    <row r="73" spans="2:36" ht="12.75">
      <c r="B73" s="14" t="s">
        <v>114</v>
      </c>
      <c r="D73" t="s">
        <v>46</v>
      </c>
      <c r="L73" s="29">
        <f>SUM(L61,L59,L57)</f>
        <v>255.22811148616194</v>
      </c>
      <c r="AJ73" s="25">
        <f t="shared" si="1"/>
        <v>255.22811148616194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B6" sqref="B6"/>
    </sheetView>
  </sheetViews>
  <sheetFormatPr defaultColWidth="9.140625" defaultRowHeight="12.75"/>
  <cols>
    <col min="1" max="1" width="0.9921875" style="2" customWidth="1"/>
    <col min="2" max="2" width="25.8515625" style="2" customWidth="1"/>
    <col min="3" max="3" width="7.421875" style="2" customWidth="1"/>
    <col min="4" max="4" width="4.57421875" style="2" customWidth="1"/>
    <col min="5" max="5" width="7.421875" style="3" customWidth="1"/>
    <col min="6" max="6" width="8.140625" style="4" customWidth="1"/>
    <col min="7" max="7" width="8.57421875" style="3" customWidth="1"/>
    <col min="8" max="8" width="8.140625" style="4" customWidth="1"/>
    <col min="9" max="9" width="4.57421875" style="3" customWidth="1"/>
    <col min="10" max="10" width="7.00390625" style="3" customWidth="1"/>
    <col min="11" max="11" width="8.7109375" style="3" customWidth="1"/>
    <col min="12" max="12" width="8.57421875" style="3" customWidth="1"/>
    <col min="13" max="13" width="8.7109375" style="3" customWidth="1"/>
    <col min="14" max="14" width="6.28125" style="8" customWidth="1"/>
    <col min="15" max="15" width="7.8515625" style="3" customWidth="1"/>
    <col min="16" max="16" width="10.00390625" style="3" customWidth="1"/>
    <col min="17" max="17" width="8.7109375" style="3" customWidth="1"/>
    <col min="18" max="18" width="10.00390625" style="3" customWidth="1"/>
    <col min="19" max="19" width="7.7109375" style="2" customWidth="1"/>
    <col min="20" max="20" width="7.8515625" style="2" customWidth="1"/>
    <col min="21" max="21" width="7.7109375" style="2" customWidth="1"/>
    <col min="22" max="22" width="7.00390625" style="2" customWidth="1"/>
    <col min="23" max="23" width="7.421875" style="2" customWidth="1"/>
    <col min="24" max="16384" width="10.8515625" style="2" customWidth="1"/>
  </cols>
  <sheetData>
    <row r="1" ht="12.75">
      <c r="A1" s="1" t="s">
        <v>108</v>
      </c>
    </row>
    <row r="2" ht="12.75">
      <c r="A2" s="2" t="s">
        <v>208</v>
      </c>
    </row>
    <row r="3" spans="1:3" ht="12.75">
      <c r="A3" s="2" t="s">
        <v>203</v>
      </c>
      <c r="C3" s="14" t="s">
        <v>204</v>
      </c>
    </row>
    <row r="4" spans="1:18" ht="12.75">
      <c r="A4" s="2" t="s">
        <v>207</v>
      </c>
      <c r="C4" s="14" t="s">
        <v>105</v>
      </c>
      <c r="D4" s="5"/>
      <c r="E4" s="6"/>
      <c r="F4" s="7"/>
      <c r="G4" s="6"/>
      <c r="H4" s="7"/>
      <c r="I4" s="6"/>
      <c r="J4" s="6"/>
      <c r="K4" s="6"/>
      <c r="L4" s="6"/>
      <c r="M4" s="6"/>
      <c r="O4" s="6"/>
      <c r="P4" s="6"/>
      <c r="Q4" s="6"/>
      <c r="R4" s="6"/>
    </row>
    <row r="5" spans="1:4" ht="12.75">
      <c r="A5" s="2" t="s">
        <v>205</v>
      </c>
      <c r="C5" s="14" t="s">
        <v>206</v>
      </c>
      <c r="D5" s="5"/>
    </row>
    <row r="6" spans="3:17" ht="12.75">
      <c r="C6" s="5"/>
      <c r="D6" s="5"/>
      <c r="E6" s="8"/>
      <c r="G6" s="8"/>
      <c r="J6" s="8"/>
      <c r="L6" s="8"/>
      <c r="O6" s="8"/>
      <c r="Q6" s="8"/>
    </row>
    <row r="7" spans="3:18" ht="12.75">
      <c r="C7" s="5" t="s">
        <v>47</v>
      </c>
      <c r="D7" s="5"/>
      <c r="E7" s="9" t="s">
        <v>48</v>
      </c>
      <c r="F7" s="9"/>
      <c r="G7" s="9"/>
      <c r="H7" s="9"/>
      <c r="I7" s="10"/>
      <c r="J7" s="9" t="s">
        <v>49</v>
      </c>
      <c r="K7" s="9"/>
      <c r="L7" s="9"/>
      <c r="M7" s="9"/>
      <c r="N7" s="10"/>
      <c r="O7" s="9" t="s">
        <v>80</v>
      </c>
      <c r="P7" s="9"/>
      <c r="Q7" s="9"/>
      <c r="R7" s="9"/>
    </row>
    <row r="8" spans="3:18" ht="12.75">
      <c r="C8" s="5" t="s">
        <v>50</v>
      </c>
      <c r="E8" s="8" t="s">
        <v>51</v>
      </c>
      <c r="F8" s="7" t="s">
        <v>52</v>
      </c>
      <c r="G8" s="8" t="s">
        <v>51</v>
      </c>
      <c r="H8" s="7" t="s">
        <v>52</v>
      </c>
      <c r="J8" s="8" t="s">
        <v>51</v>
      </c>
      <c r="K8" s="8" t="s">
        <v>53</v>
      </c>
      <c r="L8" s="8" t="s">
        <v>51</v>
      </c>
      <c r="M8" s="8" t="s">
        <v>53</v>
      </c>
      <c r="O8" s="8" t="s">
        <v>51</v>
      </c>
      <c r="P8" s="8" t="s">
        <v>53</v>
      </c>
      <c r="Q8" s="8" t="s">
        <v>51</v>
      </c>
      <c r="R8" s="8" t="s">
        <v>53</v>
      </c>
    </row>
    <row r="9" spans="3:18" ht="12.75">
      <c r="C9" s="5"/>
      <c r="E9" s="8" t="s">
        <v>201</v>
      </c>
      <c r="F9" s="8" t="s">
        <v>201</v>
      </c>
      <c r="G9" s="8" t="s">
        <v>109</v>
      </c>
      <c r="H9" s="7" t="s">
        <v>109</v>
      </c>
      <c r="J9" s="8" t="s">
        <v>201</v>
      </c>
      <c r="K9" s="8" t="s">
        <v>201</v>
      </c>
      <c r="L9" s="8" t="s">
        <v>109</v>
      </c>
      <c r="M9" s="7" t="s">
        <v>109</v>
      </c>
      <c r="O9" s="8" t="s">
        <v>201</v>
      </c>
      <c r="P9" s="8" t="s">
        <v>201</v>
      </c>
      <c r="Q9" s="8" t="s">
        <v>109</v>
      </c>
      <c r="R9" s="7" t="s">
        <v>109</v>
      </c>
    </row>
    <row r="10" ht="13.5" customHeight="1">
      <c r="A10" s="2" t="s">
        <v>130</v>
      </c>
    </row>
    <row r="11" spans="2:18" ht="12.75">
      <c r="B11" s="2" t="s">
        <v>54</v>
      </c>
      <c r="C11" s="5">
        <v>1</v>
      </c>
      <c r="D11" s="5" t="s">
        <v>33</v>
      </c>
      <c r="E11" s="4">
        <v>0.001</v>
      </c>
      <c r="F11" s="4">
        <f aca="true" t="shared" si="0" ref="F11:H35">IF(E11="","",E11*$C11)</f>
        <v>0.001</v>
      </c>
      <c r="G11" s="4">
        <f>IF(E11=0,"",IF(D11="nd",E11/2,E11))</f>
        <v>0.0005</v>
      </c>
      <c r="H11" s="4">
        <f t="shared" si="0"/>
        <v>0.0005</v>
      </c>
      <c r="I11" s="4" t="s">
        <v>33</v>
      </c>
      <c r="J11" s="4">
        <v>0.001</v>
      </c>
      <c r="K11" s="4">
        <f>IF(J11="","",J11*$C11)</f>
        <v>0.001</v>
      </c>
      <c r="L11" s="4">
        <f>IF(J11=0,"",IF(I11="nd",J11/2,J11))</f>
        <v>0.0005</v>
      </c>
      <c r="M11" s="4">
        <f>IF(L11="","",L11*$C11)</f>
        <v>0.0005</v>
      </c>
      <c r="N11" s="7" t="s">
        <v>33</v>
      </c>
      <c r="O11" s="4">
        <v>0.001</v>
      </c>
      <c r="P11" s="4">
        <f>IF(O11="","",O11*$C11)</f>
        <v>0.001</v>
      </c>
      <c r="Q11" s="4">
        <f>IF(O11=0,"",IF(N11="nd",O11/2,O11))</f>
        <v>0.0005</v>
      </c>
      <c r="R11" s="4">
        <f>IF(Q11="","",Q11*$C11)</f>
        <v>0.0005</v>
      </c>
    </row>
    <row r="12" spans="2:18" ht="12.75">
      <c r="B12" s="2" t="s">
        <v>72</v>
      </c>
      <c r="C12" s="5">
        <v>0</v>
      </c>
      <c r="D12" s="5"/>
      <c r="E12" s="4">
        <v>0.01</v>
      </c>
      <c r="F12" s="4">
        <f t="shared" si="0"/>
        <v>0</v>
      </c>
      <c r="G12" s="4">
        <f>IF(E12=0,"",IF(D12="nd",E12/2,E12))</f>
        <v>0.01</v>
      </c>
      <c r="H12" s="4">
        <f t="shared" si="0"/>
        <v>0</v>
      </c>
      <c r="I12" s="4"/>
      <c r="J12" s="4">
        <v>0.005</v>
      </c>
      <c r="K12" s="4">
        <f>IF(J12="","",J12*$C12)</f>
        <v>0</v>
      </c>
      <c r="L12" s="4">
        <f>IF(J12=0,"",IF(I12="nd",J12/2,J12))</f>
        <v>0.005</v>
      </c>
      <c r="M12" s="4">
        <f>IF(L12="","",L12*$C12)</f>
        <v>0</v>
      </c>
      <c r="N12" s="7"/>
      <c r="O12" s="4">
        <v>0.004</v>
      </c>
      <c r="P12" s="4">
        <f>IF(O12="","",O12*$C12)</f>
        <v>0</v>
      </c>
      <c r="Q12" s="4">
        <f>IF(O12=0,"",IF(N12="nd",O12/2,O12))</f>
        <v>0.004</v>
      </c>
      <c r="R12" s="4">
        <f>IF(Q12="","",Q12*$C12)</f>
        <v>0</v>
      </c>
    </row>
    <row r="13" spans="2:18" ht="12.75">
      <c r="B13" s="2" t="s">
        <v>55</v>
      </c>
      <c r="C13" s="5">
        <v>0.5</v>
      </c>
      <c r="D13" s="5" t="s">
        <v>33</v>
      </c>
      <c r="E13" s="4">
        <v>0.001</v>
      </c>
      <c r="F13" s="4">
        <f t="shared" si="0"/>
        <v>0.0005</v>
      </c>
      <c r="G13" s="4">
        <f>IF(E13=0,"",IF(D13="nd",E13/2,E13))</f>
        <v>0.0005</v>
      </c>
      <c r="H13" s="4">
        <f t="shared" si="0"/>
        <v>0.00025</v>
      </c>
      <c r="I13" s="4" t="s">
        <v>33</v>
      </c>
      <c r="J13" s="4">
        <v>0.001</v>
      </c>
      <c r="K13" s="4">
        <f aca="true" t="shared" si="1" ref="K13:M35">IF(J13="","",J13*$C13)</f>
        <v>0.0005</v>
      </c>
      <c r="L13" s="4">
        <f>IF(J13=0,"",IF(I13="nd",J13/2,J13))</f>
        <v>0.0005</v>
      </c>
      <c r="M13" s="4">
        <f t="shared" si="1"/>
        <v>0.00025</v>
      </c>
      <c r="N13" s="7" t="s">
        <v>33</v>
      </c>
      <c r="O13" s="4">
        <v>0.001</v>
      </c>
      <c r="P13" s="4">
        <f aca="true" t="shared" si="2" ref="P13:R35">IF(O13="","",O13*$C13)</f>
        <v>0.0005</v>
      </c>
      <c r="Q13" s="4">
        <f>IF(O13=0,"",IF(N13="nd",O13/2,O13))</f>
        <v>0.0005</v>
      </c>
      <c r="R13" s="4">
        <f t="shared" si="2"/>
        <v>0.00025</v>
      </c>
    </row>
    <row r="14" spans="2:18" ht="12.75">
      <c r="B14" s="2" t="s">
        <v>73</v>
      </c>
      <c r="C14" s="5">
        <v>0</v>
      </c>
      <c r="D14" s="5"/>
      <c r="E14" s="4">
        <v>0.003</v>
      </c>
      <c r="F14" s="4">
        <f t="shared" si="0"/>
        <v>0</v>
      </c>
      <c r="G14" s="4">
        <f aca="true" t="shared" si="3" ref="G14:G35">IF(E14=0,"",IF(D14="nd",E14/2,E14))</f>
        <v>0.003</v>
      </c>
      <c r="H14" s="4">
        <f t="shared" si="0"/>
        <v>0</v>
      </c>
      <c r="I14" s="4"/>
      <c r="J14" s="4">
        <v>0.002</v>
      </c>
      <c r="K14" s="4">
        <f t="shared" si="1"/>
        <v>0</v>
      </c>
      <c r="L14" s="4">
        <f aca="true" t="shared" si="4" ref="L14:L35">IF(J14=0,"",IF(I14="nd",J14/2,J14))</f>
        <v>0.002</v>
      </c>
      <c r="M14" s="4">
        <f t="shared" si="1"/>
        <v>0</v>
      </c>
      <c r="N14" s="7" t="s">
        <v>33</v>
      </c>
      <c r="O14" s="4">
        <v>0.003</v>
      </c>
      <c r="P14" s="4">
        <f t="shared" si="2"/>
        <v>0</v>
      </c>
      <c r="Q14" s="4">
        <f>IF(O14=0,"",IF(N14="nd",O14/2,O14))</f>
        <v>0.0015</v>
      </c>
      <c r="R14" s="4">
        <f t="shared" si="2"/>
        <v>0</v>
      </c>
    </row>
    <row r="15" spans="2:18" ht="12.75">
      <c r="B15" s="2" t="s">
        <v>56</v>
      </c>
      <c r="C15" s="5">
        <v>0.1</v>
      </c>
      <c r="D15" s="5" t="s">
        <v>33</v>
      </c>
      <c r="E15" s="4">
        <v>0.002</v>
      </c>
      <c r="F15" s="4">
        <f t="shared" si="0"/>
        <v>0.0002</v>
      </c>
      <c r="G15" s="4">
        <f t="shared" si="3"/>
        <v>0.001</v>
      </c>
      <c r="H15" s="4">
        <f t="shared" si="0"/>
        <v>0.0001</v>
      </c>
      <c r="I15" s="4" t="s">
        <v>33</v>
      </c>
      <c r="J15" s="4">
        <v>0.002</v>
      </c>
      <c r="K15" s="4">
        <f t="shared" si="1"/>
        <v>0.0002</v>
      </c>
      <c r="L15" s="4">
        <f t="shared" si="4"/>
        <v>0.001</v>
      </c>
      <c r="M15" s="4">
        <f t="shared" si="1"/>
        <v>0.0001</v>
      </c>
      <c r="N15" s="7" t="s">
        <v>33</v>
      </c>
      <c r="O15" s="4">
        <v>0.001</v>
      </c>
      <c r="P15" s="4">
        <f t="shared" si="2"/>
        <v>0.0001</v>
      </c>
      <c r="Q15" s="4">
        <f>IF(O15=0,"",IF(N15="nd",O15/2,O15))</f>
        <v>0.0005</v>
      </c>
      <c r="R15" s="4">
        <f t="shared" si="2"/>
        <v>5E-05</v>
      </c>
    </row>
    <row r="16" spans="2:18" ht="12.75">
      <c r="B16" s="2" t="s">
        <v>57</v>
      </c>
      <c r="C16" s="5">
        <v>0.1</v>
      </c>
      <c r="D16" s="5" t="s">
        <v>33</v>
      </c>
      <c r="E16" s="4">
        <v>0.002</v>
      </c>
      <c r="F16" s="4">
        <f t="shared" si="0"/>
        <v>0.0002</v>
      </c>
      <c r="G16" s="4">
        <f t="shared" si="3"/>
        <v>0.001</v>
      </c>
      <c r="H16" s="4">
        <f t="shared" si="0"/>
        <v>0.0001</v>
      </c>
      <c r="I16" s="4" t="s">
        <v>33</v>
      </c>
      <c r="J16" s="4">
        <v>0.001</v>
      </c>
      <c r="K16" s="4">
        <f t="shared" si="1"/>
        <v>0.0001</v>
      </c>
      <c r="L16" s="4">
        <f t="shared" si="4"/>
        <v>0.0005</v>
      </c>
      <c r="M16" s="4">
        <f t="shared" si="1"/>
        <v>5E-05</v>
      </c>
      <c r="N16" s="7" t="s">
        <v>33</v>
      </c>
      <c r="O16" s="4">
        <v>0.001</v>
      </c>
      <c r="P16" s="4">
        <f t="shared" si="2"/>
        <v>0.0001</v>
      </c>
      <c r="Q16" s="4">
        <f aca="true" t="shared" si="5" ref="Q16:Q35">IF(O16=0,"",IF(N16="nd",O16/2,O16))</f>
        <v>0.0005</v>
      </c>
      <c r="R16" s="4">
        <f t="shared" si="2"/>
        <v>5E-05</v>
      </c>
    </row>
    <row r="17" spans="2:18" ht="12.75">
      <c r="B17" s="2" t="s">
        <v>58</v>
      </c>
      <c r="C17" s="5">
        <v>0.1</v>
      </c>
      <c r="D17" s="5" t="s">
        <v>33</v>
      </c>
      <c r="E17" s="4">
        <v>0.002</v>
      </c>
      <c r="F17" s="4">
        <f t="shared" si="0"/>
        <v>0.0002</v>
      </c>
      <c r="G17" s="4">
        <f t="shared" si="3"/>
        <v>0.001</v>
      </c>
      <c r="H17" s="4">
        <f t="shared" si="0"/>
        <v>0.0001</v>
      </c>
      <c r="I17" s="4" t="s">
        <v>33</v>
      </c>
      <c r="J17" s="4">
        <v>0.001</v>
      </c>
      <c r="K17" s="4">
        <f t="shared" si="1"/>
        <v>0.0001</v>
      </c>
      <c r="L17" s="4">
        <f t="shared" si="4"/>
        <v>0.0005</v>
      </c>
      <c r="M17" s="4">
        <f t="shared" si="1"/>
        <v>5E-05</v>
      </c>
      <c r="N17" s="7" t="s">
        <v>33</v>
      </c>
      <c r="O17" s="4">
        <v>0.001</v>
      </c>
      <c r="P17" s="4">
        <f t="shared" si="2"/>
        <v>0.0001</v>
      </c>
      <c r="Q17" s="4">
        <f t="shared" si="5"/>
        <v>0.0005</v>
      </c>
      <c r="R17" s="4">
        <f t="shared" si="2"/>
        <v>5E-05</v>
      </c>
    </row>
    <row r="18" spans="2:18" ht="12.75">
      <c r="B18" s="2" t="s">
        <v>74</v>
      </c>
      <c r="C18" s="5">
        <v>0</v>
      </c>
      <c r="D18" s="5" t="s">
        <v>33</v>
      </c>
      <c r="E18" s="4">
        <v>0.005</v>
      </c>
      <c r="F18" s="4">
        <f t="shared" si="0"/>
        <v>0</v>
      </c>
      <c r="G18" s="4">
        <f t="shared" si="3"/>
        <v>0.0025</v>
      </c>
      <c r="H18" s="4">
        <f t="shared" si="0"/>
        <v>0</v>
      </c>
      <c r="I18" s="4" t="s">
        <v>33</v>
      </c>
      <c r="J18" s="4">
        <v>0.007</v>
      </c>
      <c r="K18" s="4">
        <f t="shared" si="1"/>
        <v>0</v>
      </c>
      <c r="L18" s="4">
        <f t="shared" si="4"/>
        <v>0.0035</v>
      </c>
      <c r="M18" s="4">
        <f t="shared" si="1"/>
        <v>0</v>
      </c>
      <c r="N18" s="7"/>
      <c r="O18" s="4">
        <v>0.002</v>
      </c>
      <c r="P18" s="4">
        <f t="shared" si="2"/>
        <v>0</v>
      </c>
      <c r="Q18" s="4">
        <f t="shared" si="5"/>
        <v>0.002</v>
      </c>
      <c r="R18" s="4">
        <f t="shared" si="2"/>
        <v>0</v>
      </c>
    </row>
    <row r="19" spans="2:18" ht="12.75">
      <c r="B19" s="2" t="s">
        <v>59</v>
      </c>
      <c r="C19" s="5">
        <v>0.01</v>
      </c>
      <c r="D19" s="5"/>
      <c r="E19" s="4">
        <v>0.002</v>
      </c>
      <c r="F19" s="4">
        <f t="shared" si="0"/>
        <v>2E-05</v>
      </c>
      <c r="G19" s="4">
        <f t="shared" si="3"/>
        <v>0.002</v>
      </c>
      <c r="H19" s="4">
        <f t="shared" si="0"/>
        <v>2E-05</v>
      </c>
      <c r="I19" s="4"/>
      <c r="J19" s="4">
        <v>0.002</v>
      </c>
      <c r="K19" s="4">
        <f t="shared" si="1"/>
        <v>2E-05</v>
      </c>
      <c r="L19" s="4">
        <f t="shared" si="4"/>
        <v>0.002</v>
      </c>
      <c r="M19" s="4">
        <f t="shared" si="1"/>
        <v>2E-05</v>
      </c>
      <c r="N19" s="7"/>
      <c r="O19" s="4">
        <v>0.002</v>
      </c>
      <c r="P19" s="4">
        <f t="shared" si="2"/>
        <v>2E-05</v>
      </c>
      <c r="Q19" s="4">
        <f t="shared" si="5"/>
        <v>0.002</v>
      </c>
      <c r="R19" s="4">
        <f t="shared" si="2"/>
        <v>2E-05</v>
      </c>
    </row>
    <row r="20" spans="2:18" ht="12.75">
      <c r="B20" s="2" t="s">
        <v>75</v>
      </c>
      <c r="C20" s="5">
        <v>0</v>
      </c>
      <c r="D20" s="5"/>
      <c r="E20" s="4">
        <v>0.004</v>
      </c>
      <c r="F20" s="4">
        <f t="shared" si="0"/>
        <v>0</v>
      </c>
      <c r="G20" s="4">
        <f t="shared" si="3"/>
        <v>0.004</v>
      </c>
      <c r="H20" s="4">
        <f t="shared" si="0"/>
        <v>0</v>
      </c>
      <c r="I20" s="4"/>
      <c r="J20" s="4">
        <v>0.004</v>
      </c>
      <c r="K20" s="4">
        <f t="shared" si="1"/>
        <v>0</v>
      </c>
      <c r="L20" s="4">
        <f t="shared" si="4"/>
        <v>0.004</v>
      </c>
      <c r="M20" s="4">
        <f t="shared" si="1"/>
        <v>0</v>
      </c>
      <c r="N20" s="7"/>
      <c r="O20" s="4">
        <v>0.004</v>
      </c>
      <c r="P20" s="4">
        <f t="shared" si="2"/>
        <v>0</v>
      </c>
      <c r="Q20" s="4">
        <f t="shared" si="5"/>
        <v>0.004</v>
      </c>
      <c r="R20" s="4">
        <f t="shared" si="2"/>
        <v>0</v>
      </c>
    </row>
    <row r="21" spans="2:18" ht="12.75">
      <c r="B21" s="2" t="s">
        <v>60</v>
      </c>
      <c r="C21" s="5">
        <v>0.001</v>
      </c>
      <c r="D21" s="5"/>
      <c r="E21" s="4">
        <v>0.011</v>
      </c>
      <c r="F21" s="4">
        <f t="shared" si="0"/>
        <v>1.1E-05</v>
      </c>
      <c r="G21" s="4">
        <f t="shared" si="3"/>
        <v>0.011</v>
      </c>
      <c r="H21" s="4">
        <f t="shared" si="0"/>
        <v>1.1E-05</v>
      </c>
      <c r="I21" s="4"/>
      <c r="J21" s="4">
        <v>0.012</v>
      </c>
      <c r="K21" s="4">
        <f t="shared" si="1"/>
        <v>1.2E-05</v>
      </c>
      <c r="L21" s="4">
        <f t="shared" si="4"/>
        <v>0.012</v>
      </c>
      <c r="M21" s="4">
        <f t="shared" si="1"/>
        <v>1.2E-05</v>
      </c>
      <c r="N21" s="7"/>
      <c r="O21" s="4">
        <v>0.009</v>
      </c>
      <c r="P21" s="4">
        <f t="shared" si="2"/>
        <v>9E-06</v>
      </c>
      <c r="Q21" s="4">
        <f t="shared" si="5"/>
        <v>0.009</v>
      </c>
      <c r="R21" s="4">
        <f t="shared" si="2"/>
        <v>9E-06</v>
      </c>
    </row>
    <row r="22" spans="2:18" ht="12.75">
      <c r="B22" s="2" t="s">
        <v>61</v>
      </c>
      <c r="C22" s="5">
        <v>0.1</v>
      </c>
      <c r="D22" s="5"/>
      <c r="E22" s="4">
        <v>0.001</v>
      </c>
      <c r="F22" s="4">
        <f t="shared" si="0"/>
        <v>0.0001</v>
      </c>
      <c r="G22" s="4">
        <f t="shared" si="3"/>
        <v>0.001</v>
      </c>
      <c r="H22" s="4">
        <f t="shared" si="0"/>
        <v>0.0001</v>
      </c>
      <c r="I22" s="4"/>
      <c r="J22" s="4">
        <v>0.001</v>
      </c>
      <c r="K22" s="4">
        <f t="shared" si="1"/>
        <v>0.0001</v>
      </c>
      <c r="L22" s="4">
        <f t="shared" si="4"/>
        <v>0.001</v>
      </c>
      <c r="M22" s="4">
        <f t="shared" si="1"/>
        <v>0.0001</v>
      </c>
      <c r="N22" s="7" t="s">
        <v>33</v>
      </c>
      <c r="O22" s="4">
        <v>0.001</v>
      </c>
      <c r="P22" s="4">
        <f t="shared" si="2"/>
        <v>0.0001</v>
      </c>
      <c r="Q22" s="4">
        <f t="shared" si="5"/>
        <v>0.0005</v>
      </c>
      <c r="R22" s="4">
        <f t="shared" si="2"/>
        <v>5E-05</v>
      </c>
    </row>
    <row r="23" spans="2:18" ht="12.75">
      <c r="B23" s="2" t="s">
        <v>76</v>
      </c>
      <c r="C23" s="5">
        <v>0</v>
      </c>
      <c r="D23" s="5"/>
      <c r="E23" s="4">
        <v>0.014</v>
      </c>
      <c r="F23" s="4">
        <f t="shared" si="0"/>
        <v>0</v>
      </c>
      <c r="G23" s="4">
        <f t="shared" si="3"/>
        <v>0.014</v>
      </c>
      <c r="H23" s="4">
        <f t="shared" si="0"/>
        <v>0</v>
      </c>
      <c r="I23" s="4"/>
      <c r="J23" s="4">
        <v>0.01</v>
      </c>
      <c r="K23" s="4">
        <f t="shared" si="1"/>
        <v>0</v>
      </c>
      <c r="L23" s="4">
        <f t="shared" si="4"/>
        <v>0.01</v>
      </c>
      <c r="M23" s="4">
        <f t="shared" si="1"/>
        <v>0</v>
      </c>
      <c r="N23" s="7"/>
      <c r="O23" s="4">
        <v>0.005</v>
      </c>
      <c r="P23" s="4">
        <f t="shared" si="2"/>
        <v>0</v>
      </c>
      <c r="Q23" s="4">
        <f t="shared" si="5"/>
        <v>0.005</v>
      </c>
      <c r="R23" s="4">
        <f t="shared" si="2"/>
        <v>0</v>
      </c>
    </row>
    <row r="24" spans="2:18" ht="12.75">
      <c r="B24" s="2" t="s">
        <v>62</v>
      </c>
      <c r="C24" s="5">
        <v>0.05</v>
      </c>
      <c r="D24" s="5"/>
      <c r="E24" s="4">
        <v>0.001</v>
      </c>
      <c r="F24" s="4">
        <f t="shared" si="0"/>
        <v>5E-05</v>
      </c>
      <c r="G24" s="4">
        <f t="shared" si="3"/>
        <v>0.001</v>
      </c>
      <c r="H24" s="4">
        <f t="shared" si="0"/>
        <v>5E-05</v>
      </c>
      <c r="I24" s="4"/>
      <c r="J24" s="4">
        <v>0.001</v>
      </c>
      <c r="K24" s="4">
        <f t="shared" si="1"/>
        <v>5E-05</v>
      </c>
      <c r="L24" s="4">
        <f t="shared" si="4"/>
        <v>0.001</v>
      </c>
      <c r="M24" s="4">
        <f t="shared" si="1"/>
        <v>5E-05</v>
      </c>
      <c r="N24" s="7" t="s">
        <v>33</v>
      </c>
      <c r="O24" s="4">
        <v>0.001</v>
      </c>
      <c r="P24" s="4">
        <f t="shared" si="2"/>
        <v>5E-05</v>
      </c>
      <c r="Q24" s="4">
        <f t="shared" si="5"/>
        <v>0.0005</v>
      </c>
      <c r="R24" s="4">
        <f t="shared" si="2"/>
        <v>2.5E-05</v>
      </c>
    </row>
    <row r="25" spans="2:18" ht="12.75">
      <c r="B25" s="2" t="s">
        <v>63</v>
      </c>
      <c r="C25" s="5">
        <v>0.5</v>
      </c>
      <c r="D25" s="5"/>
      <c r="E25" s="4">
        <v>0.001</v>
      </c>
      <c r="F25" s="4">
        <f t="shared" si="0"/>
        <v>0.0005</v>
      </c>
      <c r="G25" s="4">
        <f t="shared" si="3"/>
        <v>0.001</v>
      </c>
      <c r="H25" s="4">
        <f t="shared" si="0"/>
        <v>0.0005</v>
      </c>
      <c r="I25" s="4"/>
      <c r="J25" s="4">
        <v>0.001</v>
      </c>
      <c r="K25" s="4">
        <f t="shared" si="1"/>
        <v>0.0005</v>
      </c>
      <c r="L25" s="4">
        <f t="shared" si="4"/>
        <v>0.001</v>
      </c>
      <c r="M25" s="4">
        <f t="shared" si="1"/>
        <v>0.0005</v>
      </c>
      <c r="N25" s="7" t="s">
        <v>33</v>
      </c>
      <c r="O25" s="4">
        <v>0.001</v>
      </c>
      <c r="P25" s="4">
        <f t="shared" si="2"/>
        <v>0.0005</v>
      </c>
      <c r="Q25" s="4">
        <f t="shared" si="5"/>
        <v>0.0005</v>
      </c>
      <c r="R25" s="4">
        <f t="shared" si="2"/>
        <v>0.00025</v>
      </c>
    </row>
    <row r="26" spans="2:18" ht="12.75">
      <c r="B26" s="2" t="s">
        <v>77</v>
      </c>
      <c r="C26" s="5">
        <v>0</v>
      </c>
      <c r="D26" s="5"/>
      <c r="E26" s="4">
        <v>0.009</v>
      </c>
      <c r="F26" s="4">
        <f t="shared" si="0"/>
        <v>0</v>
      </c>
      <c r="G26" s="4">
        <f t="shared" si="3"/>
        <v>0.009</v>
      </c>
      <c r="H26" s="4">
        <f t="shared" si="0"/>
        <v>0</v>
      </c>
      <c r="I26" s="4"/>
      <c r="J26" s="4">
        <v>0.006</v>
      </c>
      <c r="K26" s="4">
        <f t="shared" si="1"/>
        <v>0</v>
      </c>
      <c r="L26" s="4">
        <f t="shared" si="4"/>
        <v>0.006</v>
      </c>
      <c r="M26" s="4">
        <f t="shared" si="1"/>
        <v>0</v>
      </c>
      <c r="N26" s="7"/>
      <c r="O26" s="4">
        <v>0.001</v>
      </c>
      <c r="P26" s="4">
        <f t="shared" si="2"/>
        <v>0</v>
      </c>
      <c r="Q26" s="4">
        <f t="shared" si="5"/>
        <v>0.001</v>
      </c>
      <c r="R26" s="4">
        <f t="shared" si="2"/>
        <v>0</v>
      </c>
    </row>
    <row r="27" spans="2:18" ht="12.75">
      <c r="B27" s="2" t="s">
        <v>64</v>
      </c>
      <c r="C27" s="5">
        <v>0.1</v>
      </c>
      <c r="D27" s="5"/>
      <c r="E27" s="4">
        <v>0.002</v>
      </c>
      <c r="F27" s="4">
        <f t="shared" si="0"/>
        <v>0.0002</v>
      </c>
      <c r="G27" s="4">
        <f t="shared" si="3"/>
        <v>0.002</v>
      </c>
      <c r="H27" s="4">
        <f t="shared" si="0"/>
        <v>0.0002</v>
      </c>
      <c r="I27" s="4"/>
      <c r="J27" s="4">
        <v>0.002</v>
      </c>
      <c r="K27" s="4">
        <f t="shared" si="1"/>
        <v>0.0002</v>
      </c>
      <c r="L27" s="4">
        <f t="shared" si="4"/>
        <v>0.002</v>
      </c>
      <c r="M27" s="4">
        <f t="shared" si="1"/>
        <v>0.0002</v>
      </c>
      <c r="N27" s="7"/>
      <c r="O27" s="4">
        <v>0.002</v>
      </c>
      <c r="P27" s="4">
        <f t="shared" si="2"/>
        <v>0.0002</v>
      </c>
      <c r="Q27" s="4">
        <f t="shared" si="5"/>
        <v>0.002</v>
      </c>
      <c r="R27" s="4">
        <f t="shared" si="2"/>
        <v>0.0002</v>
      </c>
    </row>
    <row r="28" spans="2:18" ht="12.75">
      <c r="B28" s="2" t="s">
        <v>65</v>
      </c>
      <c r="C28" s="5">
        <v>0.1</v>
      </c>
      <c r="D28" s="5"/>
      <c r="E28" s="4">
        <v>0.001</v>
      </c>
      <c r="F28" s="4">
        <f t="shared" si="0"/>
        <v>0.0001</v>
      </c>
      <c r="G28" s="4">
        <f t="shared" si="3"/>
        <v>0.001</v>
      </c>
      <c r="H28" s="4">
        <f t="shared" si="0"/>
        <v>0.0001</v>
      </c>
      <c r="I28" s="4"/>
      <c r="J28" s="4">
        <v>0.001</v>
      </c>
      <c r="K28" s="4">
        <f t="shared" si="1"/>
        <v>0.0001</v>
      </c>
      <c r="L28" s="4">
        <f t="shared" si="4"/>
        <v>0.001</v>
      </c>
      <c r="M28" s="4">
        <f t="shared" si="1"/>
        <v>0.0001</v>
      </c>
      <c r="N28" s="7"/>
      <c r="O28" s="4">
        <v>0.001</v>
      </c>
      <c r="P28" s="4">
        <f t="shared" si="2"/>
        <v>0.0001</v>
      </c>
      <c r="Q28" s="4">
        <f t="shared" si="5"/>
        <v>0.001</v>
      </c>
      <c r="R28" s="4">
        <f t="shared" si="2"/>
        <v>0.0001</v>
      </c>
    </row>
    <row r="29" spans="2:18" ht="12.75">
      <c r="B29" s="2" t="s">
        <v>66</v>
      </c>
      <c r="C29" s="5">
        <v>0.1</v>
      </c>
      <c r="D29" s="5"/>
      <c r="E29" s="4">
        <v>0.001</v>
      </c>
      <c r="F29" s="4">
        <f t="shared" si="0"/>
        <v>0.0001</v>
      </c>
      <c r="G29" s="4">
        <f t="shared" si="3"/>
        <v>0.001</v>
      </c>
      <c r="H29" s="4">
        <f t="shared" si="0"/>
        <v>0.0001</v>
      </c>
      <c r="I29" s="4"/>
      <c r="J29" s="4">
        <v>0.001</v>
      </c>
      <c r="K29" s="4">
        <f t="shared" si="1"/>
        <v>0.0001</v>
      </c>
      <c r="L29" s="4">
        <f t="shared" si="4"/>
        <v>0.001</v>
      </c>
      <c r="M29" s="4">
        <f t="shared" si="1"/>
        <v>0.0001</v>
      </c>
      <c r="N29" s="7" t="s">
        <v>33</v>
      </c>
      <c r="O29" s="4">
        <v>0.001</v>
      </c>
      <c r="P29" s="4">
        <f t="shared" si="2"/>
        <v>0.0001</v>
      </c>
      <c r="Q29" s="4">
        <f t="shared" si="5"/>
        <v>0.0005</v>
      </c>
      <c r="R29" s="4">
        <f t="shared" si="2"/>
        <v>5E-05</v>
      </c>
    </row>
    <row r="30" spans="2:18" ht="12.75">
      <c r="B30" s="2" t="s">
        <v>67</v>
      </c>
      <c r="C30" s="5">
        <v>0.1</v>
      </c>
      <c r="D30" s="5" t="s">
        <v>33</v>
      </c>
      <c r="E30" s="4">
        <v>0.001</v>
      </c>
      <c r="F30" s="4">
        <f>IF(E30="","",E30*$C30)</f>
        <v>0.0001</v>
      </c>
      <c r="G30" s="4">
        <f>IF(E30=0,"",IF(D30="nd",E30/2,E30))</f>
        <v>0.0005</v>
      </c>
      <c r="H30" s="4">
        <f>IF(G30="","",G30*$C30)</f>
        <v>5E-05</v>
      </c>
      <c r="I30" s="4" t="s">
        <v>33</v>
      </c>
      <c r="J30" s="4">
        <v>0.001</v>
      </c>
      <c r="K30" s="4">
        <f>IF(J30="","",J30*$C30)</f>
        <v>0.0001</v>
      </c>
      <c r="L30" s="4">
        <f>IF(J30=0,"",IF(I30="nd",J30/2,J30))</f>
        <v>0.0005</v>
      </c>
      <c r="M30" s="4">
        <f>IF(L30="","",L30*$C30)</f>
        <v>5E-05</v>
      </c>
      <c r="N30" s="7" t="s">
        <v>33</v>
      </c>
      <c r="O30" s="4">
        <v>0.001</v>
      </c>
      <c r="P30" s="4">
        <f>IF(O30="","",O30*$C30)</f>
        <v>0.0001</v>
      </c>
      <c r="Q30" s="4">
        <f>IF(O30=0,"",IF(N30="nd",O30/2,O30))</f>
        <v>0.0005</v>
      </c>
      <c r="R30" s="4">
        <f>IF(Q30="","",Q30*$C30)</f>
        <v>5E-05</v>
      </c>
    </row>
    <row r="31" spans="2:18" ht="12.75">
      <c r="B31" s="2" t="s">
        <v>78</v>
      </c>
      <c r="C31" s="5">
        <v>0</v>
      </c>
      <c r="D31" s="5"/>
      <c r="E31" s="4">
        <v>0.01</v>
      </c>
      <c r="F31" s="4">
        <f>IF(E31="","",E31*$C31)</f>
        <v>0</v>
      </c>
      <c r="G31" s="4">
        <f>IF(E31=0,"",IF(D31="nd",E31/2,E31))</f>
        <v>0.01</v>
      </c>
      <c r="H31" s="4">
        <f>IF(G31="","",G31*$C31)</f>
        <v>0</v>
      </c>
      <c r="I31" s="4"/>
      <c r="J31" s="4">
        <v>0.007</v>
      </c>
      <c r="K31" s="4">
        <f>IF(J31="","",J31*$C31)</f>
        <v>0</v>
      </c>
      <c r="L31" s="4">
        <f>IF(J31=0,"",IF(I31="nd",J31/2,J31))</f>
        <v>0.007</v>
      </c>
      <c r="M31" s="4">
        <f>IF(L31="","",L31*$C31)</f>
        <v>0</v>
      </c>
      <c r="N31" s="7"/>
      <c r="O31" s="4">
        <v>0.005</v>
      </c>
      <c r="P31" s="4">
        <f>IF(O31="","",O31*$C31)</f>
        <v>0</v>
      </c>
      <c r="Q31" s="4">
        <f>IF(O31=0,"",IF(N31="nd",O31/2,O31))</f>
        <v>0.005</v>
      </c>
      <c r="R31" s="4">
        <f>IF(Q31="","",Q31*$C31)</f>
        <v>0</v>
      </c>
    </row>
    <row r="32" spans="2:18" ht="12.75">
      <c r="B32" s="2" t="s">
        <v>68</v>
      </c>
      <c r="C32" s="5">
        <v>0.01</v>
      </c>
      <c r="D32" s="5"/>
      <c r="E32" s="4">
        <v>0.007</v>
      </c>
      <c r="F32" s="4">
        <f>IF(E32="","",E32*$C32)</f>
        <v>7.000000000000001E-05</v>
      </c>
      <c r="G32" s="4">
        <f>IF(E32=0,"",IF(D32="nd",E32/2,E32))</f>
        <v>0.007</v>
      </c>
      <c r="H32" s="4">
        <f>IF(G32="","",G32*$C32)</f>
        <v>7.000000000000001E-05</v>
      </c>
      <c r="I32" s="4"/>
      <c r="J32" s="4">
        <v>0.006</v>
      </c>
      <c r="K32" s="4">
        <f>IF(J32="","",J32*$C32)</f>
        <v>6E-05</v>
      </c>
      <c r="L32" s="4">
        <f>IF(J32=0,"",IF(I32="nd",J32/2,J32))</f>
        <v>0.006</v>
      </c>
      <c r="M32" s="4">
        <f>IF(L32="","",L32*$C32)</f>
        <v>6E-05</v>
      </c>
      <c r="N32" s="7"/>
      <c r="O32" s="4">
        <v>0.003</v>
      </c>
      <c r="P32" s="4">
        <f>IF(O32="","",O32*$C32)</f>
        <v>3E-05</v>
      </c>
      <c r="Q32" s="4">
        <f>IF(O32=0,"",IF(N32="nd",O32/2,O32))</f>
        <v>0.003</v>
      </c>
      <c r="R32" s="4">
        <f>IF(Q32="","",Q32*$C32)</f>
        <v>3E-05</v>
      </c>
    </row>
    <row r="33" spans="2:18" ht="12.75">
      <c r="B33" s="2" t="s">
        <v>69</v>
      </c>
      <c r="C33" s="5">
        <v>0.01</v>
      </c>
      <c r="D33" s="5"/>
      <c r="E33" s="4">
        <v>0.002</v>
      </c>
      <c r="F33" s="4">
        <f t="shared" si="0"/>
        <v>2E-05</v>
      </c>
      <c r="G33" s="4">
        <f t="shared" si="3"/>
        <v>0.002</v>
      </c>
      <c r="H33" s="4">
        <f t="shared" si="0"/>
        <v>2E-05</v>
      </c>
      <c r="I33" s="4" t="s">
        <v>33</v>
      </c>
      <c r="J33" s="4">
        <v>0.001</v>
      </c>
      <c r="K33" s="4">
        <f t="shared" si="1"/>
        <v>1E-05</v>
      </c>
      <c r="L33" s="4">
        <f t="shared" si="4"/>
        <v>0.0005</v>
      </c>
      <c r="M33" s="4">
        <f t="shared" si="1"/>
        <v>5E-06</v>
      </c>
      <c r="N33" s="7" t="s">
        <v>33</v>
      </c>
      <c r="O33" s="4">
        <v>0.001</v>
      </c>
      <c r="P33" s="4">
        <f t="shared" si="2"/>
        <v>1E-05</v>
      </c>
      <c r="Q33" s="4">
        <f t="shared" si="5"/>
        <v>0.0005</v>
      </c>
      <c r="R33" s="4">
        <f t="shared" si="2"/>
        <v>5E-06</v>
      </c>
    </row>
    <row r="34" spans="2:18" ht="12.75">
      <c r="B34" s="2" t="s">
        <v>79</v>
      </c>
      <c r="C34" s="5">
        <v>0</v>
      </c>
      <c r="D34" s="5"/>
      <c r="E34" s="4">
        <v>0.01</v>
      </c>
      <c r="F34" s="4">
        <f t="shared" si="0"/>
        <v>0</v>
      </c>
      <c r="G34" s="4">
        <f t="shared" si="3"/>
        <v>0.01</v>
      </c>
      <c r="H34" s="4">
        <f t="shared" si="0"/>
        <v>0</v>
      </c>
      <c r="I34" s="4"/>
      <c r="J34" s="4">
        <v>0.008</v>
      </c>
      <c r="K34" s="4">
        <f t="shared" si="1"/>
        <v>0</v>
      </c>
      <c r="L34" s="4">
        <f t="shared" si="4"/>
        <v>0.008</v>
      </c>
      <c r="M34" s="4">
        <f t="shared" si="1"/>
        <v>0</v>
      </c>
      <c r="N34" s="7"/>
      <c r="O34" s="4">
        <v>0.003</v>
      </c>
      <c r="P34" s="4">
        <f t="shared" si="2"/>
        <v>0</v>
      </c>
      <c r="Q34" s="4">
        <f t="shared" si="5"/>
        <v>0.003</v>
      </c>
      <c r="R34" s="4">
        <f t="shared" si="2"/>
        <v>0</v>
      </c>
    </row>
    <row r="35" spans="2:18" ht="12.75">
      <c r="B35" s="2" t="s">
        <v>70</v>
      </c>
      <c r="C35" s="5">
        <v>0.001</v>
      </c>
      <c r="D35" s="5"/>
      <c r="E35" s="4">
        <v>0.01</v>
      </c>
      <c r="F35" s="4">
        <f t="shared" si="0"/>
        <v>1E-05</v>
      </c>
      <c r="G35" s="4">
        <f t="shared" si="3"/>
        <v>0.01</v>
      </c>
      <c r="H35" s="4">
        <f t="shared" si="0"/>
        <v>1E-05</v>
      </c>
      <c r="I35" s="4"/>
      <c r="J35" s="4">
        <v>0.01</v>
      </c>
      <c r="K35" s="4">
        <f t="shared" si="1"/>
        <v>1E-05</v>
      </c>
      <c r="L35" s="4">
        <f t="shared" si="4"/>
        <v>0.01</v>
      </c>
      <c r="M35" s="4">
        <f t="shared" si="1"/>
        <v>1E-05</v>
      </c>
      <c r="N35" s="7"/>
      <c r="O35" s="4">
        <v>0.006</v>
      </c>
      <c r="P35" s="4">
        <f t="shared" si="2"/>
        <v>6E-06</v>
      </c>
      <c r="Q35" s="4">
        <f t="shared" si="5"/>
        <v>0.006</v>
      </c>
      <c r="R35" s="4">
        <f t="shared" si="2"/>
        <v>6E-06</v>
      </c>
    </row>
    <row r="36" spans="5:17" ht="12.75">
      <c r="E36" s="11"/>
      <c r="G36" s="11"/>
      <c r="I36" s="11"/>
      <c r="J36" s="11"/>
      <c r="K36" s="11"/>
      <c r="L36" s="11"/>
      <c r="M36" s="11"/>
      <c r="N36" s="30"/>
      <c r="O36" s="11"/>
      <c r="Q36" s="11"/>
    </row>
    <row r="37" spans="2:18" ht="12.75">
      <c r="B37" s="2" t="s">
        <v>71</v>
      </c>
      <c r="C37" s="4"/>
      <c r="D37" s="16">
        <f>(F37-H37)*2/F37*100</f>
        <v>65.06950606329487</v>
      </c>
      <c r="E37" s="12"/>
      <c r="F37" s="4">
        <f>SUM(F11:F35)</f>
        <v>0.0033810000000000003</v>
      </c>
      <c r="G37" s="12">
        <f>G35+G34+G31+G26+G23+G21+G20+G18+G14+G12</f>
        <v>0.0835</v>
      </c>
      <c r="H37" s="4">
        <f>SUM(H11:H35)</f>
        <v>0.0022810000000000005</v>
      </c>
      <c r="I37" s="16">
        <f>(K37-M37)*2/K37*100</f>
        <v>63.567362428842486</v>
      </c>
      <c r="J37" s="4"/>
      <c r="K37" s="4">
        <f>SUM(K11:K35)</f>
        <v>0.0031620000000000003</v>
      </c>
      <c r="L37" s="12">
        <f>L35+L34+L31+L26+L23+L21+L20+L18+L14+L12</f>
        <v>0.06750000000000002</v>
      </c>
      <c r="M37" s="4">
        <f>SUM(M11:M35)</f>
        <v>0.0021570000000000005</v>
      </c>
      <c r="N37" s="16">
        <f>(P37-R37)*2/P37*100</f>
        <v>87.93388429752065</v>
      </c>
      <c r="O37" s="4"/>
      <c r="P37" s="4">
        <f>SUM(P11:P35)</f>
        <v>0.003025</v>
      </c>
      <c r="Q37" s="12">
        <f>Q35+Q34+Q31+Q26+Q23+Q21+Q20+Q18+Q14+Q12</f>
        <v>0.04050000000000001</v>
      </c>
      <c r="R37" s="4">
        <f>SUM(R11:R35)</f>
        <v>0.0016950000000000001</v>
      </c>
    </row>
    <row r="38" spans="5:17" ht="12.75">
      <c r="E38" s="12"/>
      <c r="G38" s="12"/>
      <c r="I38" s="12"/>
      <c r="J38" s="12"/>
      <c r="K38" s="12"/>
      <c r="L38" s="12"/>
      <c r="M38" s="12"/>
      <c r="N38" s="31"/>
      <c r="O38" s="12"/>
      <c r="Q38" s="12"/>
    </row>
    <row r="39" spans="2:3" ht="12.75">
      <c r="B39" s="2" t="s">
        <v>118</v>
      </c>
      <c r="C39" s="4">
        <f>AVERAGE(H37,M37,R37)</f>
        <v>0.0020443333333333338</v>
      </c>
    </row>
    <row r="40" spans="2:18" ht="12.75">
      <c r="B40" s="2" t="s">
        <v>119</v>
      </c>
      <c r="C40" s="4">
        <f>AVERAGE(G37,L37,Q37)</f>
        <v>0.06383333333333334</v>
      </c>
      <c r="E40" s="2"/>
      <c r="G40" s="2"/>
      <c r="I40" s="2"/>
      <c r="J40" s="2"/>
      <c r="K40" s="2"/>
      <c r="L40" s="2"/>
      <c r="M40" s="2"/>
      <c r="N40" s="5"/>
      <c r="O40" s="2"/>
      <c r="P40" s="2"/>
      <c r="Q40" s="2"/>
      <c r="R40" s="2"/>
    </row>
    <row r="41" spans="5:18" ht="12.75">
      <c r="E41" s="2"/>
      <c r="G41" s="2"/>
      <c r="I41" s="2"/>
      <c r="J41" s="2"/>
      <c r="K41" s="2"/>
      <c r="L41" s="2"/>
      <c r="M41" s="2"/>
      <c r="N41" s="5"/>
      <c r="O41" s="2"/>
      <c r="P41" s="2"/>
      <c r="Q41" s="2"/>
      <c r="R41" s="2"/>
    </row>
    <row r="42" spans="5:18" ht="12.75">
      <c r="E42" s="2"/>
      <c r="G42" s="2"/>
      <c r="I42" s="2"/>
      <c r="J42" s="2"/>
      <c r="K42" s="2"/>
      <c r="L42" s="2"/>
      <c r="M42" s="2"/>
      <c r="N42" s="5"/>
      <c r="O42" s="2"/>
      <c r="P42" s="2"/>
      <c r="Q42" s="2"/>
      <c r="R42" s="2"/>
    </row>
    <row r="43" spans="5:18" ht="12.75">
      <c r="E43" s="2"/>
      <c r="G43" s="2"/>
      <c r="I43" s="2"/>
      <c r="J43" s="2"/>
      <c r="K43" s="2"/>
      <c r="L43" s="2"/>
      <c r="M43" s="2"/>
      <c r="N43" s="5"/>
      <c r="O43" s="2"/>
      <c r="P43" s="2"/>
      <c r="Q43" s="2"/>
      <c r="R43" s="2"/>
    </row>
    <row r="44" spans="5:18" ht="12.75">
      <c r="E44" s="2"/>
      <c r="G44" s="2"/>
      <c r="I44" s="2"/>
      <c r="J44" s="2"/>
      <c r="K44" s="2"/>
      <c r="L44" s="2"/>
      <c r="M44" s="2"/>
      <c r="N44" s="5"/>
      <c r="O44" s="2"/>
      <c r="P44" s="2"/>
      <c r="Q44" s="2"/>
      <c r="R44" s="2"/>
    </row>
    <row r="45" spans="5:18" ht="12.75">
      <c r="E45" s="2"/>
      <c r="G45" s="2"/>
      <c r="I45" s="2"/>
      <c r="J45" s="2"/>
      <c r="K45" s="2"/>
      <c r="L45" s="2"/>
      <c r="M45" s="2"/>
      <c r="N45" s="5"/>
      <c r="O45" s="2"/>
      <c r="P45" s="2"/>
      <c r="Q45" s="2"/>
      <c r="R45" s="2"/>
    </row>
    <row r="46" spans="5:18" ht="12.75">
      <c r="E46" s="2"/>
      <c r="G46" s="2"/>
      <c r="I46" s="2"/>
      <c r="J46" s="2"/>
      <c r="K46" s="2"/>
      <c r="L46" s="2"/>
      <c r="M46" s="2"/>
      <c r="N46" s="5"/>
      <c r="O46" s="2"/>
      <c r="P46" s="2"/>
      <c r="Q46" s="2"/>
      <c r="R46" s="2"/>
    </row>
    <row r="47" spans="5:18" ht="12.75">
      <c r="E47" s="2"/>
      <c r="G47" s="2"/>
      <c r="I47" s="2"/>
      <c r="J47" s="2"/>
      <c r="K47" s="2"/>
      <c r="L47" s="2"/>
      <c r="M47" s="2"/>
      <c r="N47" s="5"/>
      <c r="O47" s="2"/>
      <c r="P47" s="2"/>
      <c r="Q47" s="2"/>
      <c r="R47" s="2"/>
    </row>
    <row r="48" spans="5:18" ht="12.75">
      <c r="E48" s="2"/>
      <c r="G48" s="2"/>
      <c r="I48" s="2"/>
      <c r="J48" s="2"/>
      <c r="K48" s="2"/>
      <c r="L48" s="2"/>
      <c r="M48" s="2"/>
      <c r="N48" s="5"/>
      <c r="O48" s="2"/>
      <c r="P48" s="2"/>
      <c r="Q48" s="2"/>
      <c r="R48" s="2"/>
    </row>
    <row r="49" spans="5:18" ht="12.75">
      <c r="E49" s="2"/>
      <c r="G49" s="2"/>
      <c r="I49" s="2"/>
      <c r="J49" s="2"/>
      <c r="K49" s="2"/>
      <c r="L49" s="2"/>
      <c r="M49" s="2"/>
      <c r="N49" s="5"/>
      <c r="O49" s="2"/>
      <c r="P49" s="2"/>
      <c r="Q49" s="2"/>
      <c r="R49" s="2"/>
    </row>
    <row r="50" spans="5:18" ht="12.75">
      <c r="E50" s="2"/>
      <c r="G50" s="2"/>
      <c r="I50" s="2"/>
      <c r="J50" s="2"/>
      <c r="K50" s="2"/>
      <c r="L50" s="2"/>
      <c r="M50" s="2"/>
      <c r="N50" s="5"/>
      <c r="O50" s="2"/>
      <c r="P50" s="2"/>
      <c r="Q50" s="2"/>
      <c r="R50" s="2"/>
    </row>
    <row r="51" spans="5:18" ht="12.75">
      <c r="E51" s="2"/>
      <c r="G51" s="2"/>
      <c r="I51" s="2"/>
      <c r="J51" s="2"/>
      <c r="K51" s="2"/>
      <c r="L51" s="2"/>
      <c r="M51" s="2"/>
      <c r="N51" s="5"/>
      <c r="O51" s="2"/>
      <c r="P51" s="2"/>
      <c r="Q51" s="2"/>
      <c r="R51" s="2"/>
    </row>
    <row r="52" spans="5:18" ht="12.75">
      <c r="E52" s="2"/>
      <c r="G52" s="2"/>
      <c r="I52" s="2"/>
      <c r="J52" s="2"/>
      <c r="K52" s="2"/>
      <c r="L52" s="2"/>
      <c r="M52" s="2"/>
      <c r="N52" s="5"/>
      <c r="O52" s="2"/>
      <c r="P52" s="2"/>
      <c r="Q52" s="2"/>
      <c r="R52" s="2"/>
    </row>
    <row r="53" spans="5:18" ht="12.75">
      <c r="E53" s="2"/>
      <c r="G53" s="2"/>
      <c r="I53" s="2"/>
      <c r="J53" s="2"/>
      <c r="K53" s="2"/>
      <c r="L53" s="2"/>
      <c r="M53" s="2"/>
      <c r="N53" s="5"/>
      <c r="O53" s="2"/>
      <c r="P53" s="2"/>
      <c r="Q53" s="2"/>
      <c r="R53" s="2"/>
    </row>
    <row r="54" spans="5:18" ht="12.75">
      <c r="E54" s="2"/>
      <c r="G54" s="2"/>
      <c r="I54" s="2"/>
      <c r="J54" s="2"/>
      <c r="K54" s="2"/>
      <c r="L54" s="2"/>
      <c r="M54" s="2"/>
      <c r="N54" s="5"/>
      <c r="O54" s="2"/>
      <c r="P54" s="2"/>
      <c r="Q54" s="2"/>
      <c r="R54" s="2"/>
    </row>
    <row r="55" spans="5:18" ht="12.75">
      <c r="E55" s="2"/>
      <c r="G55" s="2"/>
      <c r="I55" s="2"/>
      <c r="J55" s="2"/>
      <c r="K55" s="2"/>
      <c r="L55" s="2"/>
      <c r="M55" s="2"/>
      <c r="N55" s="5"/>
      <c r="O55" s="2"/>
      <c r="P55" s="2"/>
      <c r="Q55" s="2"/>
      <c r="R55" s="2"/>
    </row>
    <row r="56" spans="5:18" ht="12.75">
      <c r="E56" s="2"/>
      <c r="G56" s="2"/>
      <c r="I56" s="2"/>
      <c r="J56" s="2"/>
      <c r="K56" s="2"/>
      <c r="L56" s="2"/>
      <c r="M56" s="2"/>
      <c r="N56" s="5"/>
      <c r="O56" s="2"/>
      <c r="P56" s="2"/>
      <c r="Q56" s="2"/>
      <c r="R56" s="2"/>
    </row>
    <row r="57" spans="5:18" ht="12.75">
      <c r="E57" s="2"/>
      <c r="G57" s="2"/>
      <c r="I57" s="2"/>
      <c r="J57" s="2"/>
      <c r="K57" s="2"/>
      <c r="L57" s="2"/>
      <c r="M57" s="2"/>
      <c r="N57" s="5"/>
      <c r="O57" s="2"/>
      <c r="P57" s="2"/>
      <c r="Q57" s="2"/>
      <c r="R57" s="2"/>
    </row>
    <row r="58" spans="5:18" ht="12.75">
      <c r="E58" s="2"/>
      <c r="G58" s="2"/>
      <c r="I58" s="2"/>
      <c r="J58" s="2"/>
      <c r="K58" s="2"/>
      <c r="L58" s="2"/>
      <c r="M58" s="2"/>
      <c r="N58" s="5"/>
      <c r="O58" s="2"/>
      <c r="P58" s="2"/>
      <c r="Q58" s="2"/>
      <c r="R58" s="2"/>
    </row>
    <row r="59" spans="5:18" ht="12.75">
      <c r="E59" s="2"/>
      <c r="G59" s="2"/>
      <c r="I59" s="2"/>
      <c r="J59" s="2"/>
      <c r="K59" s="2"/>
      <c r="L59" s="2"/>
      <c r="M59" s="2"/>
      <c r="N59" s="5"/>
      <c r="O59" s="2"/>
      <c r="P59" s="2"/>
      <c r="Q59" s="2"/>
      <c r="R59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2004-02-24T17:53:47Z</cp:lastPrinted>
  <dcterms:created xsi:type="dcterms:W3CDTF">2000-01-10T00:44:42Z</dcterms:created>
  <dcterms:modified xsi:type="dcterms:W3CDTF">2004-02-24T17:53:50Z</dcterms:modified>
  <cp:category/>
  <cp:version/>
  <cp:contentType/>
  <cp:contentStatus/>
</cp:coreProperties>
</file>