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581" yWindow="3300" windowWidth="12120" windowHeight="6780" activeTab="2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</sheets>
  <definedNames/>
  <calcPr fullCalcOnLoad="1"/>
</workbook>
</file>

<file path=xl/sharedStrings.xml><?xml version="1.0" encoding="utf-8"?>
<sst xmlns="http://schemas.openxmlformats.org/spreadsheetml/2006/main" count="306" uniqueCount="140">
  <si>
    <t>EPA ID No.</t>
  </si>
  <si>
    <t>PAD002312791</t>
  </si>
  <si>
    <t>Facility Name</t>
  </si>
  <si>
    <t>Facility Location</t>
  </si>
  <si>
    <t xml:space="preserve">    City</t>
  </si>
  <si>
    <t>Philadelphia</t>
  </si>
  <si>
    <t xml:space="preserve">    State</t>
  </si>
  <si>
    <t>PA</t>
  </si>
  <si>
    <t>Unit ID Name/No.</t>
  </si>
  <si>
    <t>Boiler No. 2</t>
  </si>
  <si>
    <t>Other Sister Facilities</t>
  </si>
  <si>
    <t>None</t>
  </si>
  <si>
    <t>APCS Characteristics</t>
  </si>
  <si>
    <t>NA</t>
  </si>
  <si>
    <t>Sootblowing</t>
  </si>
  <si>
    <t>Liquid wastes</t>
  </si>
  <si>
    <t>Stack Characteristics</t>
  </si>
  <si>
    <t xml:space="preserve">    Diameter (ft)</t>
  </si>
  <si>
    <t xml:space="preserve">    Height (ft)</t>
  </si>
  <si>
    <t>Permitting Status</t>
  </si>
  <si>
    <t>Tier I metals, chlorine (testing for Cr+6/Cr, Cl2/HCl split)</t>
  </si>
  <si>
    <t xml:space="preserve">    Report Name/Date</t>
  </si>
  <si>
    <t>1999 Revised BIF Compliance Certification, September 1999</t>
  </si>
  <si>
    <t xml:space="preserve">    Report Prepare</t>
  </si>
  <si>
    <t>ENSR Corp.</t>
  </si>
  <si>
    <t xml:space="preserve">    Testing Firm</t>
  </si>
  <si>
    <t xml:space="preserve">    Condition Descr</t>
  </si>
  <si>
    <t xml:space="preserve">    Content</t>
  </si>
  <si>
    <t>Units</t>
  </si>
  <si>
    <t>2008C1</t>
  </si>
  <si>
    <t>PM</t>
  </si>
  <si>
    <t>gr/dscf</t>
  </si>
  <si>
    <t>y</t>
  </si>
  <si>
    <t>ppmv</t>
  </si>
  <si>
    <t>HCl</t>
  </si>
  <si>
    <t>g/hr</t>
  </si>
  <si>
    <t>Cl2</t>
  </si>
  <si>
    <t>dscfm</t>
  </si>
  <si>
    <t>%</t>
  </si>
  <si>
    <t>°F</t>
  </si>
  <si>
    <t>Cond Avg</t>
  </si>
  <si>
    <t>Liq. Wastes</t>
  </si>
  <si>
    <t>lb/hr</t>
  </si>
  <si>
    <t>Density</t>
  </si>
  <si>
    <t>lb/gal</t>
  </si>
  <si>
    <t>Ash</t>
  </si>
  <si>
    <t>Chlorine</t>
  </si>
  <si>
    <t>Heating Value</t>
  </si>
  <si>
    <t>Btu/lb</t>
  </si>
  <si>
    <t>nd</t>
  </si>
  <si>
    <t>Oxygen</t>
  </si>
  <si>
    <t>MMBtu/hr</t>
  </si>
  <si>
    <t>Estimated Firing Rate</t>
  </si>
  <si>
    <t>mg/dscm</t>
  </si>
  <si>
    <t>ug/dscm</t>
  </si>
  <si>
    <t>spiked?</t>
  </si>
  <si>
    <t>Combustor Characteristics</t>
  </si>
  <si>
    <t>Process Information</t>
  </si>
  <si>
    <t>SVM</t>
  </si>
  <si>
    <t>LVM</t>
  </si>
  <si>
    <t>Stack Gas Emissions</t>
  </si>
  <si>
    <t>HW</t>
  </si>
  <si>
    <t>µg/dscm</t>
  </si>
  <si>
    <t>Liq</t>
  </si>
  <si>
    <t>Natural gas</t>
  </si>
  <si>
    <t>PM, CO, HCl/Cl2, and Cr/Cr+6</t>
  </si>
  <si>
    <t>Feedstreams</t>
  </si>
  <si>
    <t>Capacity (MMBtu/hr)</t>
  </si>
  <si>
    <t>Hazardous Wastes</t>
  </si>
  <si>
    <t>Phase II ID No.</t>
  </si>
  <si>
    <t>Feedrate MTEC Calculations</t>
  </si>
  <si>
    <t>BIF Feedrate Limits</t>
  </si>
  <si>
    <t>Boiler No. 1 (Phase II ID No. 900)</t>
  </si>
  <si>
    <t>7% O2</t>
  </si>
  <si>
    <t>Boiler Steam Prod</t>
  </si>
  <si>
    <t>Supplemental Fuel</t>
  </si>
  <si>
    <t xml:space="preserve">    Testing Dates</t>
  </si>
  <si>
    <t>CoC, normal waste, metals, chlorine, ash feed</t>
  </si>
  <si>
    <t>Source Description</t>
  </si>
  <si>
    <t xml:space="preserve">    Gas Velocity (ft/sec)</t>
  </si>
  <si>
    <t xml:space="preserve">    Gas Temperature (°F)</t>
  </si>
  <si>
    <t>Soot Blowing</t>
  </si>
  <si>
    <t>Haz Waste Description</t>
  </si>
  <si>
    <t xml:space="preserve">   Temperature</t>
  </si>
  <si>
    <t xml:space="preserve">   Stack Gas Flowrate</t>
  </si>
  <si>
    <t>Comments</t>
  </si>
  <si>
    <t>PM, HCl/Cl2</t>
  </si>
  <si>
    <t>Cr, Cr+6</t>
  </si>
  <si>
    <t xml:space="preserve">   O2</t>
  </si>
  <si>
    <t xml:space="preserve">   Moisture</t>
  </si>
  <si>
    <t>Total Chlorine</t>
  </si>
  <si>
    <t>CO (RA)</t>
  </si>
  <si>
    <t>CO (MHRA)</t>
  </si>
  <si>
    <t>Chromium</t>
  </si>
  <si>
    <t>Sampling Train</t>
  </si>
  <si>
    <t>Arsenic</t>
  </si>
  <si>
    <t>Barium</t>
  </si>
  <si>
    <t>Beryllium</t>
  </si>
  <si>
    <t>Thallium</t>
  </si>
  <si>
    <t>Antimony</t>
  </si>
  <si>
    <t>Lead</t>
  </si>
  <si>
    <t>Cadmium</t>
  </si>
  <si>
    <t>Silver</t>
  </si>
  <si>
    <t>*</t>
  </si>
  <si>
    <t>Thermal Feedrate</t>
  </si>
  <si>
    <t>Mercury</t>
  </si>
  <si>
    <t>Feed Rate</t>
  </si>
  <si>
    <t>HWC Burn Status (Date if Terminated)</t>
  </si>
  <si>
    <t xml:space="preserve">    Cond Dates</t>
  </si>
  <si>
    <t>Watertube boiler. Babcock and Wilcox BL-702, front wall fired (6 burners in 2 rows), drum Sterling tube design, steam prod at 156,000 lb/hr @ 260 psig and 527°F</t>
  </si>
  <si>
    <t>Liquid-fired boiler</t>
  </si>
  <si>
    <t>Cond Description</t>
  </si>
  <si>
    <t>Feedstream Number</t>
  </si>
  <si>
    <t>Feed Class</t>
  </si>
  <si>
    <t>R1</t>
  </si>
  <si>
    <t>R2</t>
  </si>
  <si>
    <t>R3</t>
  </si>
  <si>
    <t>Liq HW</t>
  </si>
  <si>
    <t>E1</t>
  </si>
  <si>
    <t>E2</t>
  </si>
  <si>
    <t>Number of Sister Facilities</t>
  </si>
  <si>
    <t>Combustor Class</t>
  </si>
  <si>
    <t>Combustor Type</t>
  </si>
  <si>
    <t>APCS Detailed Acronym</t>
  </si>
  <si>
    <t>APCS General Class</t>
  </si>
  <si>
    <t>source</t>
  </si>
  <si>
    <t>cond</t>
  </si>
  <si>
    <t>emiss</t>
  </si>
  <si>
    <t>feed</t>
  </si>
  <si>
    <t>process</t>
  </si>
  <si>
    <t>Liquid-fired</t>
  </si>
  <si>
    <t>Chromium (Hex)</t>
  </si>
  <si>
    <t>F1</t>
  </si>
  <si>
    <t>F2</t>
  </si>
  <si>
    <t>Total</t>
  </si>
  <si>
    <t>Feedstream Description</t>
  </si>
  <si>
    <t>Feed Class 2</t>
  </si>
  <si>
    <t>Yes; 4 times per day, 10 min in duration (C1R2 has sootblowing)</t>
  </si>
  <si>
    <t>Sunoco Inc. (R &amp; M) Frankford Plant</t>
  </si>
  <si>
    <t>Stack Gas Flowrate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</si>
</sst>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000"/>
    <numFmt numFmtId="167" formatCode="0.00000"/>
    <numFmt numFmtId="168" formatCode="0.0000"/>
    <numFmt numFmtId="169" formatCode="0.000"/>
    <numFmt numFmtId="170" formatCode="0.0000000"/>
    <numFmt numFmtId="171" formatCode="0.00000000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165" fontId="0" fillId="0" borderId="0" xfId="0" applyNumberFormat="1" applyFont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169" fontId="0" fillId="0" borderId="0" xfId="0" applyNumberFormat="1" applyFont="1" applyBorder="1" applyAlignment="1">
      <alignment horizontal="right"/>
    </xf>
    <xf numFmtId="17" fontId="0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2" fontId="0" fillId="0" borderId="0" xfId="0" applyNumberFormat="1" applyFill="1" applyBorder="1" applyAlignment="1">
      <alignment/>
    </xf>
    <xf numFmtId="165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workbookViewId="0" topLeftCell="A1">
      <selection activeCell="B24" sqref="B24"/>
    </sheetView>
  </sheetViews>
  <sheetFormatPr defaultColWidth="9.140625" defaultRowHeight="12.75"/>
  <sheetData>
    <row r="1" ht="12.75">
      <c r="A1" t="s">
        <v>125</v>
      </c>
    </row>
    <row r="2" ht="12.75">
      <c r="A2" t="s">
        <v>126</v>
      </c>
    </row>
    <row r="3" ht="12.75">
      <c r="A3" t="s">
        <v>127</v>
      </c>
    </row>
    <row r="4" ht="12.75">
      <c r="A4" t="s">
        <v>128</v>
      </c>
    </row>
    <row r="5" ht="12.75">
      <c r="A5" t="s">
        <v>129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2"/>
  <sheetViews>
    <sheetView workbookViewId="0" topLeftCell="B1">
      <selection activeCell="B2" sqref="B2"/>
    </sheetView>
  </sheetViews>
  <sheetFormatPr defaultColWidth="9.140625" defaultRowHeight="12.75"/>
  <cols>
    <col min="1" max="1" width="9.140625" style="2" hidden="1" customWidth="1"/>
    <col min="2" max="2" width="26.421875" style="2" customWidth="1"/>
    <col min="3" max="3" width="53.8515625" style="2" customWidth="1"/>
    <col min="4" max="16384" width="8.8515625" style="2" customWidth="1"/>
  </cols>
  <sheetData>
    <row r="1" ht="12.75">
      <c r="B1" s="1" t="s">
        <v>78</v>
      </c>
    </row>
    <row r="3" spans="2:3" ht="12.75">
      <c r="B3" s="2" t="s">
        <v>69</v>
      </c>
      <c r="C3" s="20">
        <v>2008</v>
      </c>
    </row>
    <row r="4" spans="2:3" ht="12.75">
      <c r="B4" s="2" t="s">
        <v>0</v>
      </c>
      <c r="C4" s="2" t="s">
        <v>1</v>
      </c>
    </row>
    <row r="5" spans="2:3" ht="12.75">
      <c r="B5" s="2" t="s">
        <v>2</v>
      </c>
      <c r="C5" s="2" t="s">
        <v>138</v>
      </c>
    </row>
    <row r="6" ht="12.75">
      <c r="B6" s="2" t="s">
        <v>3</v>
      </c>
    </row>
    <row r="7" spans="2:3" ht="12.75">
      <c r="B7" s="2" t="s">
        <v>4</v>
      </c>
      <c r="C7" s="2" t="s">
        <v>5</v>
      </c>
    </row>
    <row r="8" spans="2:3" ht="12.75">
      <c r="B8" s="2" t="s">
        <v>6</v>
      </c>
      <c r="C8" s="2" t="s">
        <v>7</v>
      </c>
    </row>
    <row r="9" spans="2:3" ht="12.75">
      <c r="B9" s="2" t="s">
        <v>8</v>
      </c>
      <c r="C9" s="2" t="s">
        <v>9</v>
      </c>
    </row>
    <row r="10" spans="2:3" ht="12.75">
      <c r="B10" s="2" t="s">
        <v>10</v>
      </c>
      <c r="C10" s="2" t="s">
        <v>72</v>
      </c>
    </row>
    <row r="11" spans="2:3" ht="12.75">
      <c r="B11" s="2" t="s">
        <v>120</v>
      </c>
      <c r="C11" s="20">
        <v>1</v>
      </c>
    </row>
    <row r="12" spans="2:3" ht="12.75">
      <c r="B12" s="2" t="s">
        <v>121</v>
      </c>
      <c r="C12" s="2" t="s">
        <v>110</v>
      </c>
    </row>
    <row r="13" spans="2:3" ht="12.75">
      <c r="B13" s="2" t="s">
        <v>122</v>
      </c>
      <c r="C13" s="2" t="s">
        <v>130</v>
      </c>
    </row>
    <row r="14" spans="2:3" s="24" customFormat="1" ht="38.25">
      <c r="B14" s="24" t="s">
        <v>56</v>
      </c>
      <c r="C14" s="24" t="s">
        <v>109</v>
      </c>
    </row>
    <row r="15" spans="2:3" s="24" customFormat="1" ht="12.75">
      <c r="B15" s="24" t="s">
        <v>67</v>
      </c>
      <c r="C15" s="25">
        <v>260</v>
      </c>
    </row>
    <row r="16" spans="2:3" ht="25.5">
      <c r="B16" s="24" t="s">
        <v>81</v>
      </c>
      <c r="C16" s="24" t="s">
        <v>137</v>
      </c>
    </row>
    <row r="17" spans="2:3" ht="12.75">
      <c r="B17" s="2" t="s">
        <v>123</v>
      </c>
      <c r="C17" s="2" t="s">
        <v>11</v>
      </c>
    </row>
    <row r="18" ht="12.75">
      <c r="B18" s="2" t="s">
        <v>124</v>
      </c>
    </row>
    <row r="19" spans="2:3" s="24" customFormat="1" ht="12.75">
      <c r="B19" s="2" t="s">
        <v>12</v>
      </c>
      <c r="C19" s="2" t="s">
        <v>13</v>
      </c>
    </row>
    <row r="20" spans="2:3" ht="12.75">
      <c r="B20" s="2" t="s">
        <v>68</v>
      </c>
      <c r="C20" s="2" t="s">
        <v>63</v>
      </c>
    </row>
    <row r="21" spans="2:3" ht="12.75">
      <c r="B21" s="2" t="s">
        <v>82</v>
      </c>
      <c r="C21" s="2" t="s">
        <v>15</v>
      </c>
    </row>
    <row r="22" spans="2:3" ht="12.75">
      <c r="B22" s="2" t="s">
        <v>75</v>
      </c>
      <c r="C22" s="2" t="s">
        <v>64</v>
      </c>
    </row>
    <row r="23" ht="12.75" customHeight="1"/>
    <row r="24" ht="12.75">
      <c r="B24" s="2" t="s">
        <v>16</v>
      </c>
    </row>
    <row r="25" spans="2:3" ht="12.75">
      <c r="B25" s="2" t="s">
        <v>17</v>
      </c>
      <c r="C25" s="20">
        <v>4</v>
      </c>
    </row>
    <row r="26" spans="2:3" ht="12.75">
      <c r="B26" s="2" t="s">
        <v>18</v>
      </c>
      <c r="C26" s="20">
        <v>133</v>
      </c>
    </row>
    <row r="27" spans="2:3" ht="12.75">
      <c r="B27" s="2" t="s">
        <v>79</v>
      </c>
      <c r="C27" s="21">
        <f>7169/60</f>
        <v>119.48333333333333</v>
      </c>
    </row>
    <row r="28" spans="2:3" ht="12.75">
      <c r="B28" s="2" t="s">
        <v>80</v>
      </c>
      <c r="C28" s="20">
        <v>483</v>
      </c>
    </row>
    <row r="29" ht="12.75" customHeight="1"/>
    <row r="30" spans="2:3" ht="12.75">
      <c r="B30" s="2" t="s">
        <v>19</v>
      </c>
      <c r="C30" s="2" t="s">
        <v>20</v>
      </c>
    </row>
    <row r="31" s="30" customFormat="1" ht="25.5">
      <c r="B31" s="30" t="s">
        <v>107</v>
      </c>
    </row>
    <row r="32" ht="12.75" customHeight="1"/>
    <row r="34" ht="12.75">
      <c r="C34" s="22"/>
    </row>
    <row r="37" ht="12.75">
      <c r="C37" s="23"/>
    </row>
    <row r="38" ht="12.75">
      <c r="C38" s="28"/>
    </row>
    <row r="42" ht="12.75">
      <c r="C42" s="23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11"/>
  <sheetViews>
    <sheetView tabSelected="1" workbookViewId="0" topLeftCell="B1">
      <selection activeCell="B2" sqref="B2"/>
    </sheetView>
  </sheetViews>
  <sheetFormatPr defaultColWidth="9.140625" defaultRowHeight="12.75"/>
  <cols>
    <col min="1" max="1" width="3.8515625" style="2" hidden="1" customWidth="1"/>
    <col min="2" max="2" width="23.8515625" style="2" customWidth="1"/>
    <col min="3" max="3" width="56.7109375" style="2" customWidth="1"/>
    <col min="4" max="16384" width="9.140625" style="2" customWidth="1"/>
  </cols>
  <sheetData>
    <row r="1" ht="12.75">
      <c r="B1" s="1" t="s">
        <v>111</v>
      </c>
    </row>
    <row r="3" ht="12.75">
      <c r="B3" s="29" t="s">
        <v>29</v>
      </c>
    </row>
    <row r="5" spans="2:3" ht="12.75">
      <c r="B5" s="2" t="s">
        <v>21</v>
      </c>
      <c r="C5" s="22" t="s">
        <v>22</v>
      </c>
    </row>
    <row r="6" spans="2:3" ht="12.75">
      <c r="B6" s="2" t="s">
        <v>23</v>
      </c>
      <c r="C6" s="2" t="s">
        <v>24</v>
      </c>
    </row>
    <row r="7" spans="2:3" ht="12.75">
      <c r="B7" s="2" t="s">
        <v>25</v>
      </c>
      <c r="C7" s="2" t="s">
        <v>24</v>
      </c>
    </row>
    <row r="8" spans="2:3" ht="12.75">
      <c r="B8" s="2" t="s">
        <v>76</v>
      </c>
      <c r="C8" s="23">
        <v>36334</v>
      </c>
    </row>
    <row r="9" spans="2:3" ht="12.75">
      <c r="B9" s="2" t="s">
        <v>108</v>
      </c>
      <c r="C9" s="28">
        <v>36312</v>
      </c>
    </row>
    <row r="10" spans="2:3" ht="12.75">
      <c r="B10" s="2" t="s">
        <v>26</v>
      </c>
      <c r="C10" s="2" t="s">
        <v>77</v>
      </c>
    </row>
    <row r="11" spans="2:3" ht="12.75">
      <c r="B11" s="2" t="s">
        <v>27</v>
      </c>
      <c r="C11" s="2" t="s">
        <v>65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="75" zoomScaleNormal="75" workbookViewId="0" topLeftCell="B1">
      <selection activeCell="C6" sqref="C6"/>
    </sheetView>
  </sheetViews>
  <sheetFormatPr defaultColWidth="9.140625" defaultRowHeight="12.75"/>
  <cols>
    <col min="1" max="1" width="3.57421875" style="11" hidden="1" customWidth="1"/>
    <col min="2" max="2" width="21.140625" style="11" customWidth="1"/>
    <col min="3" max="3" width="14.8515625" style="11" customWidth="1"/>
    <col min="4" max="4" width="8.8515625" style="10" customWidth="1"/>
    <col min="5" max="5" width="5.421875" style="10" customWidth="1"/>
    <col min="6" max="6" width="2.28125" style="10" customWidth="1"/>
    <col min="7" max="7" width="8.8515625" style="11" customWidth="1"/>
    <col min="8" max="8" width="2.140625" style="11" customWidth="1"/>
    <col min="9" max="9" width="9.7109375" style="11" customWidth="1"/>
    <col min="10" max="10" width="2.140625" style="11" customWidth="1"/>
    <col min="11" max="11" width="8.8515625" style="11" customWidth="1"/>
    <col min="12" max="12" width="3.7109375" style="11" customWidth="1"/>
    <col min="13" max="16384" width="8.8515625" style="11" customWidth="1"/>
  </cols>
  <sheetData>
    <row r="1" spans="2:3" ht="12.75">
      <c r="B1" s="9" t="s">
        <v>60</v>
      </c>
      <c r="C1" s="9"/>
    </row>
    <row r="2" spans="2:13" ht="12.75">
      <c r="B2" s="12"/>
      <c r="C2" s="12"/>
      <c r="G2" s="12"/>
      <c r="H2" s="12"/>
      <c r="I2" s="12"/>
      <c r="J2" s="12"/>
      <c r="K2" s="12"/>
      <c r="L2" s="12"/>
      <c r="M2" s="12"/>
    </row>
    <row r="3" ht="12.75">
      <c r="B3" s="2"/>
    </row>
    <row r="4" spans="2:3" ht="12.75">
      <c r="B4" s="2"/>
      <c r="C4" s="2"/>
    </row>
    <row r="5" spans="2:13" ht="12.75">
      <c r="B5" s="2"/>
      <c r="C5" s="2" t="s">
        <v>85</v>
      </c>
      <c r="D5" s="10" t="s">
        <v>28</v>
      </c>
      <c r="E5" s="10" t="s">
        <v>73</v>
      </c>
      <c r="G5" s="12"/>
      <c r="H5" s="12"/>
      <c r="I5" s="12" t="s">
        <v>14</v>
      </c>
      <c r="J5" s="12"/>
      <c r="K5" s="12"/>
      <c r="L5" s="12"/>
      <c r="M5" s="12"/>
    </row>
    <row r="6" spans="1:13" ht="12.75">
      <c r="A6" s="11">
        <v>1</v>
      </c>
      <c r="B6" s="13" t="s">
        <v>29</v>
      </c>
      <c r="C6" s="13"/>
      <c r="G6" s="12" t="s">
        <v>114</v>
      </c>
      <c r="H6" s="12"/>
      <c r="I6" s="12" t="s">
        <v>115</v>
      </c>
      <c r="J6" s="12"/>
      <c r="K6" s="12" t="s">
        <v>116</v>
      </c>
      <c r="L6" s="12"/>
      <c r="M6" s="12" t="s">
        <v>40</v>
      </c>
    </row>
    <row r="7" spans="2:13" ht="12.75">
      <c r="B7" s="10"/>
      <c r="C7" s="10"/>
      <c r="D7" s="2"/>
      <c r="E7" s="2"/>
      <c r="F7" s="2"/>
      <c r="G7" s="2"/>
      <c r="H7" s="2"/>
      <c r="I7" s="2"/>
      <c r="J7" s="2"/>
      <c r="K7" s="2"/>
      <c r="L7" s="2"/>
      <c r="M7" s="12"/>
    </row>
    <row r="8" spans="2:13" ht="12.75">
      <c r="B8" s="10" t="s">
        <v>30</v>
      </c>
      <c r="C8" s="10" t="s">
        <v>118</v>
      </c>
      <c r="D8" s="10" t="s">
        <v>31</v>
      </c>
      <c r="E8" s="10" t="s">
        <v>32</v>
      </c>
      <c r="G8" s="14">
        <v>0.0165</v>
      </c>
      <c r="H8" s="14"/>
      <c r="I8" s="14">
        <v>0.0417</v>
      </c>
      <c r="J8" s="14"/>
      <c r="K8" s="14">
        <v>0.0102</v>
      </c>
      <c r="L8" s="14"/>
      <c r="M8" s="14">
        <v>0.0204</v>
      </c>
    </row>
    <row r="9" spans="2:13" ht="12.75">
      <c r="B9" s="10" t="s">
        <v>91</v>
      </c>
      <c r="C9" s="10" t="s">
        <v>118</v>
      </c>
      <c r="D9" s="10" t="s">
        <v>33</v>
      </c>
      <c r="E9" s="10" t="s">
        <v>32</v>
      </c>
      <c r="G9" s="14">
        <v>1.8</v>
      </c>
      <c r="H9" s="14"/>
      <c r="I9" s="14">
        <v>1.6</v>
      </c>
      <c r="J9" s="14"/>
      <c r="K9" s="14">
        <v>2.1</v>
      </c>
      <c r="L9" s="14"/>
      <c r="M9" s="15">
        <f>AVERAGE(G9,I9,K9)</f>
        <v>1.8333333333333333</v>
      </c>
    </row>
    <row r="10" spans="2:13" ht="12.75">
      <c r="B10" s="10" t="s">
        <v>92</v>
      </c>
      <c r="C10" s="10" t="s">
        <v>118</v>
      </c>
      <c r="D10" s="10" t="s">
        <v>33</v>
      </c>
      <c r="E10" s="10" t="s">
        <v>32</v>
      </c>
      <c r="G10" s="14">
        <v>6.5</v>
      </c>
      <c r="H10" s="14"/>
      <c r="I10" s="14">
        <v>2.1</v>
      </c>
      <c r="J10" s="14"/>
      <c r="K10" s="14">
        <v>2.1</v>
      </c>
      <c r="L10" s="14"/>
      <c r="M10" s="15">
        <f>AVERAGE(G10,I10,K10)</f>
        <v>3.5666666666666664</v>
      </c>
    </row>
    <row r="11" spans="2:13" ht="12.75">
      <c r="B11" s="10" t="s">
        <v>34</v>
      </c>
      <c r="C11" s="10"/>
      <c r="D11" s="10" t="s">
        <v>35</v>
      </c>
      <c r="G11" s="14">
        <v>101.9</v>
      </c>
      <c r="H11" s="14"/>
      <c r="I11" s="14">
        <v>110.9</v>
      </c>
      <c r="J11" s="14"/>
      <c r="K11" s="14">
        <v>129.2</v>
      </c>
      <c r="L11" s="14"/>
      <c r="M11" s="15">
        <v>114.5</v>
      </c>
    </row>
    <row r="12" spans="2:13" ht="12.75">
      <c r="B12" s="10" t="s">
        <v>36</v>
      </c>
      <c r="C12" s="10"/>
      <c r="D12" s="10" t="s">
        <v>35</v>
      </c>
      <c r="G12" s="14">
        <v>57.6</v>
      </c>
      <c r="H12" s="14"/>
      <c r="I12" s="14">
        <v>70.6</v>
      </c>
      <c r="J12" s="14"/>
      <c r="K12" s="14">
        <v>46.4</v>
      </c>
      <c r="L12" s="14"/>
      <c r="M12" s="15">
        <v>56.4</v>
      </c>
    </row>
    <row r="13" spans="2:13" ht="12.75">
      <c r="B13" s="11" t="s">
        <v>93</v>
      </c>
      <c r="D13" s="10" t="s">
        <v>35</v>
      </c>
      <c r="G13" s="16">
        <v>0.89</v>
      </c>
      <c r="H13" s="16"/>
      <c r="I13" s="16">
        <v>3.69</v>
      </c>
      <c r="J13" s="16"/>
      <c r="K13" s="16">
        <v>0.91</v>
      </c>
      <c r="L13" s="16"/>
      <c r="M13" s="11">
        <v>1.52</v>
      </c>
    </row>
    <row r="14" spans="2:13" ht="12.75">
      <c r="B14" s="31" t="s">
        <v>131</v>
      </c>
      <c r="C14" s="10"/>
      <c r="D14" s="10" t="s">
        <v>35</v>
      </c>
      <c r="G14" s="16">
        <v>0.62</v>
      </c>
      <c r="H14" s="16"/>
      <c r="I14" s="16">
        <v>2.47</v>
      </c>
      <c r="J14" s="16"/>
      <c r="K14" s="16">
        <v>0.44</v>
      </c>
      <c r="L14" s="16"/>
      <c r="M14" s="14">
        <v>0.96</v>
      </c>
    </row>
    <row r="15" spans="2:13" ht="12.75">
      <c r="B15" s="10"/>
      <c r="C15" s="10"/>
      <c r="G15" s="14"/>
      <c r="H15" s="14"/>
      <c r="I15" s="14"/>
      <c r="J15" s="14"/>
      <c r="K15" s="14"/>
      <c r="L15" s="14"/>
      <c r="M15" s="12"/>
    </row>
    <row r="16" spans="2:13" ht="12.75">
      <c r="B16" s="10" t="s">
        <v>94</v>
      </c>
      <c r="C16" s="10" t="s">
        <v>86</v>
      </c>
      <c r="D16" s="10" t="s">
        <v>118</v>
      </c>
      <c r="G16" s="14"/>
      <c r="H16" s="14"/>
      <c r="I16" s="14"/>
      <c r="J16" s="14"/>
      <c r="K16" s="14"/>
      <c r="L16" s="14"/>
      <c r="M16" s="12"/>
    </row>
    <row r="17" spans="2:13" ht="12.75">
      <c r="B17" s="10" t="s">
        <v>84</v>
      </c>
      <c r="C17" s="10"/>
      <c r="D17" s="10" t="s">
        <v>37</v>
      </c>
      <c r="G17" s="14">
        <v>48507</v>
      </c>
      <c r="H17" s="14"/>
      <c r="I17" s="17">
        <v>47619</v>
      </c>
      <c r="J17" s="17"/>
      <c r="K17" s="14">
        <v>49025</v>
      </c>
      <c r="L17" s="14"/>
      <c r="M17" s="17">
        <f>AVERAGE(G17,I17,K17)</f>
        <v>48383.666666666664</v>
      </c>
    </row>
    <row r="18" spans="2:13" ht="12.75">
      <c r="B18" s="10" t="s">
        <v>88</v>
      </c>
      <c r="C18" s="10"/>
      <c r="D18" s="10" t="s">
        <v>38</v>
      </c>
      <c r="G18" s="14">
        <v>7.4</v>
      </c>
      <c r="H18" s="14"/>
      <c r="I18" s="14">
        <v>6</v>
      </c>
      <c r="J18" s="14"/>
      <c r="K18" s="14">
        <v>6.6</v>
      </c>
      <c r="L18" s="14"/>
      <c r="M18" s="15">
        <f>AVERAGE(G18,I18,K18)</f>
        <v>6.666666666666667</v>
      </c>
    </row>
    <row r="19" spans="2:13" ht="12.75">
      <c r="B19" s="10" t="s">
        <v>89</v>
      </c>
      <c r="C19" s="10"/>
      <c r="D19" s="10" t="s">
        <v>38</v>
      </c>
      <c r="G19" s="14">
        <v>8.2</v>
      </c>
      <c r="H19" s="14"/>
      <c r="I19" s="14">
        <v>8.5</v>
      </c>
      <c r="J19" s="14"/>
      <c r="K19" s="14">
        <v>8.1</v>
      </c>
      <c r="L19" s="14"/>
      <c r="M19" s="15">
        <f>AVERAGE(G19,I19,K19)</f>
        <v>8.266666666666666</v>
      </c>
    </row>
    <row r="20" spans="2:13" ht="12.75">
      <c r="B20" s="10" t="s">
        <v>83</v>
      </c>
      <c r="C20" s="10"/>
      <c r="D20" s="10" t="s">
        <v>39</v>
      </c>
      <c r="G20" s="14">
        <v>488</v>
      </c>
      <c r="H20" s="14"/>
      <c r="I20" s="14">
        <v>476</v>
      </c>
      <c r="J20" s="14"/>
      <c r="K20" s="14">
        <v>485</v>
      </c>
      <c r="L20" s="14"/>
      <c r="M20" s="15">
        <f>AVERAGE(G20,I20,K20)</f>
        <v>483</v>
      </c>
    </row>
    <row r="21" spans="2:12" ht="12.75">
      <c r="B21" s="10"/>
      <c r="C21" s="10"/>
      <c r="G21" s="14"/>
      <c r="H21" s="14"/>
      <c r="I21" s="14"/>
      <c r="J21" s="14"/>
      <c r="K21" s="14"/>
      <c r="L21" s="14"/>
    </row>
    <row r="22" spans="2:13" ht="12.75">
      <c r="B22" s="10" t="s">
        <v>94</v>
      </c>
      <c r="C22" s="10" t="s">
        <v>87</v>
      </c>
      <c r="D22" s="10" t="s">
        <v>119</v>
      </c>
      <c r="G22" s="14"/>
      <c r="H22" s="14"/>
      <c r="I22" s="14"/>
      <c r="J22" s="14"/>
      <c r="K22" s="14"/>
      <c r="L22" s="14"/>
      <c r="M22" s="12"/>
    </row>
    <row r="23" spans="2:13" ht="12.75">
      <c r="B23" s="10" t="s">
        <v>84</v>
      </c>
      <c r="C23" s="10"/>
      <c r="D23" s="10" t="s">
        <v>37</v>
      </c>
      <c r="G23" s="14">
        <v>48939</v>
      </c>
      <c r="H23" s="14"/>
      <c r="I23" s="17">
        <v>46885</v>
      </c>
      <c r="J23" s="17"/>
      <c r="K23" s="14">
        <v>48532</v>
      </c>
      <c r="L23" s="14"/>
      <c r="M23" s="17">
        <f>AVERAGE(G23,I23,K23)</f>
        <v>48118.666666666664</v>
      </c>
    </row>
    <row r="24" spans="2:13" ht="12.75">
      <c r="B24" s="10" t="s">
        <v>88</v>
      </c>
      <c r="C24" s="10"/>
      <c r="D24" s="10" t="s">
        <v>38</v>
      </c>
      <c r="G24" s="14">
        <v>7.4</v>
      </c>
      <c r="H24" s="14"/>
      <c r="I24" s="14">
        <v>6</v>
      </c>
      <c r="J24" s="14"/>
      <c r="K24" s="14">
        <v>6.6</v>
      </c>
      <c r="L24" s="14"/>
      <c r="M24" s="15">
        <f>AVERAGE(G24,I24,K24)</f>
        <v>6.666666666666667</v>
      </c>
    </row>
    <row r="25" spans="2:13" ht="12.75">
      <c r="B25" s="10" t="s">
        <v>89</v>
      </c>
      <c r="C25" s="10"/>
      <c r="D25" s="10" t="s">
        <v>38</v>
      </c>
      <c r="G25" s="14">
        <v>7.7</v>
      </c>
      <c r="H25" s="14"/>
      <c r="I25" s="14">
        <v>8.9</v>
      </c>
      <c r="J25" s="14"/>
      <c r="K25" s="14">
        <v>8.1</v>
      </c>
      <c r="L25" s="14"/>
      <c r="M25" s="15">
        <f>AVERAGE(G25,I25,K25)</f>
        <v>8.233333333333334</v>
      </c>
    </row>
    <row r="26" spans="2:13" ht="12.75">
      <c r="B26" s="10" t="s">
        <v>83</v>
      </c>
      <c r="C26" s="10"/>
      <c r="D26" s="10" t="s">
        <v>39</v>
      </c>
      <c r="G26" s="14">
        <v>488</v>
      </c>
      <c r="H26" s="14"/>
      <c r="I26" s="14">
        <v>475</v>
      </c>
      <c r="J26" s="14"/>
      <c r="K26" s="14">
        <v>483</v>
      </c>
      <c r="L26" s="14"/>
      <c r="M26" s="15">
        <f>AVERAGE(G26,I26,K26)</f>
        <v>482</v>
      </c>
    </row>
    <row r="27" spans="2:3" ht="12.75">
      <c r="B27" s="10"/>
      <c r="C27" s="10"/>
    </row>
    <row r="28" spans="2:13" ht="12.75">
      <c r="B28" s="10" t="s">
        <v>34</v>
      </c>
      <c r="C28" s="10" t="s">
        <v>118</v>
      </c>
      <c r="D28" s="10" t="s">
        <v>33</v>
      </c>
      <c r="E28" s="10" t="s">
        <v>32</v>
      </c>
      <c r="G28" s="18">
        <f>G11/G$17/60/0.0283*1000000/1516*(21-7)/(21-G$24)</f>
        <v>0.8400826363022034</v>
      </c>
      <c r="I28" s="18">
        <f>I11/I$17/60/0.0283*1000000/1516*(21-7)/(21-I$24)</f>
        <v>0.8444057161934161</v>
      </c>
      <c r="K28" s="18">
        <f>K11/K$17/60/0.0283*1000000/1516*(21-7)/(21-K$24)</f>
        <v>0.995344836209513</v>
      </c>
      <c r="L28" s="18"/>
      <c r="M28" s="18">
        <f>M11/M$17/60/0.0283*1000000/1516*(21-7)/(21-M$24)</f>
        <v>0.8979469027859887</v>
      </c>
    </row>
    <row r="29" spans="2:13" ht="12.75">
      <c r="B29" s="10" t="s">
        <v>36</v>
      </c>
      <c r="C29" s="10" t="s">
        <v>118</v>
      </c>
      <c r="D29" s="10" t="s">
        <v>33</v>
      </c>
      <c r="E29" s="10" t="s">
        <v>32</v>
      </c>
      <c r="G29" s="18">
        <f>G12/G$17/60/0.0283*343.4*(21-7)/(21-G$24)</f>
        <v>0.24721214329125643</v>
      </c>
      <c r="I29" s="18">
        <f>I12/I$17/60/0.0283*343.4*(21-7)/(21-I$24)</f>
        <v>0.27984903367706665</v>
      </c>
      <c r="K29" s="18">
        <f>K12/K$17/60/0.0283*343.4*(21-7)/(21-K$24)</f>
        <v>0.18609235277013128</v>
      </c>
      <c r="L29" s="18"/>
      <c r="M29" s="18">
        <f>M12/M$17/60/0.0283*343.4*(21-7)/(21-M$24)</f>
        <v>0.23026279196985125</v>
      </c>
    </row>
    <row r="30" spans="2:13" ht="12.75">
      <c r="B30" s="10" t="s">
        <v>90</v>
      </c>
      <c r="C30" s="10" t="s">
        <v>118</v>
      </c>
      <c r="D30" s="10" t="s">
        <v>33</v>
      </c>
      <c r="E30" s="10" t="s">
        <v>32</v>
      </c>
      <c r="G30" s="18">
        <f>G28+2*G29</f>
        <v>1.3345069228847162</v>
      </c>
      <c r="I30" s="18">
        <f>I28+2*I29</f>
        <v>1.4041037835475494</v>
      </c>
      <c r="K30" s="18">
        <f>K28+2*K29</f>
        <v>1.3675295417497755</v>
      </c>
      <c r="L30" s="18"/>
      <c r="M30" s="18">
        <f>M28+2*M29</f>
        <v>1.3584724867256912</v>
      </c>
    </row>
    <row r="31" spans="2:13" ht="12.75">
      <c r="B31" s="11" t="s">
        <v>93</v>
      </c>
      <c r="C31" s="10" t="s">
        <v>119</v>
      </c>
      <c r="D31" s="10" t="s">
        <v>62</v>
      </c>
      <c r="E31" s="10" t="s">
        <v>32</v>
      </c>
      <c r="G31" s="19">
        <f>G13/G$23/0.0283/60*(21-7)/(21-G$24)*1000000</f>
        <v>11.025196971709466</v>
      </c>
      <c r="I31" s="19">
        <f>I13/I$23/0.0283/60*(21-7)/(21-I$24)*1000000</f>
        <v>43.260500186344224</v>
      </c>
      <c r="K31" s="19">
        <f>K13/K$23/0.0283/60*(21-7)/(21-K$24)*1000000</f>
        <v>10.735964359073837</v>
      </c>
      <c r="L31" s="19"/>
      <c r="M31" s="19">
        <f>M13/M$23/0.0283/60*(21-7)/(21-M$24)*1000000</f>
        <v>18.170762500367147</v>
      </c>
    </row>
    <row r="32" spans="2:13" ht="12.75">
      <c r="B32" s="31" t="s">
        <v>131</v>
      </c>
      <c r="C32" s="10" t="s">
        <v>119</v>
      </c>
      <c r="D32" s="10" t="s">
        <v>62</v>
      </c>
      <c r="E32" s="10" t="s">
        <v>32</v>
      </c>
      <c r="G32" s="19">
        <f>G14/G$23/0.0283/60*(21-7)/(21-G$24)*1000000</f>
        <v>7.68047429489873</v>
      </c>
      <c r="I32" s="19">
        <f>I14/I$23/0.0283/60*(21-7)/(21-I$24)*1000000</f>
        <v>28.957570585439097</v>
      </c>
      <c r="K32" s="19">
        <f>K14/K$23/0.0283/60*(21-7)/(21-K$24)*1000000</f>
        <v>5.191015734057679</v>
      </c>
      <c r="L32" s="19"/>
      <c r="M32" s="19">
        <f>M14/M$23/0.0283/60*(21-7)/(21-M$24)*1000000</f>
        <v>11.476271052863462</v>
      </c>
    </row>
    <row r="33" spans="2:13" ht="12.75">
      <c r="B33" s="11" t="s">
        <v>59</v>
      </c>
      <c r="C33" s="10" t="s">
        <v>119</v>
      </c>
      <c r="D33" s="10" t="s">
        <v>62</v>
      </c>
      <c r="E33" s="10" t="s">
        <v>32</v>
      </c>
      <c r="G33" s="19">
        <f>G31</f>
        <v>11.025196971709466</v>
      </c>
      <c r="I33" s="19">
        <f>I31</f>
        <v>43.260500186344224</v>
      </c>
      <c r="K33" s="19">
        <f>K31</f>
        <v>10.735964359073837</v>
      </c>
      <c r="M33" s="19">
        <f>M31</f>
        <v>18.170762500367147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58"/>
  <sheetViews>
    <sheetView zoomScale="75" zoomScaleNormal="75" workbookViewId="0" topLeftCell="B1">
      <selection activeCell="N29" sqref="N29:T29"/>
    </sheetView>
  </sheetViews>
  <sheetFormatPr defaultColWidth="9.140625" defaultRowHeight="12.75"/>
  <cols>
    <col min="1" max="1" width="3.28125" style="5" hidden="1" customWidth="1"/>
    <col min="2" max="2" width="21.28125" style="4" customWidth="1"/>
    <col min="3" max="3" width="4.57421875" style="4" customWidth="1"/>
    <col min="4" max="4" width="9.00390625" style="4" customWidth="1"/>
    <col min="5" max="5" width="4.28125" style="5" customWidth="1"/>
    <col min="6" max="6" width="9.57421875" style="5" customWidth="1"/>
    <col min="7" max="7" width="3.7109375" style="5" customWidth="1"/>
    <col min="8" max="8" width="10.7109375" style="5" customWidth="1"/>
    <col min="9" max="9" width="4.140625" style="5" customWidth="1"/>
    <col min="10" max="10" width="10.57421875" style="5" customWidth="1"/>
    <col min="11" max="11" width="4.7109375" style="5" customWidth="1"/>
    <col min="12" max="12" width="11.421875" style="6" customWidth="1"/>
    <col min="13" max="13" width="3.8515625" style="5" customWidth="1"/>
    <col min="14" max="14" width="11.421875" style="5" customWidth="1"/>
    <col min="15" max="15" width="4.28125" style="5" customWidth="1"/>
    <col min="16" max="16" width="9.421875" style="5" customWidth="1"/>
    <col min="17" max="17" width="4.140625" style="5" customWidth="1"/>
    <col min="18" max="18" width="8.8515625" style="5" customWidth="1"/>
    <col min="19" max="19" width="4.7109375" style="5" customWidth="1"/>
    <col min="20" max="16384" width="8.8515625" style="5" customWidth="1"/>
  </cols>
  <sheetData>
    <row r="1" spans="2:3" ht="12.75">
      <c r="B1" s="3" t="s">
        <v>66</v>
      </c>
      <c r="C1" s="3"/>
    </row>
    <row r="3" spans="1:20" ht="12.75">
      <c r="A3" s="5" t="s">
        <v>103</v>
      </c>
      <c r="B3" s="3" t="s">
        <v>29</v>
      </c>
      <c r="C3" s="3"/>
      <c r="F3" s="5" t="s">
        <v>114</v>
      </c>
      <c r="H3" s="5" t="s">
        <v>115</v>
      </c>
      <c r="J3" s="5" t="s">
        <v>116</v>
      </c>
      <c r="L3" s="6" t="s">
        <v>40</v>
      </c>
      <c r="N3" s="5" t="s">
        <v>114</v>
      </c>
      <c r="P3" s="5" t="s">
        <v>115</v>
      </c>
      <c r="R3" s="5" t="s">
        <v>116</v>
      </c>
      <c r="T3" s="6" t="s">
        <v>40</v>
      </c>
    </row>
    <row r="4" spans="2:12" ht="12.75">
      <c r="B4" s="3"/>
      <c r="C4" s="3"/>
      <c r="L4" s="5"/>
    </row>
    <row r="5" spans="2:20" ht="12.75">
      <c r="B5" s="4" t="s">
        <v>112</v>
      </c>
      <c r="C5" s="3"/>
      <c r="F5" s="5" t="s">
        <v>132</v>
      </c>
      <c r="H5" s="5" t="s">
        <v>132</v>
      </c>
      <c r="J5" s="5" t="s">
        <v>132</v>
      </c>
      <c r="L5" s="6" t="s">
        <v>132</v>
      </c>
      <c r="N5" s="5" t="s">
        <v>133</v>
      </c>
      <c r="P5" s="5" t="s">
        <v>133</v>
      </c>
      <c r="R5" s="5" t="s">
        <v>133</v>
      </c>
      <c r="T5" s="5" t="s">
        <v>133</v>
      </c>
    </row>
    <row r="6" spans="2:20" ht="12.75">
      <c r="B6" s="4" t="s">
        <v>113</v>
      </c>
      <c r="F6" s="5" t="s">
        <v>117</v>
      </c>
      <c r="H6" s="5" t="s">
        <v>117</v>
      </c>
      <c r="J6" s="5" t="s">
        <v>117</v>
      </c>
      <c r="L6" s="5" t="s">
        <v>117</v>
      </c>
      <c r="N6" s="5" t="s">
        <v>134</v>
      </c>
      <c r="P6" s="5" t="s">
        <v>134</v>
      </c>
      <c r="R6" s="5" t="s">
        <v>134</v>
      </c>
      <c r="T6" s="5" t="s">
        <v>134</v>
      </c>
    </row>
    <row r="7" spans="2:20" ht="12.75">
      <c r="B7" s="4" t="s">
        <v>136</v>
      </c>
      <c r="F7" s="11" t="s">
        <v>61</v>
      </c>
      <c r="H7" s="11" t="s">
        <v>61</v>
      </c>
      <c r="J7" s="11" t="s">
        <v>61</v>
      </c>
      <c r="L7" s="14" t="s">
        <v>61</v>
      </c>
      <c r="N7" s="11" t="s">
        <v>134</v>
      </c>
      <c r="P7" s="11" t="s">
        <v>134</v>
      </c>
      <c r="R7" s="11" t="s">
        <v>134</v>
      </c>
      <c r="T7" s="11" t="s">
        <v>134</v>
      </c>
    </row>
    <row r="8" spans="2:20" ht="12.75">
      <c r="B8" s="10" t="s">
        <v>135</v>
      </c>
      <c r="F8" s="6" t="s">
        <v>41</v>
      </c>
      <c r="H8" s="6" t="s">
        <v>41</v>
      </c>
      <c r="J8" s="6" t="s">
        <v>41</v>
      </c>
      <c r="L8" s="6" t="s">
        <v>41</v>
      </c>
      <c r="N8" s="11" t="s">
        <v>134</v>
      </c>
      <c r="P8" s="11" t="s">
        <v>134</v>
      </c>
      <c r="R8" s="11" t="s">
        <v>134</v>
      </c>
      <c r="T8" s="11" t="s">
        <v>134</v>
      </c>
    </row>
    <row r="9" spans="2:12" ht="12.75">
      <c r="B9" s="4" t="s">
        <v>106</v>
      </c>
      <c r="D9" s="4" t="s">
        <v>42</v>
      </c>
      <c r="F9" s="5">
        <v>12162</v>
      </c>
      <c r="H9" s="5">
        <v>11928</v>
      </c>
      <c r="J9" s="5">
        <v>12070.4</v>
      </c>
      <c r="L9" s="8">
        <f>AVERAGE(J9,H9,F9)</f>
        <v>12053.466666666667</v>
      </c>
    </row>
    <row r="10" spans="2:16" ht="12.75">
      <c r="B10" s="4" t="s">
        <v>43</v>
      </c>
      <c r="D10" s="4" t="s">
        <v>44</v>
      </c>
      <c r="E10" s="7"/>
      <c r="F10" s="6">
        <v>1</v>
      </c>
      <c r="G10" s="6"/>
      <c r="H10" s="6">
        <v>0.97</v>
      </c>
      <c r="I10" s="6"/>
      <c r="J10" s="6">
        <v>0.99</v>
      </c>
      <c r="K10" s="7"/>
      <c r="L10" s="6">
        <v>8.2</v>
      </c>
      <c r="M10" s="7"/>
      <c r="N10" s="7"/>
      <c r="O10" s="7"/>
      <c r="P10" s="7"/>
    </row>
    <row r="11" spans="2:16" ht="12.75">
      <c r="B11" s="4" t="s">
        <v>47</v>
      </c>
      <c r="D11" s="4" t="s">
        <v>48</v>
      </c>
      <c r="E11" s="7"/>
      <c r="F11" s="6">
        <v>15930</v>
      </c>
      <c r="G11" s="6"/>
      <c r="H11" s="6">
        <v>16130</v>
      </c>
      <c r="I11" s="6"/>
      <c r="J11" s="6">
        <v>15930</v>
      </c>
      <c r="K11" s="7"/>
      <c r="L11" s="6">
        <v>15997</v>
      </c>
      <c r="M11" s="7"/>
      <c r="N11" s="6"/>
      <c r="O11" s="7"/>
      <c r="P11" s="7"/>
    </row>
    <row r="12" spans="2:16" ht="12.75">
      <c r="B12" s="4" t="s">
        <v>45</v>
      </c>
      <c r="D12" s="4" t="s">
        <v>35</v>
      </c>
      <c r="E12" s="7"/>
      <c r="F12" s="6">
        <v>1103.34</v>
      </c>
      <c r="G12" s="6"/>
      <c r="H12" s="6">
        <v>1623.34</v>
      </c>
      <c r="I12" s="6"/>
      <c r="J12" s="6">
        <v>1642.54</v>
      </c>
      <c r="K12" s="7"/>
      <c r="L12" s="8">
        <f>AVERAGE(J12,H12,F12)</f>
        <v>1456.4066666666668</v>
      </c>
      <c r="M12" s="7"/>
      <c r="N12" s="6"/>
      <c r="O12" s="7"/>
      <c r="P12" s="7"/>
    </row>
    <row r="13" spans="2:16" ht="12.75">
      <c r="B13" s="4" t="s">
        <v>46</v>
      </c>
      <c r="D13" s="4" t="s">
        <v>35</v>
      </c>
      <c r="E13" s="7"/>
      <c r="F13" s="6">
        <v>1103.3</v>
      </c>
      <c r="G13" s="6"/>
      <c r="H13" s="6">
        <v>1623.2</v>
      </c>
      <c r="I13" s="6"/>
      <c r="J13" s="6">
        <v>1095</v>
      </c>
      <c r="K13" s="7"/>
      <c r="L13" s="8">
        <f>AVERAGE(J13,H13,F13)</f>
        <v>1273.8333333333333</v>
      </c>
      <c r="M13" s="7"/>
      <c r="N13" s="6"/>
      <c r="O13" s="7"/>
      <c r="P13" s="7"/>
    </row>
    <row r="14" spans="2:16" ht="12.75">
      <c r="B14" s="4" t="s">
        <v>99</v>
      </c>
      <c r="D14" s="4" t="s">
        <v>35</v>
      </c>
      <c r="E14" s="7" t="s">
        <v>49</v>
      </c>
      <c r="F14" s="6">
        <v>0.33</v>
      </c>
      <c r="G14" s="6" t="s">
        <v>49</v>
      </c>
      <c r="H14" s="6">
        <v>0.32</v>
      </c>
      <c r="I14" s="6" t="s">
        <v>49</v>
      </c>
      <c r="J14" s="6">
        <v>0.33</v>
      </c>
      <c r="K14" s="7"/>
      <c r="L14" s="6">
        <v>0.33</v>
      </c>
      <c r="M14" s="7"/>
      <c r="N14" s="6"/>
      <c r="O14" s="7"/>
      <c r="P14" s="7"/>
    </row>
    <row r="15" spans="2:16" ht="12.75">
      <c r="B15" s="4" t="s">
        <v>95</v>
      </c>
      <c r="D15" s="4" t="s">
        <v>35</v>
      </c>
      <c r="E15" s="7" t="s">
        <v>49</v>
      </c>
      <c r="F15" s="6">
        <v>0.83</v>
      </c>
      <c r="G15" s="6" t="s">
        <v>49</v>
      </c>
      <c r="H15" s="6">
        <v>0.81</v>
      </c>
      <c r="I15" s="6" t="s">
        <v>49</v>
      </c>
      <c r="J15" s="6">
        <v>0.82</v>
      </c>
      <c r="K15" s="7"/>
      <c r="L15" s="6">
        <v>0.82</v>
      </c>
      <c r="M15" s="7"/>
      <c r="N15" s="6"/>
      <c r="O15" s="7"/>
      <c r="P15" s="7"/>
    </row>
    <row r="16" spans="2:16" ht="12.75">
      <c r="B16" s="4" t="s">
        <v>96</v>
      </c>
      <c r="D16" s="4" t="s">
        <v>35</v>
      </c>
      <c r="E16" s="7" t="s">
        <v>49</v>
      </c>
      <c r="F16" s="6">
        <v>0.83</v>
      </c>
      <c r="G16" s="6" t="s">
        <v>49</v>
      </c>
      <c r="H16" s="6">
        <v>0.81</v>
      </c>
      <c r="I16" s="6" t="s">
        <v>49</v>
      </c>
      <c r="J16" s="6">
        <v>0.82</v>
      </c>
      <c r="K16" s="7"/>
      <c r="L16" s="27">
        <f>AVERAGE(J16,H16,F16)</f>
        <v>0.82</v>
      </c>
      <c r="M16" s="7"/>
      <c r="N16" s="6"/>
      <c r="O16" s="7"/>
      <c r="P16" s="7"/>
    </row>
    <row r="17" spans="2:16" ht="12.75">
      <c r="B17" s="4" t="s">
        <v>97</v>
      </c>
      <c r="D17" s="4" t="s">
        <v>35</v>
      </c>
      <c r="E17" s="7" t="s">
        <v>49</v>
      </c>
      <c r="F17" s="6">
        <v>0.33</v>
      </c>
      <c r="G17" s="6" t="s">
        <v>49</v>
      </c>
      <c r="H17" s="6">
        <v>0.32</v>
      </c>
      <c r="I17" s="6" t="s">
        <v>49</v>
      </c>
      <c r="J17" s="6">
        <v>0.33</v>
      </c>
      <c r="K17" s="7"/>
      <c r="L17" s="6">
        <v>0.33</v>
      </c>
      <c r="M17" s="7"/>
      <c r="N17" s="6"/>
      <c r="O17" s="7"/>
      <c r="P17" s="7"/>
    </row>
    <row r="18" spans="2:16" ht="12.75">
      <c r="B18" s="4" t="s">
        <v>101</v>
      </c>
      <c r="D18" s="4" t="s">
        <v>35</v>
      </c>
      <c r="E18" s="7" t="s">
        <v>49</v>
      </c>
      <c r="F18" s="6">
        <v>0.17</v>
      </c>
      <c r="G18" s="6" t="s">
        <v>49</v>
      </c>
      <c r="H18" s="6">
        <v>0.16</v>
      </c>
      <c r="I18" s="6" t="s">
        <v>49</v>
      </c>
      <c r="J18" s="6">
        <v>0.16</v>
      </c>
      <c r="K18" s="7"/>
      <c r="L18" s="6">
        <v>0.17</v>
      </c>
      <c r="M18" s="7"/>
      <c r="N18" s="6"/>
      <c r="O18" s="7"/>
      <c r="P18" s="7"/>
    </row>
    <row r="19" spans="2:16" ht="12.75">
      <c r="B19" s="4" t="s">
        <v>93</v>
      </c>
      <c r="D19" s="4" t="s">
        <v>35</v>
      </c>
      <c r="E19" s="7"/>
      <c r="F19" s="6">
        <v>2.92</v>
      </c>
      <c r="G19" s="6"/>
      <c r="H19" s="6">
        <v>2.87</v>
      </c>
      <c r="I19" s="6"/>
      <c r="J19" s="6">
        <v>3.01</v>
      </c>
      <c r="K19" s="7"/>
      <c r="L19" s="6">
        <v>2.95</v>
      </c>
      <c r="M19" s="4" t="s">
        <v>55</v>
      </c>
      <c r="O19" s="7"/>
      <c r="P19" s="7"/>
    </row>
    <row r="20" spans="2:16" ht="12.75">
      <c r="B20" s="4" t="s">
        <v>100</v>
      </c>
      <c r="D20" s="4" t="s">
        <v>35</v>
      </c>
      <c r="E20" s="7" t="s">
        <v>49</v>
      </c>
      <c r="F20" s="6">
        <v>0.5</v>
      </c>
      <c r="G20" s="6" t="s">
        <v>49</v>
      </c>
      <c r="H20" s="6">
        <v>0.49</v>
      </c>
      <c r="I20" s="6" t="s">
        <v>49</v>
      </c>
      <c r="J20" s="6">
        <v>0.49</v>
      </c>
      <c r="K20" s="7"/>
      <c r="L20" s="6">
        <v>0.5</v>
      </c>
      <c r="M20" s="7"/>
      <c r="N20" s="6"/>
      <c r="O20" s="7"/>
      <c r="P20" s="7"/>
    </row>
    <row r="21" spans="2:16" ht="12.75">
      <c r="B21" s="4" t="s">
        <v>105</v>
      </c>
      <c r="D21" s="4" t="s">
        <v>35</v>
      </c>
      <c r="E21" s="7" t="s">
        <v>49</v>
      </c>
      <c r="F21" s="6">
        <v>0.22</v>
      </c>
      <c r="G21" s="6" t="s">
        <v>49</v>
      </c>
      <c r="H21" s="6">
        <v>0.22</v>
      </c>
      <c r="I21" s="6" t="s">
        <v>49</v>
      </c>
      <c r="J21" s="6">
        <v>0.22</v>
      </c>
      <c r="K21" s="7"/>
      <c r="L21" s="6">
        <v>0.22</v>
      </c>
      <c r="M21" s="7"/>
      <c r="N21" s="6"/>
      <c r="O21" s="7"/>
      <c r="P21" s="7"/>
    </row>
    <row r="22" spans="2:16" ht="12.75">
      <c r="B22" s="4" t="s">
        <v>102</v>
      </c>
      <c r="D22" s="4" t="s">
        <v>35</v>
      </c>
      <c r="E22" s="7" t="s">
        <v>49</v>
      </c>
      <c r="F22" s="6">
        <v>0.17</v>
      </c>
      <c r="G22" s="6" t="s">
        <v>49</v>
      </c>
      <c r="H22" s="6">
        <v>0.16</v>
      </c>
      <c r="I22" s="6" t="s">
        <v>49</v>
      </c>
      <c r="J22" s="6">
        <v>0.16</v>
      </c>
      <c r="K22" s="7"/>
      <c r="L22" s="6">
        <v>0.17</v>
      </c>
      <c r="M22" s="7"/>
      <c r="N22" s="6"/>
      <c r="O22" s="7"/>
      <c r="P22" s="7"/>
    </row>
    <row r="23" spans="2:16" ht="12.75">
      <c r="B23" s="4" t="s">
        <v>98</v>
      </c>
      <c r="D23" s="4" t="s">
        <v>35</v>
      </c>
      <c r="E23" s="7" t="s">
        <v>49</v>
      </c>
      <c r="F23" s="6">
        <v>0.33</v>
      </c>
      <c r="G23" s="6" t="s">
        <v>49</v>
      </c>
      <c r="H23" s="6">
        <v>0.32</v>
      </c>
      <c r="I23" s="6" t="s">
        <v>49</v>
      </c>
      <c r="J23" s="6">
        <v>0.33</v>
      </c>
      <c r="K23" s="7"/>
      <c r="L23" s="6">
        <v>0.33</v>
      </c>
      <c r="M23" s="7"/>
      <c r="N23" s="6"/>
      <c r="O23" s="7"/>
      <c r="P23" s="7"/>
    </row>
    <row r="24" spans="5:16" ht="12.75">
      <c r="E24" s="7"/>
      <c r="F24" s="7"/>
      <c r="G24" s="7"/>
      <c r="H24" s="7"/>
      <c r="I24" s="7"/>
      <c r="J24" s="7"/>
      <c r="K24" s="7"/>
      <c r="M24" s="7"/>
      <c r="N24" s="7"/>
      <c r="O24" s="7"/>
      <c r="P24" s="7"/>
    </row>
    <row r="25" spans="2:16" ht="12.75">
      <c r="B25" s="4" t="s">
        <v>139</v>
      </c>
      <c r="D25" s="4" t="s">
        <v>37</v>
      </c>
      <c r="E25" s="7"/>
      <c r="F25" s="6">
        <f>emiss!G17</f>
        <v>48507</v>
      </c>
      <c r="G25" s="7"/>
      <c r="H25" s="6">
        <f>emiss!I17</f>
        <v>47619</v>
      </c>
      <c r="I25" s="7"/>
      <c r="J25" s="6">
        <f>emiss!K17</f>
        <v>49025</v>
      </c>
      <c r="K25" s="7"/>
      <c r="L25" s="8">
        <f>emiss!M17</f>
        <v>48383.666666666664</v>
      </c>
      <c r="M25" s="7"/>
      <c r="N25" s="7"/>
      <c r="O25" s="7"/>
      <c r="P25" s="7"/>
    </row>
    <row r="26" spans="2:16" ht="12.75">
      <c r="B26" s="4" t="s">
        <v>50</v>
      </c>
      <c r="D26" s="4" t="s">
        <v>38</v>
      </c>
      <c r="E26" s="7"/>
      <c r="F26" s="6">
        <f>emiss!G18</f>
        <v>7.4</v>
      </c>
      <c r="G26" s="7"/>
      <c r="H26" s="6">
        <f>emiss!I18</f>
        <v>6</v>
      </c>
      <c r="I26" s="7"/>
      <c r="J26" s="6">
        <f>emiss!K18</f>
        <v>6.6</v>
      </c>
      <c r="K26" s="7"/>
      <c r="L26" s="8">
        <f>emiss!M18</f>
        <v>6.666666666666667</v>
      </c>
      <c r="M26" s="7"/>
      <c r="N26" s="7"/>
      <c r="O26" s="7"/>
      <c r="P26" s="7"/>
    </row>
    <row r="27" spans="5:16" ht="12.75">
      <c r="E27" s="7"/>
      <c r="F27" s="7"/>
      <c r="G27" s="7"/>
      <c r="H27" s="7"/>
      <c r="I27" s="7"/>
      <c r="J27" s="7"/>
      <c r="K27" s="7"/>
      <c r="M27" s="7"/>
      <c r="N27" s="7"/>
      <c r="O27" s="7"/>
      <c r="P27" s="7"/>
    </row>
    <row r="28" spans="2:20" ht="12.75">
      <c r="B28" s="4" t="s">
        <v>104</v>
      </c>
      <c r="D28" s="4" t="s">
        <v>51</v>
      </c>
      <c r="F28" s="8">
        <f>F9*F11/1000000</f>
        <v>193.74066</v>
      </c>
      <c r="H28" s="8">
        <f>H9*H11/1000000</f>
        <v>192.39864</v>
      </c>
      <c r="J28" s="8">
        <f>J9*J11/1000000</f>
        <v>192.281472</v>
      </c>
      <c r="L28" s="8">
        <f>L9*L11/1000000</f>
        <v>192.81930626666667</v>
      </c>
      <c r="N28" s="32">
        <f>F28</f>
        <v>193.74066</v>
      </c>
      <c r="P28" s="32">
        <f>H28</f>
        <v>192.39864</v>
      </c>
      <c r="R28" s="32">
        <f>J28</f>
        <v>192.281472</v>
      </c>
      <c r="T28" s="32">
        <f>L28</f>
        <v>192.81930626666667</v>
      </c>
    </row>
    <row r="29" spans="2:20" ht="12.75">
      <c r="B29" s="4" t="s">
        <v>52</v>
      </c>
      <c r="D29" s="4" t="s">
        <v>51</v>
      </c>
      <c r="N29" s="8">
        <f>F25/9000*(21-F26)/21*60</f>
        <v>209.42704761904758</v>
      </c>
      <c r="P29" s="8">
        <f>H25/9000*(21-H26)/21*60</f>
        <v>226.7571428571429</v>
      </c>
      <c r="R29" s="8">
        <f>J25/9000*(21-J26)/21*60</f>
        <v>224.1142857142857</v>
      </c>
      <c r="T29" s="8">
        <f>L25/9000*(21-L26)/21*60</f>
        <v>220.1584832451499</v>
      </c>
    </row>
    <row r="30" ht="12.75">
      <c r="L30" s="8"/>
    </row>
    <row r="31" spans="2:12" ht="12.75">
      <c r="B31" s="26" t="s">
        <v>70</v>
      </c>
      <c r="C31" s="26"/>
      <c r="L31" s="8"/>
    </row>
    <row r="32" spans="2:20" ht="12.75">
      <c r="B32" s="4" t="s">
        <v>45</v>
      </c>
      <c r="D32" s="4" t="s">
        <v>53</v>
      </c>
      <c r="F32" s="8">
        <f>F12/F25/60/0.0283*1000*(21-7)/(21-F26)</f>
        <v>13.789749875579119</v>
      </c>
      <c r="H32" s="8">
        <f>H12/H25/60/0.0283*1000*(21-7)/(21-H26)</f>
        <v>18.738218973790236</v>
      </c>
      <c r="J32" s="8">
        <f>J12/J25/60/0.0283*1000*(21-7)/(21-J26)</f>
        <v>19.18342771066286</v>
      </c>
      <c r="L32" s="8">
        <f>AVERAGE(J32,H32,F32)</f>
        <v>17.237132186677403</v>
      </c>
      <c r="N32" s="32">
        <f>F32</f>
        <v>13.789749875579119</v>
      </c>
      <c r="P32" s="32">
        <f>H32</f>
        <v>18.738218973790236</v>
      </c>
      <c r="R32" s="32">
        <f>J32</f>
        <v>19.18342771066286</v>
      </c>
      <c r="T32" s="32">
        <f aca="true" t="shared" si="0" ref="T32:T45">L32</f>
        <v>17.237132186677403</v>
      </c>
    </row>
    <row r="33" spans="2:20" ht="12.75">
      <c r="B33" s="4" t="s">
        <v>46</v>
      </c>
      <c r="D33" s="4" t="s">
        <v>54</v>
      </c>
      <c r="F33" s="8">
        <f>F13/F$25/60*1000000*(21-7)/(21-F$26)/0.0283</f>
        <v>13789.249948090745</v>
      </c>
      <c r="H33" s="8">
        <f>H13/H$25/60*1000000*(21-7)/(21-H$26)/0.0283</f>
        <v>18736.602953328515</v>
      </c>
      <c r="J33" s="8">
        <f aca="true" t="shared" si="1" ref="J33:J43">J13/J$25/60*1000000*(21-7)/(21-J$26)/0.0283</f>
        <v>12788.640363812043</v>
      </c>
      <c r="L33" s="8">
        <f>AVERAGE(J33,H33,F33)</f>
        <v>15104.831088410434</v>
      </c>
      <c r="N33" s="32">
        <f>F33</f>
        <v>13789.249948090745</v>
      </c>
      <c r="P33" s="32">
        <f>H33</f>
        <v>18736.602953328515</v>
      </c>
      <c r="R33" s="32">
        <f>J33</f>
        <v>12788.640363812043</v>
      </c>
      <c r="T33" s="32">
        <f t="shared" si="0"/>
        <v>15104.831088410434</v>
      </c>
    </row>
    <row r="34" spans="2:20" ht="12.75">
      <c r="B34" s="4" t="s">
        <v>99</v>
      </c>
      <c r="D34" s="4" t="s">
        <v>54</v>
      </c>
      <c r="E34" s="7">
        <v>100</v>
      </c>
      <c r="F34" s="8">
        <f aca="true" t="shared" si="2" ref="F34:H43">F14/F$25/60*1000000*(21-7)/(21-F$26)/0.0283</f>
        <v>4.124401779089954</v>
      </c>
      <c r="G34" s="7">
        <v>100</v>
      </c>
      <c r="H34" s="8">
        <f t="shared" si="2"/>
        <v>3.6937610553629407</v>
      </c>
      <c r="I34" s="7">
        <v>100</v>
      </c>
      <c r="J34" s="8">
        <f t="shared" si="1"/>
        <v>3.8541107945734923</v>
      </c>
      <c r="K34" s="7">
        <v>100</v>
      </c>
      <c r="L34" s="8">
        <f aca="true" t="shared" si="3" ref="L34:L43">AVERAGE(J34,H34,F34)</f>
        <v>3.890757876342129</v>
      </c>
      <c r="M34" s="7">
        <v>100</v>
      </c>
      <c r="N34" s="32">
        <f aca="true" t="shared" si="4" ref="N34:N43">F34</f>
        <v>4.124401779089954</v>
      </c>
      <c r="O34" s="7">
        <v>100</v>
      </c>
      <c r="P34" s="32">
        <f aca="true" t="shared" si="5" ref="P34:P43">H34</f>
        <v>3.6937610553629407</v>
      </c>
      <c r="Q34" s="7">
        <v>100</v>
      </c>
      <c r="R34" s="32">
        <f aca="true" t="shared" si="6" ref="R34:R43">J34</f>
        <v>3.8541107945734923</v>
      </c>
      <c r="S34" s="7">
        <v>100</v>
      </c>
      <c r="T34" s="8">
        <f t="shared" si="0"/>
        <v>3.890757876342129</v>
      </c>
    </row>
    <row r="35" spans="2:20" ht="12.75">
      <c r="B35" s="4" t="s">
        <v>95</v>
      </c>
      <c r="D35" s="4" t="s">
        <v>54</v>
      </c>
      <c r="E35" s="7">
        <v>100</v>
      </c>
      <c r="F35" s="8">
        <f t="shared" si="2"/>
        <v>10.3734953837717</v>
      </c>
      <c r="G35" s="7">
        <v>100</v>
      </c>
      <c r="H35" s="8">
        <f t="shared" si="2"/>
        <v>9.349832671387441</v>
      </c>
      <c r="I35" s="7">
        <v>100</v>
      </c>
      <c r="J35" s="8">
        <f t="shared" si="1"/>
        <v>9.576881368334133</v>
      </c>
      <c r="K35" s="7">
        <v>100</v>
      </c>
      <c r="L35" s="8">
        <f t="shared" si="3"/>
        <v>9.766736474497758</v>
      </c>
      <c r="M35" s="7">
        <v>100</v>
      </c>
      <c r="N35" s="32">
        <f t="shared" si="4"/>
        <v>10.3734953837717</v>
      </c>
      <c r="O35" s="7">
        <v>100</v>
      </c>
      <c r="P35" s="32">
        <f t="shared" si="5"/>
        <v>9.349832671387441</v>
      </c>
      <c r="Q35" s="7">
        <v>100</v>
      </c>
      <c r="R35" s="32">
        <f t="shared" si="6"/>
        <v>9.576881368334133</v>
      </c>
      <c r="S35" s="7">
        <v>100</v>
      </c>
      <c r="T35" s="8">
        <f t="shared" si="0"/>
        <v>9.766736474497758</v>
      </c>
    </row>
    <row r="36" spans="2:20" ht="12.75">
      <c r="B36" s="4" t="s">
        <v>96</v>
      </c>
      <c r="D36" s="4" t="s">
        <v>54</v>
      </c>
      <c r="E36" s="7">
        <v>100</v>
      </c>
      <c r="F36" s="8">
        <f t="shared" si="2"/>
        <v>10.3734953837717</v>
      </c>
      <c r="G36" s="7">
        <v>100</v>
      </c>
      <c r="H36" s="8">
        <f t="shared" si="2"/>
        <v>9.349832671387441</v>
      </c>
      <c r="I36" s="7">
        <v>100</v>
      </c>
      <c r="J36" s="8">
        <f t="shared" si="1"/>
        <v>9.576881368334133</v>
      </c>
      <c r="K36" s="7">
        <v>100</v>
      </c>
      <c r="L36" s="8">
        <f t="shared" si="3"/>
        <v>9.766736474497758</v>
      </c>
      <c r="M36" s="7">
        <v>100</v>
      </c>
      <c r="N36" s="32">
        <f t="shared" si="4"/>
        <v>10.3734953837717</v>
      </c>
      <c r="O36" s="7">
        <v>100</v>
      </c>
      <c r="P36" s="32">
        <f t="shared" si="5"/>
        <v>9.349832671387441</v>
      </c>
      <c r="Q36" s="7">
        <v>100</v>
      </c>
      <c r="R36" s="32">
        <f t="shared" si="6"/>
        <v>9.576881368334133</v>
      </c>
      <c r="S36" s="7">
        <v>100</v>
      </c>
      <c r="T36" s="8">
        <f t="shared" si="0"/>
        <v>9.766736474497758</v>
      </c>
    </row>
    <row r="37" spans="2:20" ht="12.75">
      <c r="B37" s="4" t="s">
        <v>97</v>
      </c>
      <c r="D37" s="4" t="s">
        <v>54</v>
      </c>
      <c r="E37" s="7">
        <v>100</v>
      </c>
      <c r="F37" s="8">
        <f t="shared" si="2"/>
        <v>4.124401779089954</v>
      </c>
      <c r="G37" s="7">
        <v>100</v>
      </c>
      <c r="H37" s="8">
        <f t="shared" si="2"/>
        <v>3.6937610553629407</v>
      </c>
      <c r="I37" s="7">
        <v>100</v>
      </c>
      <c r="J37" s="8">
        <f t="shared" si="1"/>
        <v>3.8541107945734923</v>
      </c>
      <c r="K37" s="7">
        <v>100</v>
      </c>
      <c r="L37" s="8">
        <f t="shared" si="3"/>
        <v>3.890757876342129</v>
      </c>
      <c r="M37" s="7">
        <v>100</v>
      </c>
      <c r="N37" s="32">
        <f t="shared" si="4"/>
        <v>4.124401779089954</v>
      </c>
      <c r="O37" s="7">
        <v>100</v>
      </c>
      <c r="P37" s="32">
        <f t="shared" si="5"/>
        <v>3.6937610553629407</v>
      </c>
      <c r="Q37" s="7">
        <v>100</v>
      </c>
      <c r="R37" s="32">
        <f t="shared" si="6"/>
        <v>3.8541107945734923</v>
      </c>
      <c r="S37" s="7">
        <v>100</v>
      </c>
      <c r="T37" s="8">
        <f t="shared" si="0"/>
        <v>3.890757876342129</v>
      </c>
    </row>
    <row r="38" spans="2:20" ht="12.75">
      <c r="B38" s="4" t="s">
        <v>101</v>
      </c>
      <c r="D38" s="4" t="s">
        <v>54</v>
      </c>
      <c r="E38" s="7">
        <v>100</v>
      </c>
      <c r="F38" s="8">
        <f t="shared" si="2"/>
        <v>2.1246918255917944</v>
      </c>
      <c r="G38" s="7">
        <v>100</v>
      </c>
      <c r="H38" s="8">
        <f t="shared" si="2"/>
        <v>1.8468805276814704</v>
      </c>
      <c r="I38" s="7">
        <v>100</v>
      </c>
      <c r="J38" s="8">
        <f t="shared" si="1"/>
        <v>1.868659779187148</v>
      </c>
      <c r="K38" s="7">
        <v>100</v>
      </c>
      <c r="L38" s="8">
        <f t="shared" si="3"/>
        <v>1.946744044153471</v>
      </c>
      <c r="M38" s="7">
        <v>100</v>
      </c>
      <c r="N38" s="32">
        <f t="shared" si="4"/>
        <v>2.1246918255917944</v>
      </c>
      <c r="O38" s="7">
        <v>100</v>
      </c>
      <c r="P38" s="32">
        <f t="shared" si="5"/>
        <v>1.8468805276814704</v>
      </c>
      <c r="Q38" s="7">
        <v>100</v>
      </c>
      <c r="R38" s="32">
        <f t="shared" si="6"/>
        <v>1.868659779187148</v>
      </c>
      <c r="S38" s="7">
        <v>100</v>
      </c>
      <c r="T38" s="8">
        <f t="shared" si="0"/>
        <v>1.946744044153471</v>
      </c>
    </row>
    <row r="39" spans="2:20" ht="12.75">
      <c r="B39" s="4" t="s">
        <v>93</v>
      </c>
      <c r="D39" s="4" t="s">
        <v>54</v>
      </c>
      <c r="E39" s="7"/>
      <c r="F39" s="8">
        <f t="shared" si="2"/>
        <v>36.49470665134141</v>
      </c>
      <c r="G39" s="7"/>
      <c r="H39" s="8">
        <f t="shared" si="2"/>
        <v>33.12841946528637</v>
      </c>
      <c r="I39" s="7"/>
      <c r="J39" s="8">
        <f t="shared" si="1"/>
        <v>35.15416209595822</v>
      </c>
      <c r="K39" s="7"/>
      <c r="L39" s="8">
        <f t="shared" si="3"/>
        <v>34.925762737528665</v>
      </c>
      <c r="M39" s="7"/>
      <c r="N39" s="32">
        <f t="shared" si="4"/>
        <v>36.49470665134141</v>
      </c>
      <c r="O39" s="7"/>
      <c r="P39" s="32">
        <f t="shared" si="5"/>
        <v>33.12841946528637</v>
      </c>
      <c r="Q39" s="7"/>
      <c r="R39" s="32">
        <f t="shared" si="6"/>
        <v>35.15416209595822</v>
      </c>
      <c r="S39" s="7"/>
      <c r="T39" s="32">
        <f t="shared" si="0"/>
        <v>34.925762737528665</v>
      </c>
    </row>
    <row r="40" spans="2:20" ht="12.75">
      <c r="B40" s="4" t="s">
        <v>100</v>
      </c>
      <c r="D40" s="4" t="s">
        <v>54</v>
      </c>
      <c r="E40" s="7">
        <v>100</v>
      </c>
      <c r="F40" s="8">
        <f t="shared" si="2"/>
        <v>6.2490936046817485</v>
      </c>
      <c r="G40" s="7">
        <v>100</v>
      </c>
      <c r="H40" s="8">
        <f t="shared" si="2"/>
        <v>5.656071616024502</v>
      </c>
      <c r="I40" s="7">
        <v>100</v>
      </c>
      <c r="J40" s="8">
        <f t="shared" si="1"/>
        <v>5.722770573760639</v>
      </c>
      <c r="K40" s="7">
        <v>100</v>
      </c>
      <c r="L40" s="8">
        <f t="shared" si="3"/>
        <v>5.87597859815563</v>
      </c>
      <c r="M40" s="7">
        <v>100</v>
      </c>
      <c r="N40" s="32">
        <f t="shared" si="4"/>
        <v>6.2490936046817485</v>
      </c>
      <c r="O40" s="7">
        <v>100</v>
      </c>
      <c r="P40" s="32">
        <f t="shared" si="5"/>
        <v>5.656071616024502</v>
      </c>
      <c r="Q40" s="7">
        <v>100</v>
      </c>
      <c r="R40" s="32">
        <f t="shared" si="6"/>
        <v>5.722770573760639</v>
      </c>
      <c r="S40" s="7">
        <v>100</v>
      </c>
      <c r="T40" s="8">
        <f t="shared" si="0"/>
        <v>5.87597859815563</v>
      </c>
    </row>
    <row r="41" spans="2:20" ht="12.75">
      <c r="B41" s="4" t="s">
        <v>105</v>
      </c>
      <c r="D41" s="4" t="s">
        <v>54</v>
      </c>
      <c r="E41" s="7">
        <v>100</v>
      </c>
      <c r="F41" s="8">
        <f t="shared" si="2"/>
        <v>2.7496011860599694</v>
      </c>
      <c r="G41" s="7">
        <v>100</v>
      </c>
      <c r="H41" s="8">
        <f t="shared" si="2"/>
        <v>2.5394607255620216</v>
      </c>
      <c r="I41" s="7">
        <v>100</v>
      </c>
      <c r="J41" s="8">
        <f t="shared" si="1"/>
        <v>2.569407196382328</v>
      </c>
      <c r="K41" s="7">
        <v>100</v>
      </c>
      <c r="L41" s="8">
        <f t="shared" si="3"/>
        <v>2.6194897026681065</v>
      </c>
      <c r="M41" s="7">
        <v>100</v>
      </c>
      <c r="N41" s="32">
        <f t="shared" si="4"/>
        <v>2.7496011860599694</v>
      </c>
      <c r="O41" s="7">
        <v>100</v>
      </c>
      <c r="P41" s="32">
        <f t="shared" si="5"/>
        <v>2.5394607255620216</v>
      </c>
      <c r="Q41" s="7">
        <v>100</v>
      </c>
      <c r="R41" s="32">
        <f t="shared" si="6"/>
        <v>2.569407196382328</v>
      </c>
      <c r="S41" s="7">
        <v>100</v>
      </c>
      <c r="T41" s="8">
        <f t="shared" si="0"/>
        <v>2.6194897026681065</v>
      </c>
    </row>
    <row r="42" spans="2:20" ht="12.75">
      <c r="B42" s="4" t="s">
        <v>102</v>
      </c>
      <c r="D42" s="4" t="s">
        <v>54</v>
      </c>
      <c r="E42" s="7">
        <v>100</v>
      </c>
      <c r="F42" s="8">
        <f t="shared" si="2"/>
        <v>2.1246918255917944</v>
      </c>
      <c r="G42" s="7">
        <v>100</v>
      </c>
      <c r="H42" s="8">
        <f t="shared" si="2"/>
        <v>1.8468805276814704</v>
      </c>
      <c r="I42" s="7">
        <v>100</v>
      </c>
      <c r="J42" s="8">
        <f t="shared" si="1"/>
        <v>1.868659779187148</v>
      </c>
      <c r="K42" s="7">
        <v>100</v>
      </c>
      <c r="L42" s="8">
        <f t="shared" si="3"/>
        <v>1.946744044153471</v>
      </c>
      <c r="M42" s="7">
        <v>100</v>
      </c>
      <c r="N42" s="32">
        <f t="shared" si="4"/>
        <v>2.1246918255917944</v>
      </c>
      <c r="O42" s="7">
        <v>100</v>
      </c>
      <c r="P42" s="32">
        <f t="shared" si="5"/>
        <v>1.8468805276814704</v>
      </c>
      <c r="Q42" s="7">
        <v>100</v>
      </c>
      <c r="R42" s="32">
        <f t="shared" si="6"/>
        <v>1.868659779187148</v>
      </c>
      <c r="S42" s="7">
        <v>100</v>
      </c>
      <c r="T42" s="8">
        <f t="shared" si="0"/>
        <v>1.946744044153471</v>
      </c>
    </row>
    <row r="43" spans="2:20" ht="12.75">
      <c r="B43" s="4" t="s">
        <v>98</v>
      </c>
      <c r="D43" s="4" t="s">
        <v>54</v>
      </c>
      <c r="E43" s="7">
        <v>100</v>
      </c>
      <c r="F43" s="8">
        <f t="shared" si="2"/>
        <v>4.124401779089954</v>
      </c>
      <c r="G43" s="7">
        <v>100</v>
      </c>
      <c r="H43" s="8">
        <f t="shared" si="2"/>
        <v>3.6937610553629407</v>
      </c>
      <c r="I43" s="7">
        <v>100</v>
      </c>
      <c r="J43" s="8">
        <f t="shared" si="1"/>
        <v>3.8541107945734923</v>
      </c>
      <c r="K43" s="7">
        <v>100</v>
      </c>
      <c r="L43" s="8">
        <f t="shared" si="3"/>
        <v>3.890757876342129</v>
      </c>
      <c r="M43" s="7">
        <v>100</v>
      </c>
      <c r="N43" s="32">
        <f t="shared" si="4"/>
        <v>4.124401779089954</v>
      </c>
      <c r="O43" s="7">
        <v>100</v>
      </c>
      <c r="P43" s="32">
        <f t="shared" si="5"/>
        <v>3.6937610553629407</v>
      </c>
      <c r="Q43" s="7">
        <v>100</v>
      </c>
      <c r="R43" s="32">
        <f t="shared" si="6"/>
        <v>3.8541107945734923</v>
      </c>
      <c r="S43" s="7">
        <v>100</v>
      </c>
      <c r="T43" s="8">
        <f t="shared" si="0"/>
        <v>3.890757876342129</v>
      </c>
    </row>
    <row r="44" spans="2:20" ht="12.75">
      <c r="B44" s="4" t="s">
        <v>58</v>
      </c>
      <c r="D44" s="4" t="s">
        <v>54</v>
      </c>
      <c r="E44" s="7">
        <v>100</v>
      </c>
      <c r="F44" s="8">
        <f>(F40+F38)/2</f>
        <v>4.186892715136771</v>
      </c>
      <c r="G44" s="7">
        <v>100</v>
      </c>
      <c r="H44" s="8">
        <f>(H40+H38)/2</f>
        <v>3.7514760718529865</v>
      </c>
      <c r="I44" s="7">
        <v>100</v>
      </c>
      <c r="J44" s="8">
        <f>(J40+J38)/2</f>
        <v>3.7957151764738932</v>
      </c>
      <c r="K44" s="7">
        <v>100</v>
      </c>
      <c r="L44" s="8">
        <f>AVERAGE(J44,H44,F44)</f>
        <v>3.91136132115455</v>
      </c>
      <c r="M44" s="7">
        <v>100</v>
      </c>
      <c r="N44" s="32">
        <f>F44</f>
        <v>4.186892715136771</v>
      </c>
      <c r="O44" s="7">
        <v>100</v>
      </c>
      <c r="P44" s="32">
        <f>H44</f>
        <v>3.7514760718529865</v>
      </c>
      <c r="Q44" s="7">
        <v>100</v>
      </c>
      <c r="R44" s="32">
        <f>J44</f>
        <v>3.7957151764738932</v>
      </c>
      <c r="S44" s="7">
        <v>100</v>
      </c>
      <c r="T44" s="32">
        <f t="shared" si="0"/>
        <v>3.91136132115455</v>
      </c>
    </row>
    <row r="45" spans="2:20" ht="12.75">
      <c r="B45" s="4" t="s">
        <v>59</v>
      </c>
      <c r="D45" s="4" t="s">
        <v>54</v>
      </c>
      <c r="E45" s="7">
        <f>SUM(F35,F37)/F45*100</f>
        <v>28.431372549019606</v>
      </c>
      <c r="F45" s="8">
        <f>F35+F37+F39</f>
        <v>50.992603814203065</v>
      </c>
      <c r="G45" s="7">
        <f>SUM(H35,H37)/H45*100</f>
        <v>28.249999999999996</v>
      </c>
      <c r="H45" s="8">
        <f>H35+H37+H39</f>
        <v>46.17201319203675</v>
      </c>
      <c r="I45" s="7">
        <f>SUM(J35,J37)/J45*100</f>
        <v>27.64423076923077</v>
      </c>
      <c r="J45" s="8">
        <f>J35+J37+J39</f>
        <v>48.58515425886584</v>
      </c>
      <c r="K45" s="7">
        <f>SUM(L35,L37)/L45*100</f>
        <v>28.111524770762358</v>
      </c>
      <c r="L45" s="8">
        <f>AVERAGE(J45,H45,F45)</f>
        <v>48.583257088368555</v>
      </c>
      <c r="M45" s="7">
        <f>E45</f>
        <v>28.431372549019606</v>
      </c>
      <c r="N45" s="32">
        <f>F45</f>
        <v>50.992603814203065</v>
      </c>
      <c r="O45" s="7">
        <f>G45</f>
        <v>28.249999999999996</v>
      </c>
      <c r="P45" s="32">
        <f>H45</f>
        <v>46.17201319203675</v>
      </c>
      <c r="Q45" s="7">
        <f>I45</f>
        <v>27.64423076923077</v>
      </c>
      <c r="R45" s="32">
        <f>J45</f>
        <v>48.58515425886584</v>
      </c>
      <c r="S45" s="7">
        <f>K45</f>
        <v>28.111524770762358</v>
      </c>
      <c r="T45" s="32">
        <f t="shared" si="0"/>
        <v>48.583257088368555</v>
      </c>
    </row>
    <row r="46" spans="5:16" ht="12.75">
      <c r="E46" s="7"/>
      <c r="F46" s="7"/>
      <c r="G46" s="7"/>
      <c r="H46" s="7"/>
      <c r="I46" s="7"/>
      <c r="J46" s="7"/>
      <c r="K46" s="7"/>
      <c r="M46" s="7"/>
      <c r="N46" s="6"/>
      <c r="O46" s="7"/>
      <c r="P46" s="7"/>
    </row>
    <row r="47" spans="2:16" ht="12.75">
      <c r="B47" s="3" t="s">
        <v>71</v>
      </c>
      <c r="C47" s="3"/>
      <c r="E47" s="7"/>
      <c r="F47" s="7"/>
      <c r="G47" s="7"/>
      <c r="H47" s="7"/>
      <c r="I47" s="7"/>
      <c r="J47" s="7"/>
      <c r="K47" s="7"/>
      <c r="M47" s="7"/>
      <c r="N47" s="6"/>
      <c r="O47" s="7"/>
      <c r="P47" s="7"/>
    </row>
    <row r="48" spans="5:16" ht="12.75">
      <c r="E48" s="7"/>
      <c r="F48" s="7"/>
      <c r="G48" s="7"/>
      <c r="H48" s="7"/>
      <c r="I48" s="7"/>
      <c r="J48" s="7"/>
      <c r="K48" s="7"/>
      <c r="M48" s="7"/>
      <c r="N48" s="6"/>
      <c r="O48" s="7"/>
      <c r="P48" s="7"/>
    </row>
    <row r="49" spans="2:16" ht="12.75">
      <c r="B49" s="4" t="s">
        <v>99</v>
      </c>
      <c r="D49" s="4" t="s">
        <v>35</v>
      </c>
      <c r="E49" s="7"/>
      <c r="F49" s="7"/>
      <c r="G49" s="7"/>
      <c r="H49" s="7"/>
      <c r="I49" s="7"/>
      <c r="J49" s="7"/>
      <c r="K49" s="7"/>
      <c r="L49" s="6">
        <v>3711</v>
      </c>
      <c r="M49" s="7"/>
      <c r="N49" s="6"/>
      <c r="O49" s="7"/>
      <c r="P49" s="7"/>
    </row>
    <row r="50" spans="2:16" ht="12.75">
      <c r="B50" s="4" t="s">
        <v>95</v>
      </c>
      <c r="D50" s="4" t="s">
        <v>35</v>
      </c>
      <c r="E50" s="7"/>
      <c r="F50" s="7"/>
      <c r="G50" s="7"/>
      <c r="H50" s="7"/>
      <c r="I50" s="7"/>
      <c r="J50" s="7"/>
      <c r="K50" s="7"/>
      <c r="L50" s="6">
        <v>28.5</v>
      </c>
      <c r="M50" s="7"/>
      <c r="N50" s="6"/>
      <c r="O50" s="7"/>
      <c r="P50" s="7"/>
    </row>
    <row r="51" spans="2:16" ht="12.75">
      <c r="B51" s="4" t="s">
        <v>96</v>
      </c>
      <c r="D51" s="4" t="s">
        <v>35</v>
      </c>
      <c r="E51" s="7"/>
      <c r="F51" s="7"/>
      <c r="G51" s="7"/>
      <c r="H51" s="7"/>
      <c r="I51" s="7"/>
      <c r="J51" s="7"/>
      <c r="K51" s="7"/>
      <c r="L51" s="6">
        <v>618557</v>
      </c>
      <c r="M51" s="7"/>
      <c r="N51" s="7"/>
      <c r="O51" s="7"/>
      <c r="P51" s="7"/>
    </row>
    <row r="52" spans="2:12" ht="12.75">
      <c r="B52" s="4" t="s">
        <v>97</v>
      </c>
      <c r="D52" s="4" t="s">
        <v>35</v>
      </c>
      <c r="L52" s="6">
        <v>52</v>
      </c>
    </row>
    <row r="53" spans="2:12" ht="12.75">
      <c r="B53" s="4" t="s">
        <v>101</v>
      </c>
      <c r="D53" s="4" t="s">
        <v>35</v>
      </c>
      <c r="L53" s="6">
        <v>69.3</v>
      </c>
    </row>
    <row r="54" spans="2:12" ht="12.75">
      <c r="B54" s="4" t="s">
        <v>93</v>
      </c>
      <c r="D54" s="4" t="s">
        <v>35</v>
      </c>
      <c r="L54" s="6">
        <v>25</v>
      </c>
    </row>
    <row r="55" spans="2:12" ht="12.75">
      <c r="B55" s="4" t="s">
        <v>100</v>
      </c>
      <c r="D55" s="4" t="s">
        <v>35</v>
      </c>
      <c r="L55" s="6">
        <v>1113</v>
      </c>
    </row>
    <row r="56" spans="2:12" ht="12.75">
      <c r="B56" s="4" t="s">
        <v>105</v>
      </c>
      <c r="D56" s="4" t="s">
        <v>35</v>
      </c>
      <c r="L56" s="6">
        <v>989.7</v>
      </c>
    </row>
    <row r="57" spans="2:12" ht="12.75">
      <c r="B57" s="4" t="s">
        <v>102</v>
      </c>
      <c r="D57" s="4" t="s">
        <v>35</v>
      </c>
      <c r="L57" s="6">
        <v>37113</v>
      </c>
    </row>
    <row r="58" spans="2:12" ht="12.75">
      <c r="B58" s="4" t="s">
        <v>98</v>
      </c>
      <c r="D58" s="4" t="s">
        <v>35</v>
      </c>
      <c r="L58" s="6">
        <v>6186</v>
      </c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workbookViewId="0" topLeftCell="A1">
      <selection activeCell="A1" sqref="A1"/>
    </sheetView>
  </sheetViews>
  <sheetFormatPr defaultColWidth="9.140625" defaultRowHeight="12.75"/>
  <cols>
    <col min="1" max="1" width="19.28125" style="2" customWidth="1"/>
    <col min="2" max="16384" width="8.8515625" style="2" customWidth="1"/>
  </cols>
  <sheetData>
    <row r="1" ht="12.75">
      <c r="A1" s="1" t="s">
        <v>57</v>
      </c>
    </row>
    <row r="3" ht="12.75">
      <c r="A3" s="1" t="s">
        <v>29</v>
      </c>
    </row>
    <row r="5" spans="1:3" ht="12.75">
      <c r="A5" s="2" t="s">
        <v>74</v>
      </c>
      <c r="B5" s="2" t="s">
        <v>42</v>
      </c>
      <c r="C5" s="2">
        <v>147600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2004-02-24T17:32:21Z</cp:lastPrinted>
  <dcterms:modified xsi:type="dcterms:W3CDTF">2004-02-24T17:32:25Z</dcterms:modified>
  <cp:category/>
  <cp:version/>
  <cp:contentType/>
  <cp:contentStatus/>
</cp:coreProperties>
</file>