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581" yWindow="3300" windowWidth="12120" windowHeight="6780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/>
  <calcPr fullCalcOnLoad="1"/>
</workbook>
</file>

<file path=xl/sharedStrings.xml><?xml version="1.0" encoding="utf-8"?>
<sst xmlns="http://schemas.openxmlformats.org/spreadsheetml/2006/main" count="290" uniqueCount="138">
  <si>
    <t>EPA ID No.</t>
  </si>
  <si>
    <t>KSD007237746</t>
  </si>
  <si>
    <t>Facility Name</t>
  </si>
  <si>
    <t>Air Products Manufacturing Corp.</t>
  </si>
  <si>
    <t>Facility Location</t>
  </si>
  <si>
    <t xml:space="preserve">    City</t>
  </si>
  <si>
    <t>Wichita</t>
  </si>
  <si>
    <t xml:space="preserve">    State</t>
  </si>
  <si>
    <t>KS</t>
  </si>
  <si>
    <t>Unit ID Name/No.</t>
  </si>
  <si>
    <t>COEN boiler</t>
  </si>
  <si>
    <t>Other Sister Facilities</t>
  </si>
  <si>
    <t>12.4 MMBtu/hr firing rate</t>
  </si>
  <si>
    <t>None</t>
  </si>
  <si>
    <t>APCS Characteristics</t>
  </si>
  <si>
    <t>NA</t>
  </si>
  <si>
    <t>Liquid wastes</t>
  </si>
  <si>
    <t>Natural gas</t>
  </si>
  <si>
    <t>Stack Characteristics</t>
  </si>
  <si>
    <t xml:space="preserve">    Diameter (ft)</t>
  </si>
  <si>
    <t xml:space="preserve">    Height (ft)</t>
  </si>
  <si>
    <t>At least 70</t>
  </si>
  <si>
    <t>Permitting Status</t>
  </si>
  <si>
    <t>Tier I metals, chlorine, low risk waste exemption (no PM compliance)</t>
  </si>
  <si>
    <t xml:space="preserve">    Report Name/Date</t>
  </si>
  <si>
    <t xml:space="preserve">    Report Prepare</t>
  </si>
  <si>
    <t>Air Products Manufacturing Corp</t>
  </si>
  <si>
    <t xml:space="preserve">    Testing Firm</t>
  </si>
  <si>
    <t>Entropy Inc.</t>
  </si>
  <si>
    <t xml:space="preserve">    Condition Descr</t>
  </si>
  <si>
    <t xml:space="preserve">    Content</t>
  </si>
  <si>
    <t>CO in stack gas; metals/chlorine/ash in feeds</t>
  </si>
  <si>
    <t>Units</t>
  </si>
  <si>
    <t>2007C1</t>
  </si>
  <si>
    <t>ppmv</t>
  </si>
  <si>
    <t>y</t>
  </si>
  <si>
    <t>Oxygen</t>
  </si>
  <si>
    <t>%</t>
  </si>
  <si>
    <t>Cond Avg</t>
  </si>
  <si>
    <t>Feedstream Description</t>
  </si>
  <si>
    <t>Haz waste</t>
  </si>
  <si>
    <t>Natural Gas</t>
  </si>
  <si>
    <t>scfh</t>
  </si>
  <si>
    <t>g/hr</t>
  </si>
  <si>
    <t>Thermal Feedrate</t>
  </si>
  <si>
    <t>MMBtu/hr</t>
  </si>
  <si>
    <t>Heating Value</t>
  </si>
  <si>
    <t>Btu/lb</t>
  </si>
  <si>
    <t>Ash</t>
  </si>
  <si>
    <t>Chlorine</t>
  </si>
  <si>
    <t>nd</t>
  </si>
  <si>
    <t>Stack Gas Flowrate</t>
  </si>
  <si>
    <t>dscfm</t>
  </si>
  <si>
    <t>(estimated based on firing rate and O2 and F-factor)</t>
  </si>
  <si>
    <t>mg/dscm</t>
  </si>
  <si>
    <t>µg/dscm</t>
  </si>
  <si>
    <t>0.85 / 0.17</t>
  </si>
  <si>
    <t>max indiv / max feeding all 4</t>
  </si>
  <si>
    <t>1.52 / 0.08</t>
  </si>
  <si>
    <t>2.03 / 0.33</t>
  </si>
  <si>
    <t>0.31 / 0.17</t>
  </si>
  <si>
    <t>Process Information</t>
  </si>
  <si>
    <t>°F</t>
  </si>
  <si>
    <t>Combustor Characteristics</t>
  </si>
  <si>
    <t>Liq</t>
  </si>
  <si>
    <t>CoC, max waste, ash feed, min comb temp</t>
  </si>
  <si>
    <t>SVM</t>
  </si>
  <si>
    <t>LVM</t>
  </si>
  <si>
    <t>Recertification of Compliance for the COEN Waste Fuel Boiler, November 6, 1998</t>
  </si>
  <si>
    <t>Stack Gas Emissions</t>
  </si>
  <si>
    <t>HW</t>
  </si>
  <si>
    <t>CO</t>
  </si>
  <si>
    <t>Feedstreams</t>
  </si>
  <si>
    <t>Capacity (MMBtu/hr)</t>
  </si>
  <si>
    <t>Hazardous Wastes</t>
  </si>
  <si>
    <t>Supplemental Fuel</t>
  </si>
  <si>
    <t>Comb Chamber Temp</t>
  </si>
  <si>
    <t>7% O2</t>
  </si>
  <si>
    <t>Feedrate MTEC Calculations</t>
  </si>
  <si>
    <t>Phase II ID No.</t>
  </si>
  <si>
    <t>Source Description</t>
  </si>
  <si>
    <t xml:space="preserve">    Gas Velocity (ft/sec)</t>
  </si>
  <si>
    <t xml:space="preserve">    Gas Temperature (°F)</t>
  </si>
  <si>
    <t xml:space="preserve">    Testing Dates</t>
  </si>
  <si>
    <t>Soot Blowing</t>
  </si>
  <si>
    <t>Haz Waste Description</t>
  </si>
  <si>
    <t>Comments</t>
  </si>
  <si>
    <t>CO (RA)</t>
  </si>
  <si>
    <t>CO (MHRA)</t>
  </si>
  <si>
    <t>Arsenic</t>
  </si>
  <si>
    <t>Barium</t>
  </si>
  <si>
    <t>Beryllium</t>
  </si>
  <si>
    <t>Thallium</t>
  </si>
  <si>
    <t>Antimony</t>
  </si>
  <si>
    <t>Nickel</t>
  </si>
  <si>
    <t>Lead</t>
  </si>
  <si>
    <t>Silver</t>
  </si>
  <si>
    <t>Cadmium</t>
  </si>
  <si>
    <t>Chromium</t>
  </si>
  <si>
    <t>BIF Feedrate Limits</t>
  </si>
  <si>
    <t>*</t>
  </si>
  <si>
    <t>Mercury</t>
  </si>
  <si>
    <t>Feed Rate</t>
  </si>
  <si>
    <t>HWC Burn Status (Date if Terminated)</t>
  </si>
  <si>
    <t>Total</t>
  </si>
  <si>
    <t>R1</t>
  </si>
  <si>
    <t>R2</t>
  </si>
  <si>
    <t>R3</t>
  </si>
  <si>
    <t xml:space="preserve">    Cond Dates</t>
  </si>
  <si>
    <t>Liquid-fired boiler</t>
  </si>
  <si>
    <t>Cond Description</t>
  </si>
  <si>
    <t>Feedstream Number</t>
  </si>
  <si>
    <t>Feed Class</t>
  </si>
  <si>
    <t>Liq HW</t>
  </si>
  <si>
    <t>Selenium</t>
  </si>
  <si>
    <t>E1</t>
  </si>
  <si>
    <t>Sampling Train</t>
  </si>
  <si>
    <t>Number of Sister Facilities</t>
  </si>
  <si>
    <t>Combustor Class</t>
  </si>
  <si>
    <t>Combustor Type</t>
  </si>
  <si>
    <t>APCS Detailed Acronym</t>
  </si>
  <si>
    <t>APCS General Class</t>
  </si>
  <si>
    <t>source</t>
  </si>
  <si>
    <t>cond</t>
  </si>
  <si>
    <t>emiss</t>
  </si>
  <si>
    <t>feed</t>
  </si>
  <si>
    <t>process</t>
  </si>
  <si>
    <t>Liquid-fired</t>
  </si>
  <si>
    <t xml:space="preserve">   Stack Gas Flowrate</t>
  </si>
  <si>
    <t xml:space="preserve">   O2</t>
  </si>
  <si>
    <t xml:space="preserve">   Moisture</t>
  </si>
  <si>
    <t xml:space="preserve">   Temperature</t>
  </si>
  <si>
    <t>F1</t>
  </si>
  <si>
    <t>F2</t>
  </si>
  <si>
    <t>F3</t>
  </si>
  <si>
    <t>NG</t>
  </si>
  <si>
    <t>Feed Class 2</t>
  </si>
  <si>
    <t>MF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</si>
</sst>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"/>
    <numFmt numFmtId="166" formatCode="0.00000"/>
    <numFmt numFmtId="167" formatCode="0.0000"/>
    <numFmt numFmtId="168" formatCode="0.000000"/>
    <numFmt numFmtId="169" formatCode="0.0"/>
    <numFmt numFmtId="170" formatCode="0.000"/>
    <numFmt numFmtId="171" formatCode="0.0000000"/>
    <numFmt numFmtId="172" formatCode="0.0E+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vertical="top" wrapText="1"/>
    </xf>
    <xf numFmtId="0" fontId="2" fillId="0" borderId="0" xfId="0" applyFont="1" applyBorder="1" applyAlignment="1">
      <alignment horizontal="left"/>
    </xf>
    <xf numFmtId="11" fontId="0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1" fontId="0" fillId="0" borderId="0" xfId="0" applyNumberFormat="1" applyFont="1" applyBorder="1" applyAlignment="1">
      <alignment horizontal="right"/>
    </xf>
    <xf numFmtId="17" fontId="0" fillId="0" borderId="0" xfId="0" applyNumberFormat="1" applyFont="1" applyAlignment="1">
      <alignment horizontal="left"/>
    </xf>
    <xf numFmtId="169" fontId="0" fillId="0" borderId="0" xfId="0" applyNumberFormat="1" applyFont="1" applyBorder="1" applyAlignment="1">
      <alignment horizontal="center"/>
    </xf>
    <xf numFmtId="169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1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tabSelected="1" workbookViewId="0" topLeftCell="B1">
      <selection activeCell="B2" sqref="B2"/>
    </sheetView>
  </sheetViews>
  <sheetFormatPr defaultColWidth="9.140625" defaultRowHeight="12.75"/>
  <cols>
    <col min="1" max="1" width="9.140625" style="5" hidden="1" customWidth="1"/>
    <col min="2" max="2" width="26.57421875" style="5" customWidth="1"/>
    <col min="3" max="3" width="47.421875" style="5" customWidth="1"/>
    <col min="4" max="16384" width="8.8515625" style="5" customWidth="1"/>
  </cols>
  <sheetData>
    <row r="1" ht="12.75">
      <c r="B1" s="10" t="s">
        <v>80</v>
      </c>
    </row>
    <row r="3" spans="2:3" ht="12.75">
      <c r="B3" s="5" t="s">
        <v>79</v>
      </c>
      <c r="C3" s="19">
        <v>2007</v>
      </c>
    </row>
    <row r="4" spans="2:3" ht="12.75">
      <c r="B4" s="5" t="s">
        <v>0</v>
      </c>
      <c r="C4" s="5" t="s">
        <v>1</v>
      </c>
    </row>
    <row r="5" spans="2:3" ht="12.75">
      <c r="B5" s="5" t="s">
        <v>2</v>
      </c>
      <c r="C5" s="5" t="s">
        <v>3</v>
      </c>
    </row>
    <row r="6" ht="12.75">
      <c r="B6" s="5" t="s">
        <v>4</v>
      </c>
    </row>
    <row r="7" spans="2:3" ht="12.75">
      <c r="B7" s="5" t="s">
        <v>5</v>
      </c>
      <c r="C7" s="5" t="s">
        <v>6</v>
      </c>
    </row>
    <row r="8" spans="2:3" ht="12.75">
      <c r="B8" s="5" t="s">
        <v>7</v>
      </c>
      <c r="C8" s="5" t="s">
        <v>8</v>
      </c>
    </row>
    <row r="9" spans="2:3" ht="12.75">
      <c r="B9" s="5" t="s">
        <v>9</v>
      </c>
      <c r="C9" s="5" t="s">
        <v>10</v>
      </c>
    </row>
    <row r="10" spans="2:3" ht="12.75">
      <c r="B10" s="5" t="s">
        <v>11</v>
      </c>
      <c r="C10" s="5" t="s">
        <v>13</v>
      </c>
    </row>
    <row r="11" spans="2:3" ht="12.75">
      <c r="B11" s="5" t="s">
        <v>117</v>
      </c>
      <c r="C11" s="19">
        <v>0</v>
      </c>
    </row>
    <row r="12" spans="2:3" ht="12.75">
      <c r="B12" s="5" t="s">
        <v>118</v>
      </c>
      <c r="C12" s="5" t="s">
        <v>109</v>
      </c>
    </row>
    <row r="13" spans="2:3" ht="12.75">
      <c r="B13" s="5" t="s">
        <v>119</v>
      </c>
      <c r="C13" s="5" t="s">
        <v>127</v>
      </c>
    </row>
    <row r="14" spans="2:3" ht="12.75">
      <c r="B14" s="5" t="s">
        <v>63</v>
      </c>
      <c r="C14" s="5" t="s">
        <v>12</v>
      </c>
    </row>
    <row r="15" spans="2:3" ht="12.75">
      <c r="B15" s="5" t="s">
        <v>73</v>
      </c>
      <c r="C15" s="19">
        <v>12.4</v>
      </c>
    </row>
    <row r="16" spans="2:3" ht="12.75">
      <c r="B16" s="5" t="s">
        <v>84</v>
      </c>
      <c r="C16" s="19"/>
    </row>
    <row r="17" spans="2:3" ht="12.75">
      <c r="B17" s="5" t="s">
        <v>120</v>
      </c>
      <c r="C17" s="5" t="s">
        <v>13</v>
      </c>
    </row>
    <row r="18" ht="12.75">
      <c r="B18" s="5" t="s">
        <v>121</v>
      </c>
    </row>
    <row r="19" spans="2:3" ht="12.75">
      <c r="B19" s="5" t="s">
        <v>14</v>
      </c>
      <c r="C19" s="5" t="s">
        <v>15</v>
      </c>
    </row>
    <row r="20" spans="2:3" ht="12.75">
      <c r="B20" s="5" t="s">
        <v>74</v>
      </c>
      <c r="C20" s="5" t="s">
        <v>64</v>
      </c>
    </row>
    <row r="21" spans="2:3" ht="12.75">
      <c r="B21" s="5" t="s">
        <v>85</v>
      </c>
      <c r="C21" s="5" t="s">
        <v>16</v>
      </c>
    </row>
    <row r="22" spans="2:3" ht="12.75">
      <c r="B22" s="5" t="s">
        <v>75</v>
      </c>
      <c r="C22" s="5" t="s">
        <v>17</v>
      </c>
    </row>
    <row r="23" ht="12.75" customHeight="1"/>
    <row r="24" ht="12.75">
      <c r="B24" s="5" t="s">
        <v>18</v>
      </c>
    </row>
    <row r="25" spans="2:3" ht="12.75">
      <c r="B25" s="5" t="s">
        <v>19</v>
      </c>
      <c r="C25" s="19">
        <v>2.5</v>
      </c>
    </row>
    <row r="26" spans="2:3" ht="12.75">
      <c r="B26" s="5" t="s">
        <v>20</v>
      </c>
      <c r="C26" s="5" t="s">
        <v>21</v>
      </c>
    </row>
    <row r="27" ht="12.75">
      <c r="B27" s="5" t="s">
        <v>81</v>
      </c>
    </row>
    <row r="28" ht="12.75">
      <c r="B28" s="5" t="s">
        <v>82</v>
      </c>
    </row>
    <row r="29" ht="12.75" customHeight="1"/>
    <row r="30" spans="2:3" s="21" customFormat="1" ht="25.5">
      <c r="B30" s="21" t="s">
        <v>22</v>
      </c>
      <c r="C30" s="21" t="s">
        <v>23</v>
      </c>
    </row>
    <row r="31" s="21" customFormat="1" ht="25.5">
      <c r="B31" s="21" t="s">
        <v>103</v>
      </c>
    </row>
    <row r="32" ht="12.75" customHeight="1"/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11"/>
  <sheetViews>
    <sheetView workbookViewId="0" topLeftCell="B1">
      <selection activeCell="A2" sqref="A2"/>
    </sheetView>
  </sheetViews>
  <sheetFormatPr defaultColWidth="9.140625" defaultRowHeight="12.75"/>
  <cols>
    <col min="1" max="1" width="9.140625" style="5" hidden="1" customWidth="1"/>
    <col min="2" max="2" width="22.140625" style="5" customWidth="1"/>
    <col min="3" max="3" width="54.28125" style="5" customWidth="1"/>
    <col min="4" max="16384" width="9.140625" style="5" customWidth="1"/>
  </cols>
  <sheetData>
    <row r="1" ht="12.75">
      <c r="B1" s="10" t="s">
        <v>110</v>
      </c>
    </row>
    <row r="3" ht="12.75">
      <c r="B3" s="30" t="s">
        <v>33</v>
      </c>
    </row>
    <row r="4" ht="12.75">
      <c r="B4" s="30"/>
    </row>
    <row r="5" spans="2:3" s="21" customFormat="1" ht="25.5">
      <c r="B5" s="21" t="s">
        <v>24</v>
      </c>
      <c r="C5" s="21" t="s">
        <v>68</v>
      </c>
    </row>
    <row r="6" spans="2:3" ht="12.75">
      <c r="B6" s="5" t="s">
        <v>25</v>
      </c>
      <c r="C6" s="5" t="s">
        <v>26</v>
      </c>
    </row>
    <row r="7" spans="2:3" ht="12.75">
      <c r="B7" s="5" t="s">
        <v>27</v>
      </c>
      <c r="C7" s="5" t="s">
        <v>28</v>
      </c>
    </row>
    <row r="8" spans="2:3" ht="12.75">
      <c r="B8" s="5" t="s">
        <v>83</v>
      </c>
      <c r="C8" s="20">
        <v>36052</v>
      </c>
    </row>
    <row r="9" spans="2:3" ht="12.75">
      <c r="B9" s="5" t="s">
        <v>108</v>
      </c>
      <c r="C9" s="27">
        <v>36039</v>
      </c>
    </row>
    <row r="10" spans="2:3" ht="12.75">
      <c r="B10" s="5" t="s">
        <v>29</v>
      </c>
      <c r="C10" s="5" t="s">
        <v>65</v>
      </c>
    </row>
    <row r="11" spans="2:3" ht="12.75">
      <c r="B11" s="5" t="s">
        <v>30</v>
      </c>
      <c r="C11" s="5" t="s">
        <v>31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="75" zoomScaleNormal="75" workbookViewId="0" topLeftCell="B1">
      <selection activeCell="K6" sqref="K6"/>
    </sheetView>
  </sheetViews>
  <sheetFormatPr defaultColWidth="9.140625" defaultRowHeight="12.75"/>
  <cols>
    <col min="1" max="1" width="3.57421875" style="13" hidden="1" customWidth="1"/>
    <col min="2" max="3" width="15.00390625" style="13" customWidth="1"/>
    <col min="4" max="4" width="5.8515625" style="12" customWidth="1"/>
    <col min="5" max="5" width="6.00390625" style="12" customWidth="1"/>
    <col min="6" max="6" width="2.28125" style="12" customWidth="1"/>
    <col min="7" max="7" width="7.421875" style="13" customWidth="1"/>
    <col min="8" max="8" width="2.140625" style="13" customWidth="1"/>
    <col min="9" max="9" width="8.8515625" style="13" customWidth="1"/>
    <col min="10" max="10" width="2.140625" style="13" customWidth="1"/>
    <col min="11" max="11" width="11.8515625" style="13" customWidth="1"/>
    <col min="12" max="12" width="2.8515625" style="13" customWidth="1"/>
    <col min="13" max="16384" width="8.8515625" style="13" customWidth="1"/>
  </cols>
  <sheetData>
    <row r="1" spans="2:3" ht="12.75">
      <c r="B1" s="11" t="s">
        <v>69</v>
      </c>
      <c r="C1" s="11"/>
    </row>
    <row r="2" spans="2:13" ht="12.75">
      <c r="B2" s="14"/>
      <c r="C2" s="14"/>
      <c r="G2" s="14"/>
      <c r="H2" s="14"/>
      <c r="I2" s="14"/>
      <c r="J2" s="14"/>
      <c r="K2" s="14"/>
      <c r="L2" s="14"/>
      <c r="M2" s="14"/>
    </row>
    <row r="3" spans="2:13" ht="12.75">
      <c r="B3" s="5"/>
      <c r="C3" s="5" t="s">
        <v>86</v>
      </c>
      <c r="D3" s="12" t="s">
        <v>32</v>
      </c>
      <c r="E3" s="12" t="s">
        <v>77</v>
      </c>
      <c r="G3" s="14"/>
      <c r="H3" s="14"/>
      <c r="I3" s="14"/>
      <c r="J3" s="14"/>
      <c r="K3" s="14"/>
      <c r="L3" s="14"/>
      <c r="M3" s="14"/>
    </row>
    <row r="4" spans="2:13" ht="12.75">
      <c r="B4" s="5"/>
      <c r="C4" s="5"/>
      <c r="G4" s="14"/>
      <c r="H4" s="14"/>
      <c r="I4" s="14"/>
      <c r="J4" s="14"/>
      <c r="K4" s="14"/>
      <c r="L4" s="14"/>
      <c r="M4" s="14"/>
    </row>
    <row r="5" spans="1:13" ht="12.75">
      <c r="A5" s="13">
        <v>1</v>
      </c>
      <c r="B5" s="15" t="s">
        <v>33</v>
      </c>
      <c r="C5" s="15"/>
      <c r="G5" s="14" t="s">
        <v>105</v>
      </c>
      <c r="H5" s="14"/>
      <c r="I5" s="14" t="s">
        <v>106</v>
      </c>
      <c r="J5" s="14"/>
      <c r="K5" s="14" t="s">
        <v>107</v>
      </c>
      <c r="L5" s="14"/>
      <c r="M5" s="14" t="s">
        <v>38</v>
      </c>
    </row>
    <row r="6" spans="2:13" ht="12.75">
      <c r="B6" s="12"/>
      <c r="C6" s="12"/>
      <c r="D6" s="5"/>
      <c r="E6" s="5"/>
      <c r="F6" s="5"/>
      <c r="G6" s="5"/>
      <c r="H6" s="5"/>
      <c r="I6" s="5"/>
      <c r="J6" s="5"/>
      <c r="K6" s="5"/>
      <c r="L6" s="5"/>
      <c r="M6" s="14"/>
    </row>
    <row r="7" spans="2:13" ht="12.75">
      <c r="B7" s="12" t="s">
        <v>87</v>
      </c>
      <c r="C7" s="12" t="s">
        <v>115</v>
      </c>
      <c r="D7" s="12" t="s">
        <v>34</v>
      </c>
      <c r="E7" s="12" t="s">
        <v>35</v>
      </c>
      <c r="G7" s="16">
        <v>6.4</v>
      </c>
      <c r="H7" s="16"/>
      <c r="I7" s="16">
        <v>5.3</v>
      </c>
      <c r="J7" s="16"/>
      <c r="K7" s="16">
        <v>4.4</v>
      </c>
      <c r="L7" s="16"/>
      <c r="M7" s="29">
        <f>AVERAGE(K7,I7,G7)</f>
        <v>5.366666666666667</v>
      </c>
    </row>
    <row r="8" spans="2:13" ht="12.75">
      <c r="B8" s="12" t="s">
        <v>88</v>
      </c>
      <c r="C8" s="12" t="s">
        <v>115</v>
      </c>
      <c r="D8" s="12" t="s">
        <v>34</v>
      </c>
      <c r="E8" s="12" t="s">
        <v>35</v>
      </c>
      <c r="G8" s="16">
        <v>7</v>
      </c>
      <c r="H8" s="16"/>
      <c r="I8" s="16">
        <v>6</v>
      </c>
      <c r="J8" s="16"/>
      <c r="K8" s="16">
        <v>6</v>
      </c>
      <c r="L8" s="16"/>
      <c r="M8" s="29">
        <f>AVERAGE(K8,I8,G8)</f>
        <v>6.333333333333333</v>
      </c>
    </row>
    <row r="9" spans="2:13" ht="12.75">
      <c r="B9" s="12"/>
      <c r="C9" s="12"/>
      <c r="G9" s="16"/>
      <c r="H9" s="16"/>
      <c r="I9" s="16"/>
      <c r="J9" s="16"/>
      <c r="K9" s="16"/>
      <c r="L9" s="16"/>
      <c r="M9" s="16"/>
    </row>
    <row r="10" spans="2:13" ht="12.75">
      <c r="B10" s="12" t="s">
        <v>116</v>
      </c>
      <c r="C10" s="12" t="s">
        <v>71</v>
      </c>
      <c r="D10" s="12" t="s">
        <v>115</v>
      </c>
      <c r="G10" s="16"/>
      <c r="H10" s="16"/>
      <c r="I10" s="16"/>
      <c r="J10" s="16"/>
      <c r="K10" s="16"/>
      <c r="L10" s="16"/>
      <c r="M10" s="16"/>
    </row>
    <row r="11" spans="2:13" ht="12.75">
      <c r="B11" s="12" t="s">
        <v>128</v>
      </c>
      <c r="C11" s="12"/>
      <c r="D11" s="12" t="s">
        <v>52</v>
      </c>
      <c r="G11" s="16"/>
      <c r="H11" s="16"/>
      <c r="I11" s="16"/>
      <c r="J11" s="16"/>
      <c r="K11" s="16"/>
      <c r="L11" s="16"/>
      <c r="M11" s="16"/>
    </row>
    <row r="12" spans="2:13" ht="12.75">
      <c r="B12" s="12" t="s">
        <v>129</v>
      </c>
      <c r="C12" s="12"/>
      <c r="D12" s="12" t="s">
        <v>37</v>
      </c>
      <c r="G12" s="16">
        <v>14</v>
      </c>
      <c r="H12" s="16"/>
      <c r="I12" s="16">
        <v>14</v>
      </c>
      <c r="J12" s="16"/>
      <c r="K12" s="16">
        <v>14</v>
      </c>
      <c r="L12" s="16"/>
      <c r="M12" s="29">
        <f>AVERAGE(K12,I12,G12)</f>
        <v>14</v>
      </c>
    </row>
    <row r="13" spans="2:12" ht="12.75">
      <c r="B13" s="12" t="s">
        <v>130</v>
      </c>
      <c r="C13" s="12"/>
      <c r="D13" s="12" t="s">
        <v>37</v>
      </c>
      <c r="G13" s="16"/>
      <c r="H13" s="16"/>
      <c r="I13" s="16"/>
      <c r="J13" s="16"/>
      <c r="K13" s="16"/>
      <c r="L13" s="16"/>
    </row>
    <row r="14" spans="2:13" ht="12.75">
      <c r="B14" s="12" t="s">
        <v>131</v>
      </c>
      <c r="C14" s="12"/>
      <c r="D14" s="12" t="s">
        <v>62</v>
      </c>
      <c r="G14" s="17"/>
      <c r="H14" s="17"/>
      <c r="I14" s="17"/>
      <c r="J14" s="17"/>
      <c r="K14" s="17"/>
      <c r="L14" s="17"/>
      <c r="M14" s="14"/>
    </row>
    <row r="15" spans="7:12" ht="12.75">
      <c r="G15" s="17"/>
      <c r="H15" s="17"/>
      <c r="I15" s="17"/>
      <c r="J15" s="17"/>
      <c r="K15" s="17"/>
      <c r="L15" s="17"/>
    </row>
    <row r="16" spans="2:13" ht="12.75">
      <c r="B16" s="12"/>
      <c r="C16" s="12"/>
      <c r="G16" s="17"/>
      <c r="H16" s="17"/>
      <c r="I16" s="17"/>
      <c r="J16" s="17"/>
      <c r="K16" s="17"/>
      <c r="L16" s="17"/>
      <c r="M16" s="14"/>
    </row>
    <row r="17" spans="2:13" ht="12.75">
      <c r="B17" s="12"/>
      <c r="C17" s="12"/>
      <c r="G17" s="18"/>
      <c r="H17" s="18"/>
      <c r="I17" s="17"/>
      <c r="J17" s="17"/>
      <c r="K17" s="17"/>
      <c r="L17" s="17"/>
      <c r="M17" s="14"/>
    </row>
    <row r="18" spans="2:3" ht="12.75">
      <c r="B18" s="12"/>
      <c r="C18" s="12"/>
    </row>
    <row r="19" spans="2:3" ht="12.75">
      <c r="B19" s="12"/>
      <c r="C19" s="12"/>
    </row>
    <row r="20" spans="2:3" ht="12.75">
      <c r="B20" s="12"/>
      <c r="C20" s="1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67"/>
  <sheetViews>
    <sheetView zoomScale="75" zoomScaleNormal="75" workbookViewId="0" topLeftCell="B1">
      <selection activeCell="F2" sqref="F2"/>
    </sheetView>
  </sheetViews>
  <sheetFormatPr defaultColWidth="9.140625" defaultRowHeight="12.75"/>
  <cols>
    <col min="1" max="1" width="2.57421875" style="3" hidden="1" customWidth="1"/>
    <col min="2" max="2" width="21.28125" style="2" customWidth="1"/>
    <col min="3" max="3" width="3.7109375" style="2" customWidth="1"/>
    <col min="4" max="4" width="9.140625" style="2" customWidth="1"/>
    <col min="5" max="5" width="3.7109375" style="3" customWidth="1"/>
    <col min="6" max="6" width="10.57421875" style="3" customWidth="1"/>
    <col min="7" max="7" width="3.7109375" style="3" customWidth="1"/>
    <col min="8" max="8" width="9.8515625" style="3" customWidth="1"/>
    <col min="9" max="9" width="3.7109375" style="3" customWidth="1"/>
    <col min="10" max="10" width="10.00390625" style="3" customWidth="1"/>
    <col min="11" max="11" width="3.7109375" style="3" customWidth="1"/>
    <col min="12" max="12" width="9.140625" style="4" customWidth="1"/>
    <col min="13" max="13" width="2.421875" style="3" customWidth="1"/>
    <col min="14" max="14" width="10.28125" style="3" customWidth="1"/>
    <col min="15" max="15" width="2.421875" style="3" customWidth="1"/>
    <col min="16" max="16" width="7.7109375" style="3" customWidth="1"/>
    <col min="17" max="17" width="2.421875" style="3" customWidth="1"/>
    <col min="18" max="18" width="11.140625" style="3" customWidth="1"/>
    <col min="19" max="19" width="2.421875" style="3" customWidth="1"/>
    <col min="20" max="20" width="8.8515625" style="3" customWidth="1"/>
    <col min="21" max="21" width="4.140625" style="3" customWidth="1"/>
    <col min="22" max="22" width="8.28125" style="3" customWidth="1"/>
    <col min="23" max="23" width="4.140625" style="3" customWidth="1"/>
    <col min="24" max="24" width="8.8515625" style="3" customWidth="1"/>
    <col min="25" max="25" width="5.00390625" style="3" customWidth="1"/>
    <col min="26" max="26" width="8.8515625" style="3" customWidth="1"/>
    <col min="27" max="27" width="4.28125" style="3" customWidth="1"/>
    <col min="28" max="16384" width="8.8515625" style="3" customWidth="1"/>
  </cols>
  <sheetData>
    <row r="1" spans="2:3" ht="12.75">
      <c r="B1" s="1" t="s">
        <v>72</v>
      </c>
      <c r="C1" s="1"/>
    </row>
    <row r="4" spans="1:28" ht="12.75">
      <c r="A4" s="3" t="s">
        <v>100</v>
      </c>
      <c r="B4" s="1" t="s">
        <v>33</v>
      </c>
      <c r="C4" s="1"/>
      <c r="F4" s="3" t="s">
        <v>105</v>
      </c>
      <c r="H4" s="3" t="s">
        <v>106</v>
      </c>
      <c r="J4" s="3" t="s">
        <v>107</v>
      </c>
      <c r="L4" s="4" t="s">
        <v>38</v>
      </c>
      <c r="N4" s="3" t="s">
        <v>105</v>
      </c>
      <c r="P4" s="3" t="s">
        <v>106</v>
      </c>
      <c r="R4" s="3" t="s">
        <v>107</v>
      </c>
      <c r="T4" s="4" t="s">
        <v>38</v>
      </c>
      <c r="V4" s="3" t="s">
        <v>105</v>
      </c>
      <c r="X4" s="3" t="s">
        <v>106</v>
      </c>
      <c r="Z4" s="3" t="s">
        <v>107</v>
      </c>
      <c r="AB4" s="4" t="s">
        <v>38</v>
      </c>
    </row>
    <row r="5" spans="2:28" ht="12.75">
      <c r="B5" s="1"/>
      <c r="C5" s="1"/>
      <c r="T5" s="4"/>
      <c r="AB5" s="4"/>
    </row>
    <row r="6" spans="2:28" ht="12.75">
      <c r="B6" s="2" t="s">
        <v>111</v>
      </c>
      <c r="C6" s="1"/>
      <c r="F6" s="3" t="s">
        <v>132</v>
      </c>
      <c r="H6" s="3" t="s">
        <v>132</v>
      </c>
      <c r="J6" s="3" t="s">
        <v>132</v>
      </c>
      <c r="L6" s="3" t="s">
        <v>132</v>
      </c>
      <c r="N6" s="3" t="s">
        <v>133</v>
      </c>
      <c r="P6" s="3" t="s">
        <v>133</v>
      </c>
      <c r="R6" s="3" t="s">
        <v>133</v>
      </c>
      <c r="T6" s="3" t="s">
        <v>133</v>
      </c>
      <c r="V6" s="3" t="s">
        <v>134</v>
      </c>
      <c r="X6" s="3" t="s">
        <v>134</v>
      </c>
      <c r="Z6" s="3" t="s">
        <v>134</v>
      </c>
      <c r="AB6" s="3" t="s">
        <v>134</v>
      </c>
    </row>
    <row r="7" spans="2:28" ht="12.75">
      <c r="B7" s="2" t="s">
        <v>112</v>
      </c>
      <c r="F7" s="3" t="s">
        <v>113</v>
      </c>
      <c r="H7" s="3" t="s">
        <v>113</v>
      </c>
      <c r="J7" s="3" t="s">
        <v>113</v>
      </c>
      <c r="L7" s="3" t="s">
        <v>113</v>
      </c>
      <c r="N7" s="3" t="s">
        <v>135</v>
      </c>
      <c r="P7" s="3" t="s">
        <v>135</v>
      </c>
      <c r="R7" s="3" t="s">
        <v>135</v>
      </c>
      <c r="T7" s="3" t="s">
        <v>135</v>
      </c>
      <c r="V7" s="3" t="s">
        <v>104</v>
      </c>
      <c r="X7" s="3" t="s">
        <v>104</v>
      </c>
      <c r="Z7" s="3" t="s">
        <v>104</v>
      </c>
      <c r="AB7" s="3" t="s">
        <v>104</v>
      </c>
    </row>
    <row r="8" spans="2:28" ht="12.75">
      <c r="B8" s="2" t="s">
        <v>136</v>
      </c>
      <c r="F8" s="13" t="s">
        <v>70</v>
      </c>
      <c r="H8" s="13" t="s">
        <v>70</v>
      </c>
      <c r="J8" s="13" t="s">
        <v>70</v>
      </c>
      <c r="L8" s="13" t="s">
        <v>70</v>
      </c>
      <c r="N8" s="13" t="s">
        <v>137</v>
      </c>
      <c r="P8" s="13" t="s">
        <v>137</v>
      </c>
      <c r="R8" s="13" t="s">
        <v>137</v>
      </c>
      <c r="T8" s="13" t="s">
        <v>137</v>
      </c>
      <c r="V8" s="3" t="s">
        <v>104</v>
      </c>
      <c r="X8" s="3" t="s">
        <v>104</v>
      </c>
      <c r="Z8" s="3" t="s">
        <v>104</v>
      </c>
      <c r="AB8" s="3" t="s">
        <v>104</v>
      </c>
    </row>
    <row r="9" spans="2:28" ht="12.75">
      <c r="B9" s="2" t="s">
        <v>39</v>
      </c>
      <c r="F9" s="4" t="s">
        <v>40</v>
      </c>
      <c r="H9" s="4" t="s">
        <v>40</v>
      </c>
      <c r="J9" s="4" t="s">
        <v>40</v>
      </c>
      <c r="L9" s="4" t="s">
        <v>40</v>
      </c>
      <c r="N9" s="3" t="s">
        <v>41</v>
      </c>
      <c r="P9" s="3" t="s">
        <v>41</v>
      </c>
      <c r="R9" s="3" t="s">
        <v>41</v>
      </c>
      <c r="T9" s="3" t="s">
        <v>41</v>
      </c>
      <c r="V9" s="3" t="s">
        <v>104</v>
      </c>
      <c r="X9" s="3" t="s">
        <v>104</v>
      </c>
      <c r="Z9" s="3" t="s">
        <v>104</v>
      </c>
      <c r="AB9" s="3" t="s">
        <v>104</v>
      </c>
    </row>
    <row r="10" spans="2:20" ht="12.75">
      <c r="B10" s="2" t="s">
        <v>102</v>
      </c>
      <c r="D10" s="3" t="s">
        <v>42</v>
      </c>
      <c r="N10" s="3">
        <v>9050</v>
      </c>
      <c r="P10" s="3">
        <v>9050</v>
      </c>
      <c r="R10" s="3">
        <v>9050</v>
      </c>
      <c r="T10" s="3">
        <v>9050</v>
      </c>
    </row>
    <row r="11" spans="2:22" ht="12.75">
      <c r="B11" s="2" t="s">
        <v>102</v>
      </c>
      <c r="D11" s="2" t="s">
        <v>43</v>
      </c>
      <c r="E11" s="6"/>
      <c r="F11" s="23">
        <v>195000</v>
      </c>
      <c r="G11" s="6"/>
      <c r="H11" s="23">
        <v>193000</v>
      </c>
      <c r="I11" s="6"/>
      <c r="J11" s="23">
        <v>192000</v>
      </c>
      <c r="K11" s="6"/>
      <c r="L11" s="5"/>
      <c r="M11" s="6"/>
      <c r="N11" s="7">
        <v>194000</v>
      </c>
      <c r="O11" s="6"/>
      <c r="P11" s="7">
        <v>194000</v>
      </c>
      <c r="Q11" s="6"/>
      <c r="R11" s="7">
        <v>194000</v>
      </c>
      <c r="S11" s="6"/>
      <c r="T11" s="7">
        <v>194000</v>
      </c>
      <c r="U11" s="6"/>
      <c r="V11" s="6"/>
    </row>
    <row r="12" spans="2:28" ht="12.75">
      <c r="B12" s="2" t="s">
        <v>44</v>
      </c>
      <c r="D12" s="2" t="s">
        <v>45</v>
      </c>
      <c r="F12" s="3">
        <v>10.1</v>
      </c>
      <c r="H12" s="3">
        <v>10</v>
      </c>
      <c r="J12" s="3">
        <v>9.95</v>
      </c>
      <c r="L12" s="8">
        <f>AVERAGE(J12,H12,F12)</f>
        <v>10.016666666666666</v>
      </c>
      <c r="M12" s="9"/>
      <c r="N12" s="9">
        <v>2.93</v>
      </c>
      <c r="O12" s="9"/>
      <c r="P12" s="9">
        <v>2.95</v>
      </c>
      <c r="Q12" s="9"/>
      <c r="R12" s="9">
        <v>2.97</v>
      </c>
      <c r="S12" s="9"/>
      <c r="T12" s="9">
        <v>2.97</v>
      </c>
      <c r="V12" s="9">
        <f>SUM(F12,N12)</f>
        <v>13.03</v>
      </c>
      <c r="X12" s="9">
        <f>SUM(H12,P12)</f>
        <v>12.95</v>
      </c>
      <c r="Z12" s="9">
        <f>SUM(J12,R12)</f>
        <v>12.92</v>
      </c>
      <c r="AB12" s="9">
        <f>SUM(L12,T12)</f>
        <v>12.986666666666666</v>
      </c>
    </row>
    <row r="13" spans="2:22" ht="12.75">
      <c r="B13" s="2" t="s">
        <v>46</v>
      </c>
      <c r="D13" s="2" t="s">
        <v>47</v>
      </c>
      <c r="E13" s="6"/>
      <c r="F13" s="4">
        <v>8160</v>
      </c>
      <c r="G13" s="6"/>
      <c r="H13" s="4">
        <v>8160</v>
      </c>
      <c r="I13" s="6"/>
      <c r="J13" s="4">
        <v>8160</v>
      </c>
      <c r="K13" s="6"/>
      <c r="L13" s="8">
        <f aca="true" t="shared" si="0" ref="L13:L27">AVERAGE(J13,H13,F13)</f>
        <v>8160</v>
      </c>
      <c r="M13" s="6"/>
      <c r="N13" s="4">
        <v>23500</v>
      </c>
      <c r="O13" s="6"/>
      <c r="P13" s="4">
        <v>23500</v>
      </c>
      <c r="Q13" s="6"/>
      <c r="R13" s="4">
        <v>23500</v>
      </c>
      <c r="S13" s="6"/>
      <c r="T13" s="4">
        <v>23500</v>
      </c>
      <c r="U13" s="6"/>
      <c r="V13" s="6"/>
    </row>
    <row r="14" spans="2:22" ht="12.75">
      <c r="B14" s="2" t="s">
        <v>48</v>
      </c>
      <c r="D14" s="2" t="s">
        <v>43</v>
      </c>
      <c r="E14" s="6"/>
      <c r="F14" s="4">
        <v>285</v>
      </c>
      <c r="G14" s="4"/>
      <c r="H14" s="4">
        <v>339</v>
      </c>
      <c r="I14" s="4"/>
      <c r="J14" s="4">
        <v>353</v>
      </c>
      <c r="K14" s="4"/>
      <c r="L14" s="8">
        <f t="shared" si="0"/>
        <v>325.6666666666667</v>
      </c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2:22" ht="12.75">
      <c r="B15" s="2" t="s">
        <v>49</v>
      </c>
      <c r="D15" s="2" t="s">
        <v>43</v>
      </c>
      <c r="E15" s="6" t="s">
        <v>50</v>
      </c>
      <c r="F15" s="4">
        <v>16.4</v>
      </c>
      <c r="G15" s="4" t="s">
        <v>50</v>
      </c>
      <c r="H15" s="4">
        <v>16.4</v>
      </c>
      <c r="I15" s="4" t="s">
        <v>50</v>
      </c>
      <c r="J15" s="4">
        <v>16.4</v>
      </c>
      <c r="K15" s="4"/>
      <c r="L15" s="8">
        <f t="shared" si="0"/>
        <v>16.4</v>
      </c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2:22" ht="12.75">
      <c r="B16" s="2" t="s">
        <v>93</v>
      </c>
      <c r="D16" s="2" t="s">
        <v>43</v>
      </c>
      <c r="E16" s="6"/>
      <c r="F16" s="4">
        <v>0.009</v>
      </c>
      <c r="G16" s="4"/>
      <c r="H16" s="4">
        <v>0.013</v>
      </c>
      <c r="I16" s="4"/>
      <c r="J16" s="4">
        <v>0.026</v>
      </c>
      <c r="K16" s="4"/>
      <c r="L16" s="24">
        <f t="shared" si="0"/>
        <v>0.016</v>
      </c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2:22" ht="12.75">
      <c r="B17" s="2" t="s">
        <v>89</v>
      </c>
      <c r="D17" s="2" t="s">
        <v>43</v>
      </c>
      <c r="E17" s="6"/>
      <c r="F17" s="26">
        <v>0.01</v>
      </c>
      <c r="G17" s="4"/>
      <c r="H17" s="4">
        <v>0.019</v>
      </c>
      <c r="I17" s="4"/>
      <c r="J17" s="4">
        <v>0.02</v>
      </c>
      <c r="K17" s="4"/>
      <c r="L17" s="24">
        <f t="shared" si="0"/>
        <v>0.016333333333333335</v>
      </c>
      <c r="M17" s="6"/>
      <c r="N17" s="6"/>
      <c r="O17" s="6"/>
      <c r="P17" s="6"/>
      <c r="Q17" s="6"/>
      <c r="R17" s="6"/>
      <c r="S17" s="6"/>
      <c r="T17" s="5"/>
      <c r="U17" s="6"/>
      <c r="V17" s="6"/>
    </row>
    <row r="18" spans="2:22" ht="12.75">
      <c r="B18" s="2" t="s">
        <v>90</v>
      </c>
      <c r="D18" s="2" t="s">
        <v>43</v>
      </c>
      <c r="E18" s="6" t="s">
        <v>50</v>
      </c>
      <c r="F18" s="26">
        <v>0.016</v>
      </c>
      <c r="G18" s="4" t="s">
        <v>50</v>
      </c>
      <c r="H18" s="26">
        <v>0.016</v>
      </c>
      <c r="I18" s="4" t="s">
        <v>50</v>
      </c>
      <c r="J18" s="4">
        <v>0.016</v>
      </c>
      <c r="K18" s="4"/>
      <c r="L18" s="24">
        <f t="shared" si="0"/>
        <v>0.016</v>
      </c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2:22" ht="12.75">
      <c r="B19" s="2" t="s">
        <v>91</v>
      </c>
      <c r="D19" s="2" t="s">
        <v>43</v>
      </c>
      <c r="E19" s="6" t="s">
        <v>50</v>
      </c>
      <c r="F19" s="26">
        <v>0.0002</v>
      </c>
      <c r="G19" s="4" t="s">
        <v>50</v>
      </c>
      <c r="H19" s="26">
        <v>0.0002</v>
      </c>
      <c r="I19" s="4" t="s">
        <v>50</v>
      </c>
      <c r="J19" s="26">
        <v>0.0002</v>
      </c>
      <c r="K19" s="4"/>
      <c r="L19" s="25">
        <f t="shared" si="0"/>
        <v>0.0002</v>
      </c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2:22" ht="12.75">
      <c r="B20" s="2" t="s">
        <v>97</v>
      </c>
      <c r="D20" s="2" t="s">
        <v>43</v>
      </c>
      <c r="E20" s="6" t="s">
        <v>50</v>
      </c>
      <c r="F20" s="26">
        <v>0.0002</v>
      </c>
      <c r="G20" s="4" t="s">
        <v>50</v>
      </c>
      <c r="H20" s="26">
        <v>0.0002</v>
      </c>
      <c r="I20" s="4" t="s">
        <v>50</v>
      </c>
      <c r="J20" s="26">
        <v>0.0002</v>
      </c>
      <c r="K20" s="4"/>
      <c r="L20" s="25">
        <f t="shared" si="0"/>
        <v>0.0002</v>
      </c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2:22" ht="12.75">
      <c r="B21" s="2" t="s">
        <v>98</v>
      </c>
      <c r="D21" s="2" t="s">
        <v>43</v>
      </c>
      <c r="E21" s="6"/>
      <c r="F21" s="26">
        <v>0.0005</v>
      </c>
      <c r="G21" s="4"/>
      <c r="H21" s="4">
        <v>0.001</v>
      </c>
      <c r="I21" s="4"/>
      <c r="J21" s="4">
        <v>0.001</v>
      </c>
      <c r="K21" s="4"/>
      <c r="L21" s="24">
        <f t="shared" si="0"/>
        <v>0.0008333333333333334</v>
      </c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2:22" ht="12.75">
      <c r="B22" s="2" t="s">
        <v>95</v>
      </c>
      <c r="D22" s="2" t="s">
        <v>43</v>
      </c>
      <c r="E22" s="6"/>
      <c r="F22" s="4">
        <v>0.002</v>
      </c>
      <c r="G22" s="4"/>
      <c r="H22" s="4">
        <v>0.002</v>
      </c>
      <c r="I22" s="4"/>
      <c r="J22" s="4">
        <v>0.002</v>
      </c>
      <c r="K22" s="4"/>
      <c r="L22" s="24">
        <f t="shared" si="0"/>
        <v>0.002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2:22" ht="12.75">
      <c r="B23" s="2" t="s">
        <v>101</v>
      </c>
      <c r="D23" s="2" t="s">
        <v>43</v>
      </c>
      <c r="E23" s="6" t="s">
        <v>50</v>
      </c>
      <c r="F23" s="26">
        <v>3E-05</v>
      </c>
      <c r="G23" s="4" t="s">
        <v>50</v>
      </c>
      <c r="H23" s="26">
        <v>3E-05</v>
      </c>
      <c r="I23" s="4" t="s">
        <v>50</v>
      </c>
      <c r="J23" s="26">
        <v>3E-05</v>
      </c>
      <c r="K23" s="4"/>
      <c r="L23" s="25">
        <f t="shared" si="0"/>
        <v>3E-05</v>
      </c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2:22" ht="12.75">
      <c r="B24" s="2" t="s">
        <v>94</v>
      </c>
      <c r="D24" s="2" t="s">
        <v>43</v>
      </c>
      <c r="E24" s="6"/>
      <c r="F24" s="26">
        <v>0.03</v>
      </c>
      <c r="G24" s="4"/>
      <c r="H24" s="26">
        <v>0.03</v>
      </c>
      <c r="I24" s="4"/>
      <c r="J24" s="4">
        <v>0.028</v>
      </c>
      <c r="K24" s="4"/>
      <c r="L24" s="24">
        <f t="shared" si="0"/>
        <v>0.029333333333333333</v>
      </c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2:12" ht="12.75">
      <c r="B25" s="2" t="s">
        <v>114</v>
      </c>
      <c r="D25" s="2" t="s">
        <v>43</v>
      </c>
      <c r="F25" s="4">
        <v>0.028</v>
      </c>
      <c r="G25" s="4"/>
      <c r="H25" s="26">
        <v>0.029</v>
      </c>
      <c r="I25" s="4"/>
      <c r="J25" s="16">
        <v>0.028</v>
      </c>
      <c r="K25" s="4"/>
      <c r="L25" s="24">
        <f t="shared" si="0"/>
        <v>0.028333333333333335</v>
      </c>
    </row>
    <row r="26" spans="2:22" ht="12.75">
      <c r="B26" s="2" t="s">
        <v>96</v>
      </c>
      <c r="D26" s="2" t="s">
        <v>43</v>
      </c>
      <c r="E26" s="6" t="s">
        <v>50</v>
      </c>
      <c r="F26" s="4">
        <v>0.001</v>
      </c>
      <c r="G26" s="4" t="s">
        <v>50</v>
      </c>
      <c r="H26" s="26">
        <v>0.001</v>
      </c>
      <c r="I26" s="4" t="s">
        <v>50</v>
      </c>
      <c r="J26" s="4">
        <v>0.001</v>
      </c>
      <c r="K26" s="4"/>
      <c r="L26" s="24">
        <f t="shared" si="0"/>
        <v>0.001</v>
      </c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2:22" ht="12.75">
      <c r="B27" s="2" t="s">
        <v>92</v>
      </c>
      <c r="D27" s="2" t="s">
        <v>43</v>
      </c>
      <c r="E27" s="6" t="s">
        <v>50</v>
      </c>
      <c r="F27" s="26">
        <v>0.0002</v>
      </c>
      <c r="G27" s="4" t="s">
        <v>50</v>
      </c>
      <c r="H27" s="26">
        <v>0.0002</v>
      </c>
      <c r="I27" s="4" t="s">
        <v>50</v>
      </c>
      <c r="J27" s="26">
        <v>0.0002</v>
      </c>
      <c r="K27" s="4"/>
      <c r="L27" s="25">
        <f t="shared" si="0"/>
        <v>0.0002</v>
      </c>
      <c r="M27" s="6"/>
      <c r="N27" s="6"/>
      <c r="O27" s="6"/>
      <c r="P27" s="6"/>
      <c r="Q27" s="6"/>
      <c r="R27" s="6"/>
      <c r="S27" s="6"/>
      <c r="T27" s="6"/>
      <c r="U27" s="6"/>
      <c r="V27" s="6"/>
    </row>
    <row r="29" spans="2:12" ht="12.75">
      <c r="B29" s="2" t="s">
        <v>36</v>
      </c>
      <c r="D29" s="2" t="s">
        <v>37</v>
      </c>
      <c r="F29" s="3">
        <f>emiss!G12</f>
        <v>14</v>
      </c>
      <c r="H29" s="4">
        <v>14</v>
      </c>
      <c r="J29" s="4">
        <v>14</v>
      </c>
      <c r="L29" s="4">
        <v>14</v>
      </c>
    </row>
    <row r="30" spans="2:12" ht="12.75">
      <c r="B30" s="2" t="s">
        <v>51</v>
      </c>
      <c r="D30" s="2" t="s">
        <v>52</v>
      </c>
      <c r="F30" s="4">
        <f>9000*(F12+N12)*21/(21-F29)/60</f>
        <v>5863.5</v>
      </c>
      <c r="H30" s="4">
        <f>9000*(H12+P12)*21/(21-H29)/60</f>
        <v>5827.5</v>
      </c>
      <c r="J30" s="4">
        <f>9000*(J12+R12)*21/(21-J29)/60</f>
        <v>5814</v>
      </c>
      <c r="L30" s="4">
        <f>9000*(L12+T12)*21/(21-L29)/60</f>
        <v>5844</v>
      </c>
    </row>
    <row r="31" ht="12.75">
      <c r="B31" s="2" t="s">
        <v>53</v>
      </c>
    </row>
    <row r="33" spans="2:22" ht="12.75">
      <c r="B33" s="22" t="s">
        <v>78</v>
      </c>
      <c r="C33" s="22"/>
      <c r="E33" s="6"/>
      <c r="F33" s="6"/>
      <c r="G33" s="6"/>
      <c r="H33" s="6"/>
      <c r="I33" s="6"/>
      <c r="J33" s="6"/>
      <c r="K33" s="6"/>
      <c r="L33" s="8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2:28" ht="12.75">
      <c r="B34" s="2" t="s">
        <v>48</v>
      </c>
      <c r="D34" s="2" t="s">
        <v>54</v>
      </c>
      <c r="E34" s="6"/>
      <c r="F34" s="8">
        <f>F14/60/0.0283/F30*(21-7)/(21-F29)*1000</f>
        <v>57.250626065727936</v>
      </c>
      <c r="G34" s="28"/>
      <c r="H34" s="8">
        <f>H14/60/0.0283/H30*(21-7)/(21-H29)*1000</f>
        <v>68.5187964339908</v>
      </c>
      <c r="I34" s="28"/>
      <c r="J34" s="8">
        <f>J14/60/0.0283/J30*(21-7)/(21-J29)*1000</f>
        <v>71.51415109056043</v>
      </c>
      <c r="K34" s="28"/>
      <c r="L34" s="8">
        <f>L14/60/0.0283/L30*(21-7)/(21-L29)*1000</f>
        <v>65.63801087132074</v>
      </c>
      <c r="M34" s="6"/>
      <c r="N34" s="6"/>
      <c r="O34" s="6"/>
      <c r="P34" s="6"/>
      <c r="Q34" s="6"/>
      <c r="R34" s="6"/>
      <c r="S34" s="6"/>
      <c r="T34" s="6"/>
      <c r="U34" s="6"/>
      <c r="V34" s="8">
        <f>F34</f>
        <v>57.250626065727936</v>
      </c>
      <c r="W34" s="6"/>
      <c r="X34" s="8">
        <f>H34</f>
        <v>68.5187964339908</v>
      </c>
      <c r="Y34" s="6"/>
      <c r="Z34" s="8">
        <f>J34</f>
        <v>71.51415109056043</v>
      </c>
      <c r="AB34" s="9">
        <f aca="true" t="shared" si="1" ref="AB34:AB49">AVERAGE(Z34,X34,V34)</f>
        <v>65.76119119675973</v>
      </c>
    </row>
    <row r="35" spans="2:28" ht="12.75">
      <c r="B35" s="2" t="s">
        <v>49</v>
      </c>
      <c r="D35" s="2" t="s">
        <v>55</v>
      </c>
      <c r="E35" s="6">
        <v>100</v>
      </c>
      <c r="F35" s="8">
        <f>F15/60/0.0283/F$30*(21-7)/(21-F$29)*1000000</f>
        <v>3294.42199115066</v>
      </c>
      <c r="G35" s="6">
        <v>100</v>
      </c>
      <c r="H35" s="8">
        <f>H15/60/0.0283/H$30*(21-7)/(21-H$29)*1000000</f>
        <v>3314.7736327948337</v>
      </c>
      <c r="I35" s="6">
        <v>100</v>
      </c>
      <c r="J35" s="8">
        <f aca="true" t="shared" si="2" ref="J35:J45">J15/60/0.0283/J$30*(21-7)/(21-J$29)*1000000</f>
        <v>3322.4704755954413</v>
      </c>
      <c r="K35" s="6">
        <v>100</v>
      </c>
      <c r="L35" s="8">
        <f aca="true" t="shared" si="3" ref="L35:L45">L15/60/0.0283/L$30*(21-7)/(21-L$29)*1000000</f>
        <v>3305.414672332631</v>
      </c>
      <c r="M35" s="6"/>
      <c r="N35" s="6"/>
      <c r="O35" s="6"/>
      <c r="P35" s="6"/>
      <c r="Q35" s="6"/>
      <c r="R35" s="6"/>
      <c r="S35" s="6"/>
      <c r="T35" s="6"/>
      <c r="U35" s="6">
        <v>100</v>
      </c>
      <c r="V35" s="8">
        <f aca="true" t="shared" si="4" ref="V35:V47">F35</f>
        <v>3294.42199115066</v>
      </c>
      <c r="W35" s="6">
        <v>100</v>
      </c>
      <c r="X35" s="8">
        <f aca="true" t="shared" si="5" ref="X35:X47">H35</f>
        <v>3314.7736327948337</v>
      </c>
      <c r="Y35" s="6">
        <v>100</v>
      </c>
      <c r="Z35" s="8">
        <f aca="true" t="shared" si="6" ref="Z35:Z47">J35</f>
        <v>3322.4704755954413</v>
      </c>
      <c r="AA35" s="6">
        <v>100</v>
      </c>
      <c r="AB35" s="9">
        <f t="shared" si="1"/>
        <v>3310.555366513645</v>
      </c>
    </row>
    <row r="36" spans="2:28" ht="12.75">
      <c r="B36" s="2" t="s">
        <v>93</v>
      </c>
      <c r="D36" s="2" t="s">
        <v>55</v>
      </c>
      <c r="E36" s="6"/>
      <c r="F36" s="8">
        <f aca="true" t="shared" si="7" ref="F36:H47">F16/60/0.0283/F$30*(21-7)/(21-F$29)*1000000</f>
        <v>1.8079145073387768</v>
      </c>
      <c r="G36" s="6"/>
      <c r="H36" s="8">
        <f t="shared" si="7"/>
        <v>2.627564465020295</v>
      </c>
      <c r="I36" s="6"/>
      <c r="J36" s="8">
        <f t="shared" si="2"/>
        <v>5.267331241797651</v>
      </c>
      <c r="K36" s="6"/>
      <c r="L36" s="8">
        <f t="shared" si="3"/>
        <v>3.224794802275738</v>
      </c>
      <c r="M36" s="6"/>
      <c r="N36" s="6"/>
      <c r="O36" s="6"/>
      <c r="P36" s="6"/>
      <c r="Q36" s="6"/>
      <c r="R36" s="6"/>
      <c r="S36" s="6"/>
      <c r="T36" s="5"/>
      <c r="U36" s="6"/>
      <c r="V36" s="8">
        <f t="shared" si="4"/>
        <v>1.8079145073387768</v>
      </c>
      <c r="W36" s="6"/>
      <c r="X36" s="8">
        <f t="shared" si="5"/>
        <v>2.627564465020295</v>
      </c>
      <c r="Y36" s="6"/>
      <c r="Z36" s="8">
        <f t="shared" si="6"/>
        <v>5.267331241797651</v>
      </c>
      <c r="AA36" s="6"/>
      <c r="AB36" s="9">
        <f t="shared" si="1"/>
        <v>3.2342700713855748</v>
      </c>
    </row>
    <row r="37" spans="2:28" ht="12.75">
      <c r="B37" s="2" t="s">
        <v>89</v>
      </c>
      <c r="D37" s="2" t="s">
        <v>55</v>
      </c>
      <c r="E37" s="6"/>
      <c r="F37" s="8">
        <f t="shared" si="7"/>
        <v>2.0087938970430854</v>
      </c>
      <c r="G37" s="6"/>
      <c r="H37" s="8">
        <f t="shared" si="7"/>
        <v>3.840286525798893</v>
      </c>
      <c r="I37" s="6"/>
      <c r="J37" s="8">
        <f t="shared" si="2"/>
        <v>4.0517932629212705</v>
      </c>
      <c r="K37" s="6"/>
      <c r="L37" s="8">
        <f t="shared" si="3"/>
        <v>3.2919780273231494</v>
      </c>
      <c r="M37" s="6"/>
      <c r="N37" s="6"/>
      <c r="O37" s="6"/>
      <c r="P37" s="6"/>
      <c r="Q37" s="6"/>
      <c r="R37" s="6"/>
      <c r="S37" s="6"/>
      <c r="T37" s="6"/>
      <c r="U37" s="6"/>
      <c r="V37" s="8">
        <f t="shared" si="4"/>
        <v>2.0087938970430854</v>
      </c>
      <c r="W37" s="6"/>
      <c r="X37" s="8">
        <f t="shared" si="5"/>
        <v>3.840286525798893</v>
      </c>
      <c r="Y37" s="6"/>
      <c r="Z37" s="8">
        <f t="shared" si="6"/>
        <v>4.0517932629212705</v>
      </c>
      <c r="AA37" s="6"/>
      <c r="AB37" s="9">
        <f t="shared" si="1"/>
        <v>3.3002912285877497</v>
      </c>
    </row>
    <row r="38" spans="2:28" ht="12.75">
      <c r="B38" s="2" t="s">
        <v>90</v>
      </c>
      <c r="D38" s="2" t="s">
        <v>55</v>
      </c>
      <c r="E38" s="6">
        <v>100</v>
      </c>
      <c r="F38" s="8">
        <f t="shared" si="7"/>
        <v>3.2140702352689376</v>
      </c>
      <c r="G38" s="6">
        <v>100</v>
      </c>
      <c r="H38" s="8">
        <f t="shared" si="7"/>
        <v>3.2339254954095944</v>
      </c>
      <c r="I38" s="6">
        <v>100</v>
      </c>
      <c r="J38" s="8">
        <f t="shared" si="2"/>
        <v>3.241434610337016</v>
      </c>
      <c r="K38" s="6">
        <v>100</v>
      </c>
      <c r="L38" s="8">
        <f t="shared" si="3"/>
        <v>3.224794802275738</v>
      </c>
      <c r="M38" s="6"/>
      <c r="N38" s="6"/>
      <c r="O38" s="6"/>
      <c r="P38" s="6"/>
      <c r="Q38" s="6"/>
      <c r="R38" s="6"/>
      <c r="S38" s="6"/>
      <c r="T38" s="6"/>
      <c r="U38" s="6">
        <v>100</v>
      </c>
      <c r="V38" s="8">
        <f t="shared" si="4"/>
        <v>3.2140702352689376</v>
      </c>
      <c r="W38" s="6">
        <v>100</v>
      </c>
      <c r="X38" s="8">
        <f t="shared" si="5"/>
        <v>3.2339254954095944</v>
      </c>
      <c r="Y38" s="6">
        <v>100</v>
      </c>
      <c r="Z38" s="8">
        <f t="shared" si="6"/>
        <v>3.241434610337016</v>
      </c>
      <c r="AA38" s="6">
        <v>100</v>
      </c>
      <c r="AB38" s="9">
        <f t="shared" si="1"/>
        <v>3.2298101136718493</v>
      </c>
    </row>
    <row r="39" spans="2:28" ht="12.75">
      <c r="B39" s="2" t="s">
        <v>91</v>
      </c>
      <c r="D39" s="2" t="s">
        <v>55</v>
      </c>
      <c r="E39" s="6">
        <v>100</v>
      </c>
      <c r="F39" s="8">
        <f t="shared" si="7"/>
        <v>0.040175877940861714</v>
      </c>
      <c r="G39" s="6">
        <v>100</v>
      </c>
      <c r="H39" s="8">
        <f t="shared" si="7"/>
        <v>0.04042406869261993</v>
      </c>
      <c r="I39" s="6">
        <v>100</v>
      </c>
      <c r="J39" s="8">
        <f t="shared" si="2"/>
        <v>0.040517932629212695</v>
      </c>
      <c r="K39" s="6">
        <v>100</v>
      </c>
      <c r="L39" s="8">
        <f t="shared" si="3"/>
        <v>0.04030993502844672</v>
      </c>
      <c r="M39" s="6"/>
      <c r="N39" s="6"/>
      <c r="O39" s="6"/>
      <c r="P39" s="6"/>
      <c r="Q39" s="6"/>
      <c r="R39" s="6"/>
      <c r="S39" s="6"/>
      <c r="T39" s="6"/>
      <c r="U39" s="6">
        <v>100</v>
      </c>
      <c r="V39" s="8">
        <f t="shared" si="4"/>
        <v>0.040175877940861714</v>
      </c>
      <c r="W39" s="6">
        <v>100</v>
      </c>
      <c r="X39" s="8">
        <f t="shared" si="5"/>
        <v>0.04042406869261993</v>
      </c>
      <c r="Y39" s="6">
        <v>100</v>
      </c>
      <c r="Z39" s="8">
        <f t="shared" si="6"/>
        <v>0.040517932629212695</v>
      </c>
      <c r="AA39" s="6">
        <v>100</v>
      </c>
      <c r="AB39" s="9">
        <f t="shared" si="1"/>
        <v>0.04037262642089812</v>
      </c>
    </row>
    <row r="40" spans="2:28" ht="12.75">
      <c r="B40" s="2" t="s">
        <v>97</v>
      </c>
      <c r="D40" s="2" t="s">
        <v>55</v>
      </c>
      <c r="E40" s="6">
        <v>100</v>
      </c>
      <c r="F40" s="8">
        <f t="shared" si="7"/>
        <v>0.040175877940861714</v>
      </c>
      <c r="G40" s="6">
        <v>100</v>
      </c>
      <c r="H40" s="8">
        <f t="shared" si="7"/>
        <v>0.04042406869261993</v>
      </c>
      <c r="I40" s="6">
        <v>100</v>
      </c>
      <c r="J40" s="8">
        <f t="shared" si="2"/>
        <v>0.040517932629212695</v>
      </c>
      <c r="K40" s="6">
        <v>100</v>
      </c>
      <c r="L40" s="8">
        <f t="shared" si="3"/>
        <v>0.04030993502844672</v>
      </c>
      <c r="M40" s="6"/>
      <c r="N40" s="6"/>
      <c r="O40" s="6"/>
      <c r="P40" s="6"/>
      <c r="Q40" s="6"/>
      <c r="R40" s="6"/>
      <c r="S40" s="6"/>
      <c r="T40" s="6"/>
      <c r="U40" s="6">
        <v>100</v>
      </c>
      <c r="V40" s="8">
        <f t="shared" si="4"/>
        <v>0.040175877940861714</v>
      </c>
      <c r="W40" s="6">
        <v>100</v>
      </c>
      <c r="X40" s="8">
        <f t="shared" si="5"/>
        <v>0.04042406869261993</v>
      </c>
      <c r="Y40" s="6">
        <v>100</v>
      </c>
      <c r="Z40" s="8">
        <f t="shared" si="6"/>
        <v>0.040517932629212695</v>
      </c>
      <c r="AA40" s="6">
        <v>100</v>
      </c>
      <c r="AB40" s="9">
        <f t="shared" si="1"/>
        <v>0.04037262642089812</v>
      </c>
    </row>
    <row r="41" spans="2:28" ht="12.75">
      <c r="B41" s="2" t="s">
        <v>98</v>
      </c>
      <c r="D41" s="2" t="s">
        <v>55</v>
      </c>
      <c r="E41" s="6"/>
      <c r="F41" s="8">
        <f t="shared" si="7"/>
        <v>0.1004396948521543</v>
      </c>
      <c r="G41" s="6"/>
      <c r="H41" s="8">
        <f t="shared" si="7"/>
        <v>0.20212034346309965</v>
      </c>
      <c r="I41" s="6"/>
      <c r="J41" s="8">
        <f t="shared" si="2"/>
        <v>0.2025896631460635</v>
      </c>
      <c r="K41" s="6"/>
      <c r="L41" s="8">
        <f t="shared" si="3"/>
        <v>0.16795806261852803</v>
      </c>
      <c r="M41" s="6"/>
      <c r="N41" s="6"/>
      <c r="O41" s="6"/>
      <c r="P41" s="6"/>
      <c r="Q41" s="6"/>
      <c r="R41" s="6"/>
      <c r="S41" s="6"/>
      <c r="T41" s="6"/>
      <c r="U41" s="6"/>
      <c r="V41" s="8">
        <f t="shared" si="4"/>
        <v>0.1004396948521543</v>
      </c>
      <c r="W41" s="6"/>
      <c r="X41" s="8">
        <f t="shared" si="5"/>
        <v>0.20212034346309965</v>
      </c>
      <c r="Y41" s="6"/>
      <c r="Z41" s="8">
        <f t="shared" si="6"/>
        <v>0.2025896631460635</v>
      </c>
      <c r="AA41" s="6"/>
      <c r="AB41" s="9">
        <f t="shared" si="1"/>
        <v>0.16838323382043915</v>
      </c>
    </row>
    <row r="42" spans="2:28" ht="12.75">
      <c r="B42" s="2" t="s">
        <v>95</v>
      </c>
      <c r="D42" s="2" t="s">
        <v>55</v>
      </c>
      <c r="E42" s="6"/>
      <c r="F42" s="8">
        <f t="shared" si="7"/>
        <v>0.4017587794086172</v>
      </c>
      <c r="G42" s="6"/>
      <c r="H42" s="8">
        <f t="shared" si="7"/>
        <v>0.4042406869261993</v>
      </c>
      <c r="I42" s="6"/>
      <c r="J42" s="8">
        <f t="shared" si="2"/>
        <v>0.405179326292127</v>
      </c>
      <c r="K42" s="6"/>
      <c r="L42" s="8">
        <f t="shared" si="3"/>
        <v>0.40309935028446725</v>
      </c>
      <c r="M42" s="6"/>
      <c r="N42" s="6"/>
      <c r="O42" s="6"/>
      <c r="P42" s="6"/>
      <c r="Q42" s="6"/>
      <c r="R42" s="6"/>
      <c r="S42" s="6"/>
      <c r="T42" s="6"/>
      <c r="U42" s="6"/>
      <c r="V42" s="8">
        <f t="shared" si="4"/>
        <v>0.4017587794086172</v>
      </c>
      <c r="W42" s="6"/>
      <c r="X42" s="8">
        <f t="shared" si="5"/>
        <v>0.4042406869261993</v>
      </c>
      <c r="Y42" s="6"/>
      <c r="Z42" s="8">
        <f t="shared" si="6"/>
        <v>0.405179326292127</v>
      </c>
      <c r="AA42" s="6"/>
      <c r="AB42" s="9">
        <f t="shared" si="1"/>
        <v>0.40372626420898117</v>
      </c>
    </row>
    <row r="43" spans="2:28" ht="12.75">
      <c r="B43" s="2" t="s">
        <v>101</v>
      </c>
      <c r="D43" s="2" t="s">
        <v>55</v>
      </c>
      <c r="E43" s="6">
        <v>100</v>
      </c>
      <c r="F43" s="8">
        <f t="shared" si="7"/>
        <v>0.006026381691129257</v>
      </c>
      <c r="G43" s="6">
        <v>100</v>
      </c>
      <c r="H43" s="8">
        <f t="shared" si="7"/>
        <v>0.006063610303892989</v>
      </c>
      <c r="I43" s="6">
        <v>100</v>
      </c>
      <c r="J43" s="8">
        <f t="shared" si="2"/>
        <v>0.006077689894381905</v>
      </c>
      <c r="K43" s="6">
        <v>100</v>
      </c>
      <c r="L43" s="8">
        <f t="shared" si="3"/>
        <v>0.006046490254267008</v>
      </c>
      <c r="M43" s="6"/>
      <c r="N43" s="6"/>
      <c r="O43" s="6"/>
      <c r="P43" s="6"/>
      <c r="Q43" s="6"/>
      <c r="R43" s="6"/>
      <c r="S43" s="6"/>
      <c r="T43" s="6"/>
      <c r="U43" s="6">
        <v>100</v>
      </c>
      <c r="V43" s="8">
        <f t="shared" si="4"/>
        <v>0.006026381691129257</v>
      </c>
      <c r="W43" s="6">
        <v>100</v>
      </c>
      <c r="X43" s="8">
        <f t="shared" si="5"/>
        <v>0.006063610303892989</v>
      </c>
      <c r="Y43" s="6">
        <v>100</v>
      </c>
      <c r="Z43" s="8">
        <f t="shared" si="6"/>
        <v>0.006077689894381905</v>
      </c>
      <c r="AA43" s="6">
        <v>100</v>
      </c>
      <c r="AB43" s="9">
        <f t="shared" si="1"/>
        <v>0.0060558939631347175</v>
      </c>
    </row>
    <row r="44" spans="2:28" ht="12.75">
      <c r="B44" s="2" t="s">
        <v>94</v>
      </c>
      <c r="D44" s="2" t="s">
        <v>55</v>
      </c>
      <c r="E44" s="6"/>
      <c r="F44" s="8">
        <f t="shared" si="7"/>
        <v>6.026381691129257</v>
      </c>
      <c r="G44" s="6"/>
      <c r="H44" s="8">
        <f t="shared" si="7"/>
        <v>6.06361030389299</v>
      </c>
      <c r="I44" s="6"/>
      <c r="J44" s="8">
        <f t="shared" si="2"/>
        <v>5.672510568089778</v>
      </c>
      <c r="K44" s="6"/>
      <c r="L44" s="8">
        <f t="shared" si="3"/>
        <v>5.912123804172185</v>
      </c>
      <c r="M44" s="6"/>
      <c r="N44" s="6"/>
      <c r="O44" s="6"/>
      <c r="P44" s="6"/>
      <c r="Q44" s="6"/>
      <c r="R44" s="6"/>
      <c r="S44" s="6"/>
      <c r="T44" s="6"/>
      <c r="U44" s="6"/>
      <c r="V44" s="8">
        <f t="shared" si="4"/>
        <v>6.026381691129257</v>
      </c>
      <c r="W44" s="6"/>
      <c r="X44" s="8">
        <f t="shared" si="5"/>
        <v>6.06361030389299</v>
      </c>
      <c r="Y44" s="6"/>
      <c r="Z44" s="8">
        <f t="shared" si="6"/>
        <v>5.672510568089778</v>
      </c>
      <c r="AA44" s="6"/>
      <c r="AB44" s="9">
        <f t="shared" si="1"/>
        <v>5.920834187704007</v>
      </c>
    </row>
    <row r="45" spans="2:28" ht="12.75">
      <c r="B45" s="2" t="s">
        <v>114</v>
      </c>
      <c r="D45" s="2" t="s">
        <v>55</v>
      </c>
      <c r="F45" s="8">
        <f t="shared" si="7"/>
        <v>5.624622911720639</v>
      </c>
      <c r="H45" s="8">
        <f t="shared" si="7"/>
        <v>5.86148996042989</v>
      </c>
      <c r="J45" s="8">
        <f t="shared" si="2"/>
        <v>5.672510568089778</v>
      </c>
      <c r="L45" s="8">
        <f t="shared" si="3"/>
        <v>5.710574129029952</v>
      </c>
      <c r="M45" s="6"/>
      <c r="N45" s="6"/>
      <c r="O45" s="6"/>
      <c r="P45" s="6"/>
      <c r="Q45" s="6"/>
      <c r="R45" s="6"/>
      <c r="S45" s="6"/>
      <c r="T45" s="6"/>
      <c r="V45" s="8">
        <f t="shared" si="4"/>
        <v>5.624622911720639</v>
      </c>
      <c r="X45" s="8">
        <f t="shared" si="5"/>
        <v>5.86148996042989</v>
      </c>
      <c r="Z45" s="8">
        <f t="shared" si="6"/>
        <v>5.672510568089778</v>
      </c>
      <c r="AB45" s="9">
        <f t="shared" si="1"/>
        <v>5.719541146746768</v>
      </c>
    </row>
    <row r="46" spans="2:28" ht="12.75">
      <c r="B46" s="2" t="s">
        <v>96</v>
      </c>
      <c r="D46" s="2" t="s">
        <v>55</v>
      </c>
      <c r="E46" s="6">
        <v>100</v>
      </c>
      <c r="F46" s="8">
        <f t="shared" si="7"/>
        <v>0.2008793897043086</v>
      </c>
      <c r="G46" s="6">
        <v>100</v>
      </c>
      <c r="H46" s="8">
        <f t="shared" si="7"/>
        <v>0.20212034346309965</v>
      </c>
      <c r="I46" s="6">
        <v>100</v>
      </c>
      <c r="J46" s="8">
        <f aca="true" t="shared" si="8" ref="J46:L47">J26/60/0.0283/J$30*(21-7)/(21-J$29)*1000000</f>
        <v>0.2025896631460635</v>
      </c>
      <c r="K46" s="6">
        <v>100</v>
      </c>
      <c r="L46" s="8">
        <f t="shared" si="8"/>
        <v>0.20154967514223363</v>
      </c>
      <c r="M46" s="6"/>
      <c r="N46" s="6"/>
      <c r="O46" s="6"/>
      <c r="P46" s="6"/>
      <c r="Q46" s="6"/>
      <c r="R46" s="6"/>
      <c r="S46" s="6"/>
      <c r="T46" s="6"/>
      <c r="U46" s="6">
        <v>100</v>
      </c>
      <c r="V46" s="8">
        <f t="shared" si="4"/>
        <v>0.2008793897043086</v>
      </c>
      <c r="W46" s="6">
        <v>100</v>
      </c>
      <c r="X46" s="8">
        <f t="shared" si="5"/>
        <v>0.20212034346309965</v>
      </c>
      <c r="Y46" s="6">
        <v>100</v>
      </c>
      <c r="Z46" s="8">
        <f t="shared" si="6"/>
        <v>0.2025896631460635</v>
      </c>
      <c r="AA46" s="6">
        <v>100</v>
      </c>
      <c r="AB46" s="9">
        <f t="shared" si="1"/>
        <v>0.20186313210449058</v>
      </c>
    </row>
    <row r="47" spans="2:28" ht="12.75">
      <c r="B47" s="2" t="s">
        <v>92</v>
      </c>
      <c r="D47" s="2" t="s">
        <v>55</v>
      </c>
      <c r="E47" s="6">
        <v>100</v>
      </c>
      <c r="F47" s="8">
        <f t="shared" si="7"/>
        <v>0.040175877940861714</v>
      </c>
      <c r="G47" s="6">
        <v>100</v>
      </c>
      <c r="H47" s="8">
        <f t="shared" si="7"/>
        <v>0.04042406869261993</v>
      </c>
      <c r="I47" s="6">
        <v>100</v>
      </c>
      <c r="J47" s="8">
        <f t="shared" si="8"/>
        <v>0.040517932629212695</v>
      </c>
      <c r="K47" s="6">
        <v>100</v>
      </c>
      <c r="L47" s="8">
        <f t="shared" si="8"/>
        <v>0.04030993502844672</v>
      </c>
      <c r="U47" s="6">
        <v>100</v>
      </c>
      <c r="V47" s="8">
        <f t="shared" si="4"/>
        <v>0.040175877940861714</v>
      </c>
      <c r="W47" s="6">
        <v>100</v>
      </c>
      <c r="X47" s="8">
        <f t="shared" si="5"/>
        <v>0.04042406869261993</v>
      </c>
      <c r="Y47" s="6">
        <v>100</v>
      </c>
      <c r="Z47" s="8">
        <f t="shared" si="6"/>
        <v>0.040517932629212695</v>
      </c>
      <c r="AA47" s="6">
        <v>100</v>
      </c>
      <c r="AB47" s="9">
        <f t="shared" si="1"/>
        <v>0.04037262642089812</v>
      </c>
    </row>
    <row r="48" spans="2:28" ht="12.75">
      <c r="B48" s="2" t="s">
        <v>66</v>
      </c>
      <c r="D48" s="2" t="s">
        <v>55</v>
      </c>
      <c r="E48" s="31">
        <f>F40/F48*100</f>
        <v>9.09090909090909</v>
      </c>
      <c r="F48" s="29">
        <f>SUM(F42,F40)</f>
        <v>0.4419346573494789</v>
      </c>
      <c r="G48" s="31">
        <f>H40/H48*100</f>
        <v>9.09090909090909</v>
      </c>
      <c r="H48" s="29">
        <f>SUM(H42,H40)</f>
        <v>0.44466475561881924</v>
      </c>
      <c r="I48" s="3">
        <f>J40/J48*100</f>
        <v>9.09090909090909</v>
      </c>
      <c r="J48" s="29">
        <f>SUM(J42,J40)</f>
        <v>0.4456972589213397</v>
      </c>
      <c r="K48" s="3">
        <f>L40/L48*100</f>
        <v>9.523809523809524</v>
      </c>
      <c r="L48" s="29">
        <f>SUM(L42,L40/2)</f>
        <v>0.4232543177986906</v>
      </c>
      <c r="U48" s="3">
        <f aca="true" t="shared" si="9" ref="U48:AA49">E48</f>
        <v>9.09090909090909</v>
      </c>
      <c r="V48" s="8">
        <f t="shared" si="9"/>
        <v>0.4419346573494789</v>
      </c>
      <c r="W48" s="3">
        <f t="shared" si="9"/>
        <v>9.09090909090909</v>
      </c>
      <c r="X48" s="8">
        <f t="shared" si="9"/>
        <v>0.44466475561881924</v>
      </c>
      <c r="Y48" s="3">
        <f t="shared" si="9"/>
        <v>9.09090909090909</v>
      </c>
      <c r="Z48" s="8">
        <f t="shared" si="9"/>
        <v>0.4456972589213397</v>
      </c>
      <c r="AA48" s="3">
        <f t="shared" si="9"/>
        <v>9.523809523809524</v>
      </c>
      <c r="AB48" s="9">
        <f t="shared" si="1"/>
        <v>0.4440988906298793</v>
      </c>
    </row>
    <row r="49" spans="2:28" ht="12.75">
      <c r="B49" s="2" t="s">
        <v>67</v>
      </c>
      <c r="D49" s="2" t="s">
        <v>55</v>
      </c>
      <c r="E49" s="31">
        <f>F39/F49*100</f>
        <v>1.869158878504673</v>
      </c>
      <c r="F49" s="29">
        <f>SUM(F41,F39,F37)</f>
        <v>2.1494094698361015</v>
      </c>
      <c r="G49" s="31">
        <f>H39/H49*100</f>
        <v>0.99009900990099</v>
      </c>
      <c r="H49" s="29">
        <f>SUM(H41,H39,H37)</f>
        <v>4.082830937954613</v>
      </c>
      <c r="I49" s="3">
        <f>J39/J49*100</f>
        <v>0.9433962264150941</v>
      </c>
      <c r="J49" s="29">
        <f>SUM(J41,J39,J37)</f>
        <v>4.294900858696547</v>
      </c>
      <c r="K49" s="3">
        <f>L39/L49*100</f>
        <v>2.303262955854126</v>
      </c>
      <c r="L49" s="29">
        <f>SUM(L41,L39,L37)/2</f>
        <v>1.750123012485062</v>
      </c>
      <c r="U49" s="3">
        <f t="shared" si="9"/>
        <v>1.869158878504673</v>
      </c>
      <c r="V49" s="8">
        <f t="shared" si="9"/>
        <v>2.1494094698361015</v>
      </c>
      <c r="W49" s="3">
        <f t="shared" si="9"/>
        <v>0.99009900990099</v>
      </c>
      <c r="X49" s="8">
        <f t="shared" si="9"/>
        <v>4.082830937954613</v>
      </c>
      <c r="Y49" s="3">
        <f t="shared" si="9"/>
        <v>0.9433962264150941</v>
      </c>
      <c r="Z49" s="8">
        <f t="shared" si="9"/>
        <v>4.294900858696547</v>
      </c>
      <c r="AA49" s="3">
        <f t="shared" si="9"/>
        <v>2.303262955854126</v>
      </c>
      <c r="AB49" s="9">
        <f t="shared" si="1"/>
        <v>3.509047088829087</v>
      </c>
    </row>
    <row r="51" spans="2:22" ht="12.75">
      <c r="B51" s="1" t="s">
        <v>99</v>
      </c>
      <c r="C51" s="1"/>
      <c r="E51" s="6"/>
      <c r="F51" s="6"/>
      <c r="G51" s="6"/>
      <c r="H51" s="6"/>
      <c r="I51" s="6"/>
      <c r="J51" s="6"/>
      <c r="K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5:22" ht="12.75">
      <c r="E52" s="6"/>
      <c r="F52" s="6"/>
      <c r="G52" s="6"/>
      <c r="H52" s="6"/>
      <c r="I52" s="6"/>
      <c r="J52" s="6"/>
      <c r="K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2:22" ht="12.75">
      <c r="B53" s="2" t="s">
        <v>49</v>
      </c>
      <c r="D53" s="2" t="s">
        <v>43</v>
      </c>
      <c r="E53" s="6"/>
      <c r="F53" s="6"/>
      <c r="G53" s="6"/>
      <c r="H53" s="6"/>
      <c r="I53" s="6"/>
      <c r="J53" s="6"/>
      <c r="K53" s="6"/>
      <c r="L53" s="4">
        <v>148</v>
      </c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2:22" ht="12.75">
      <c r="B54" s="2" t="s">
        <v>89</v>
      </c>
      <c r="D54" s="2" t="s">
        <v>43</v>
      </c>
      <c r="E54" s="6"/>
      <c r="F54" s="6"/>
      <c r="G54" s="6"/>
      <c r="H54" s="6"/>
      <c r="I54" s="6"/>
      <c r="J54" s="6"/>
      <c r="K54" s="6"/>
      <c r="L54" s="4" t="s">
        <v>56</v>
      </c>
      <c r="M54" s="6"/>
      <c r="N54" s="6"/>
      <c r="O54" s="6"/>
      <c r="P54" s="6"/>
      <c r="Q54" s="6"/>
      <c r="R54" s="6"/>
      <c r="S54" s="6"/>
      <c r="U54" s="6"/>
      <c r="V54" s="6"/>
    </row>
    <row r="55" spans="2:22" ht="12.75">
      <c r="B55" s="2" t="s">
        <v>101</v>
      </c>
      <c r="D55" s="2" t="s">
        <v>43</v>
      </c>
      <c r="E55" s="6"/>
      <c r="F55" s="6"/>
      <c r="G55" s="6"/>
      <c r="H55" s="6"/>
      <c r="I55" s="6"/>
      <c r="J55" s="6"/>
      <c r="K55" s="6"/>
      <c r="L55" s="4">
        <v>29.6</v>
      </c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2:22" ht="12.75">
      <c r="B56" s="2" t="s">
        <v>96</v>
      </c>
      <c r="D56" s="2" t="s">
        <v>43</v>
      </c>
      <c r="E56" s="6"/>
      <c r="F56" s="6"/>
      <c r="G56" s="6"/>
      <c r="H56" s="6"/>
      <c r="I56" s="6"/>
      <c r="J56" s="6"/>
      <c r="K56" s="6"/>
      <c r="L56" s="4">
        <v>1110</v>
      </c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22" ht="12.75">
      <c r="B57" s="2" t="s">
        <v>90</v>
      </c>
      <c r="D57" s="2" t="s">
        <v>43</v>
      </c>
      <c r="E57" s="6"/>
      <c r="F57" s="6"/>
      <c r="G57" s="6"/>
      <c r="H57" s="6"/>
      <c r="I57" s="6"/>
      <c r="J57" s="6"/>
      <c r="K57" s="6"/>
      <c r="L57" s="4">
        <v>18500</v>
      </c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2:22" ht="12.75">
      <c r="B58" s="2" t="s">
        <v>91</v>
      </c>
      <c r="D58" s="2" t="s">
        <v>43</v>
      </c>
      <c r="E58" s="6"/>
      <c r="F58" s="6"/>
      <c r="G58" s="6"/>
      <c r="H58" s="6"/>
      <c r="I58" s="6"/>
      <c r="J58" s="6"/>
      <c r="K58" s="6"/>
      <c r="L58" s="4" t="s">
        <v>58</v>
      </c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2:22" ht="12.75">
      <c r="B59" s="2" t="s">
        <v>97</v>
      </c>
      <c r="D59" s="2" t="s">
        <v>43</v>
      </c>
      <c r="E59" s="6"/>
      <c r="F59" s="6"/>
      <c r="G59" s="6"/>
      <c r="H59" s="6"/>
      <c r="I59" s="6"/>
      <c r="J59" s="6"/>
      <c r="K59" s="6"/>
      <c r="L59" s="4" t="s">
        <v>59</v>
      </c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2:22" ht="12.75">
      <c r="B60" s="2" t="s">
        <v>98</v>
      </c>
      <c r="D60" s="2" t="s">
        <v>43</v>
      </c>
      <c r="E60" s="6"/>
      <c r="F60" s="6"/>
      <c r="G60" s="6"/>
      <c r="H60" s="6"/>
      <c r="I60" s="6"/>
      <c r="J60" s="6"/>
      <c r="K60" s="6"/>
      <c r="L60" s="4" t="s">
        <v>60</v>
      </c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2:22" ht="12.75">
      <c r="B61" s="2" t="s">
        <v>94</v>
      </c>
      <c r="D61" s="2" t="s">
        <v>43</v>
      </c>
      <c r="E61" s="6"/>
      <c r="F61" s="6"/>
      <c r="G61" s="6"/>
      <c r="H61" s="6"/>
      <c r="I61" s="6"/>
      <c r="J61" s="6"/>
      <c r="K61" s="6"/>
      <c r="L61" s="4">
        <v>7400</v>
      </c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2:22" ht="12.75">
      <c r="B62" s="2" t="s">
        <v>95</v>
      </c>
      <c r="D62" s="2" t="s">
        <v>43</v>
      </c>
      <c r="E62" s="6"/>
      <c r="F62" s="6"/>
      <c r="G62" s="6"/>
      <c r="H62" s="6"/>
      <c r="I62" s="6"/>
      <c r="J62" s="6"/>
      <c r="K62" s="6"/>
      <c r="L62" s="4">
        <v>33.3</v>
      </c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2:22" ht="12.75">
      <c r="B63" s="2" t="s">
        <v>93</v>
      </c>
      <c r="D63" s="2" t="s">
        <v>43</v>
      </c>
      <c r="E63" s="6"/>
      <c r="F63" s="6"/>
      <c r="G63" s="6"/>
      <c r="H63" s="6"/>
      <c r="I63" s="6"/>
      <c r="J63" s="6"/>
      <c r="K63" s="6"/>
      <c r="L63" s="4">
        <v>111</v>
      </c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2:22" ht="12.75">
      <c r="B64" s="2" t="s">
        <v>92</v>
      </c>
      <c r="D64" s="2" t="s">
        <v>43</v>
      </c>
      <c r="E64" s="6"/>
      <c r="F64" s="6"/>
      <c r="G64" s="6"/>
      <c r="H64" s="6"/>
      <c r="I64" s="6"/>
      <c r="J64" s="6"/>
      <c r="K64" s="6"/>
      <c r="L64" s="4">
        <v>111</v>
      </c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2:12" ht="12.75">
      <c r="B65" s="2" t="s">
        <v>114</v>
      </c>
      <c r="D65" s="2" t="s">
        <v>43</v>
      </c>
      <c r="L65" s="4">
        <v>1500</v>
      </c>
    </row>
    <row r="67" ht="12.75">
      <c r="B67" s="2" t="s">
        <v>57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8" sqref="A8"/>
    </sheetView>
  </sheetViews>
  <sheetFormatPr defaultColWidth="9.140625" defaultRowHeight="12.75"/>
  <cols>
    <col min="1" max="1" width="20.140625" style="5" customWidth="1"/>
    <col min="2" max="2" width="9.00390625" style="5" customWidth="1"/>
    <col min="3" max="16384" width="10.8515625" style="5" customWidth="1"/>
  </cols>
  <sheetData>
    <row r="1" ht="12.75">
      <c r="A1" s="10" t="s">
        <v>61</v>
      </c>
    </row>
    <row r="3" ht="12.75">
      <c r="C3" s="5" t="s">
        <v>38</v>
      </c>
    </row>
    <row r="4" ht="12.75">
      <c r="A4" s="10" t="s">
        <v>33</v>
      </c>
    </row>
    <row r="5" ht="12.75">
      <c r="A5" s="10"/>
    </row>
    <row r="6" spans="1:7" s="3" customFormat="1" ht="12.75">
      <c r="A6" s="2" t="s">
        <v>76</v>
      </c>
      <c r="B6" s="2" t="s">
        <v>62</v>
      </c>
      <c r="C6" s="4">
        <v>1525</v>
      </c>
      <c r="D6" s="6"/>
      <c r="E6" s="6"/>
      <c r="F6" s="6"/>
      <c r="G6" s="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2004-02-24T17:30:50Z</cp:lastPrinted>
  <dcterms:modified xsi:type="dcterms:W3CDTF">2004-02-24T17:30:55Z</dcterms:modified>
  <cp:category/>
  <cp:version/>
  <cp:contentType/>
  <cp:contentStatus/>
</cp:coreProperties>
</file>