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2120" windowHeight="6825" activeTab="2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<sst xmlns="http://schemas.openxmlformats.org/spreadsheetml/2006/main" count="238" uniqueCount="135">
  <si>
    <t>EPA ID No.</t>
  </si>
  <si>
    <t>LAD008161234</t>
  </si>
  <si>
    <t>Facility Name</t>
  </si>
  <si>
    <t>Facility Location</t>
  </si>
  <si>
    <t xml:space="preserve">    City</t>
  </si>
  <si>
    <t>Baton Rouge</t>
  </si>
  <si>
    <t xml:space="preserve">    State</t>
  </si>
  <si>
    <t>LA</t>
  </si>
  <si>
    <t>Unit ID Name/No.</t>
  </si>
  <si>
    <t>Unit 1</t>
  </si>
  <si>
    <t>Other Sister Facilities</t>
  </si>
  <si>
    <t>Combustor</t>
  </si>
  <si>
    <t>APCS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</si>
  <si>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</si>
  <si>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</si>
  <si>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</si>
  <si>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</si>
  <si>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</si>
  <si>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</si>
  <si>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>Trial Burn Results, October 1989</t>
  </si>
  <si>
    <t xml:space="preserve">    Report Prepare</t>
  </si>
  <si>
    <t>Rohne-Poulenc Basic Chemical Co.</t>
  </si>
  <si>
    <t xml:space="preserve">    Testing Firm</t>
  </si>
  <si>
    <t>Preiser Laboratories</t>
  </si>
  <si>
    <t xml:space="preserve">    Condition Descr</t>
  </si>
  <si>
    <t xml:space="preserve">    Content</t>
  </si>
  <si>
    <t>PM, CO, HC, HCl, DRE, NOx, SO2 (PICs)</t>
  </si>
  <si>
    <t>Units</t>
  </si>
  <si>
    <t>PM</t>
  </si>
  <si>
    <t>lb/hr</t>
  </si>
  <si>
    <t>mg/dscm</t>
  </si>
  <si>
    <t>n</t>
  </si>
  <si>
    <t>HCl</t>
  </si>
  <si>
    <t>SO2</t>
  </si>
  <si>
    <t>ppmv</t>
  </si>
  <si>
    <t>NOx</t>
  </si>
  <si>
    <t>HC (RA)</t>
  </si>
  <si>
    <t>Oxygen</t>
  </si>
  <si>
    <t>%</t>
  </si>
  <si>
    <t>POHCs</t>
  </si>
  <si>
    <t>Toluene</t>
  </si>
  <si>
    <t>C6H6</t>
  </si>
  <si>
    <t>PICs</t>
  </si>
  <si>
    <t>ND</t>
  </si>
  <si>
    <t>Trichlorofluoromethane</t>
  </si>
  <si>
    <t>Carbon oxygen sulfide</t>
  </si>
  <si>
    <t>Carbon disulfide</t>
  </si>
  <si>
    <t>Chloroform</t>
  </si>
  <si>
    <t>Benzene</t>
  </si>
  <si>
    <t>C6</t>
  </si>
  <si>
    <t>C7</t>
  </si>
  <si>
    <t>C8</t>
  </si>
  <si>
    <t>C9</t>
  </si>
  <si>
    <t>C10</t>
  </si>
  <si>
    <t>C11</t>
  </si>
  <si>
    <t>Alkanes NOS</t>
  </si>
  <si>
    <t>Methylcyclohexane</t>
  </si>
  <si>
    <t>Benzonitrile</t>
  </si>
  <si>
    <t>Cond Avg</t>
  </si>
  <si>
    <t>Synthetic Fuel</t>
  </si>
  <si>
    <t>Viscous Fuel</t>
  </si>
  <si>
    <t>Natural Gas</t>
  </si>
  <si>
    <t>Spent Acid</t>
  </si>
  <si>
    <t>lb/min</t>
  </si>
  <si>
    <t>scfm</t>
  </si>
  <si>
    <t>gpm</t>
  </si>
  <si>
    <t>Chlorine</t>
  </si>
  <si>
    <t>Diesel</t>
  </si>
  <si>
    <t>Carbon Tet.</t>
  </si>
  <si>
    <t>1,1,1 TCE</t>
  </si>
  <si>
    <t>Ash</t>
  </si>
  <si>
    <t>M2Btu/hr</t>
  </si>
  <si>
    <t>Furnace Oxygen</t>
  </si>
  <si>
    <t>°F</t>
  </si>
  <si>
    <t>Volumetric Flow</t>
  </si>
  <si>
    <t>acfm</t>
  </si>
  <si>
    <t>&gt;</t>
  </si>
  <si>
    <t>Process Information</t>
  </si>
  <si>
    <t>gr/dscf</t>
  </si>
  <si>
    <t>y</t>
  </si>
  <si>
    <t>Stack Gas Flowrate</t>
  </si>
  <si>
    <t>dscfm</t>
  </si>
  <si>
    <t>(Stack Gas Flowrate)</t>
  </si>
  <si>
    <t>Estimated Firing Rate</t>
  </si>
  <si>
    <t>ug/dscm</t>
  </si>
  <si>
    <t>Viscous liquid fuel</t>
  </si>
  <si>
    <t>Sulfur Acid Recovery Unit</t>
  </si>
  <si>
    <t>Liq</t>
  </si>
  <si>
    <t>Combustor Characteristics</t>
  </si>
  <si>
    <t>2004C1</t>
  </si>
  <si>
    <t>Wet ESP</t>
  </si>
  <si>
    <t>Hazardous Wastes</t>
  </si>
  <si>
    <t>Haz Waste Description</t>
  </si>
  <si>
    <t>Supplemental Fuel</t>
  </si>
  <si>
    <t xml:space="preserve">    Gas Velocity (ft/sec)</t>
  </si>
  <si>
    <t xml:space="preserve">    Gas Temperature (°F)</t>
  </si>
  <si>
    <t xml:space="preserve">    Testing Dates</t>
  </si>
  <si>
    <t>Trial burn; max feedrate</t>
  </si>
  <si>
    <t>Stack Gas Emissions</t>
  </si>
  <si>
    <t>DRE</t>
  </si>
  <si>
    <t>Natural gas</t>
  </si>
  <si>
    <t>Feedrates</t>
  </si>
  <si>
    <t>Capacity (MMBtu/hr)</t>
  </si>
  <si>
    <t>Rhodia (formerly Rhone-Poulenc Basic Chemical Co.)</t>
  </si>
  <si>
    <t>None</t>
  </si>
  <si>
    <t>Phase II ID No.</t>
  </si>
  <si>
    <t>7% O2</t>
  </si>
  <si>
    <t>Feedrate MTEC Calculations</t>
  </si>
  <si>
    <t>Furnace Temp</t>
  </si>
  <si>
    <t>Source Description</t>
  </si>
  <si>
    <t>Soot Blowing</t>
  </si>
  <si>
    <t>Comments</t>
  </si>
  <si>
    <t>assumed that Cl2 is caught as part of the HCl train</t>
  </si>
  <si>
    <t xml:space="preserve">Unknown </t>
  </si>
  <si>
    <t>(m/z 46)</t>
  </si>
  <si>
    <t>(m/z 57)</t>
  </si>
  <si>
    <t>Srack Gas Emissions</t>
  </si>
  <si>
    <t>POHC Feedrate</t>
  </si>
  <si>
    <t>Carbon tetrachloride (CCl4)</t>
  </si>
  <si>
    <t>POHC DRE</t>
  </si>
  <si>
    <t>1,1,1-trichloroethane (C2H3Cl3)</t>
  </si>
  <si>
    <t>Emissions Rate</t>
  </si>
  <si>
    <t>Total Chlorine</t>
  </si>
  <si>
    <t>CO (RA)</t>
  </si>
  <si>
    <t>Feedstream Description</t>
  </si>
  <si>
    <t>*</t>
  </si>
  <si>
    <t>Thermal Feedrate</t>
  </si>
  <si>
    <t>Feed Rate</t>
  </si>
  <si>
    <t>HWC Burn Status (Date if Terminated)</t>
  </si>
  <si>
    <t>R1</t>
  </si>
  <si>
    <t>R2</t>
  </si>
  <si>
    <t>R3</t>
  </si>
  <si>
    <t>Total</t>
  </si>
  <si>
    <t>Feed Class 2</t>
  </si>
  <si>
    <t>Condition Description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</si>
</sst>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0.00000"/>
    <numFmt numFmtId="169" formatCode="mmmm\ d\,\ yyyy"/>
    <numFmt numFmtId="170" formatCode="0.000000"/>
    <numFmt numFmtId="171" formatCode="0.0000"/>
    <numFmt numFmtId="172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49" fontId="0" fillId="0" borderId="0" xfId="19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5" sqref="G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8"/>
  <sheetViews>
    <sheetView workbookViewId="0" topLeftCell="B7">
      <selection activeCell="C32" sqref="C32"/>
    </sheetView>
  </sheetViews>
  <sheetFormatPr defaultColWidth="9.140625" defaultRowHeight="12.75"/>
  <cols>
    <col min="1" max="1" width="9.140625" style="2" hidden="1" customWidth="1"/>
    <col min="2" max="2" width="23.8515625" style="2" customWidth="1"/>
    <col min="3" max="3" width="47.140625" style="2" customWidth="1"/>
    <col min="4" max="16384" width="8.8515625" style="2" customWidth="1"/>
  </cols>
  <sheetData>
    <row r="1" ht="12.75">
      <c r="B1" s="1" t="s">
        <v>109</v>
      </c>
    </row>
    <row r="3" spans="2:3" ht="12.75">
      <c r="B3" s="2" t="s">
        <v>105</v>
      </c>
      <c r="C3" s="27">
        <v>2004</v>
      </c>
    </row>
    <row r="4" spans="2:3" ht="12.75">
      <c r="B4" s="2" t="s">
        <v>0</v>
      </c>
      <c r="C4" s="2" t="s">
        <v>1</v>
      </c>
    </row>
    <row r="5" spans="2:3" ht="12.75">
      <c r="B5" s="2" t="s">
        <v>2</v>
      </c>
      <c r="C5" s="2" t="s">
        <v>103</v>
      </c>
    </row>
    <row r="6" ht="12.75">
      <c r="B6" s="2" t="s">
        <v>3</v>
      </c>
    </row>
    <row r="7" spans="2:3" ht="12.75">
      <c r="B7" s="2" t="s">
        <v>4</v>
      </c>
      <c r="C7" s="2" t="s">
        <v>5</v>
      </c>
    </row>
    <row r="8" spans="2:3" ht="12.75">
      <c r="B8" s="2" t="s">
        <v>6</v>
      </c>
      <c r="C8" s="2" t="s">
        <v>7</v>
      </c>
    </row>
    <row r="9" spans="2:3" ht="12.75">
      <c r="B9" s="2" t="s">
        <v>8</v>
      </c>
      <c r="C9" s="2" t="s">
        <v>9</v>
      </c>
    </row>
    <row r="10" spans="2:3" ht="12.75">
      <c r="B10" s="2" t="s">
        <v>10</v>
      </c>
      <c r="C10" s="2" t="s">
        <v>104</v>
      </c>
    </row>
    <row r="11" spans="2:3" ht="12.75">
      <c r="B11" s="2" t="s">
        <v>11</v>
      </c>
      <c r="C11" s="2" t="s">
        <v>86</v>
      </c>
    </row>
    <row r="12" ht="12.75">
      <c r="B12" s="2" t="s">
        <v>88</v>
      </c>
    </row>
    <row r="13" spans="2:3" ht="12.75">
      <c r="B13" s="2" t="s">
        <v>102</v>
      </c>
      <c r="C13" s="27">
        <v>140</v>
      </c>
    </row>
    <row r="14" spans="2:3" ht="12.75">
      <c r="B14" s="2" t="s">
        <v>110</v>
      </c>
      <c r="C14" s="27"/>
    </row>
    <row r="15" spans="2:3" ht="12.75">
      <c r="B15" s="2" t="s">
        <v>12</v>
      </c>
      <c r="C15" s="2" t="s">
        <v>90</v>
      </c>
    </row>
    <row r="16" ht="12.75">
      <c r="B16" s="2" t="s">
        <v>13</v>
      </c>
    </row>
    <row r="17" spans="2:3" ht="12.75">
      <c r="B17" s="2" t="s">
        <v>91</v>
      </c>
      <c r="C17" s="2" t="s">
        <v>87</v>
      </c>
    </row>
    <row r="18" spans="2:3" ht="12.75">
      <c r="B18" s="2" t="s">
        <v>92</v>
      </c>
      <c r="C18" s="2" t="s">
        <v>85</v>
      </c>
    </row>
    <row r="19" spans="2:3" ht="12.75">
      <c r="B19" s="2" t="s">
        <v>93</v>
      </c>
      <c r="C19" s="2" t="s">
        <v>100</v>
      </c>
    </row>
    <row r="20" ht="12.75" customHeight="1"/>
    <row r="21" ht="12.75">
      <c r="B21" s="2" t="s">
        <v>14</v>
      </c>
    </row>
    <row r="22" ht="12.75">
      <c r="B22" s="2" t="s">
        <v>15</v>
      </c>
    </row>
    <row r="23" ht="12.75">
      <c r="B23" s="2" t="s">
        <v>16</v>
      </c>
    </row>
    <row r="24" spans="2:3" ht="12.75">
      <c r="B24" s="2" t="s">
        <v>94</v>
      </c>
      <c r="C24" s="27">
        <v>18</v>
      </c>
    </row>
    <row r="25" spans="2:3" ht="12.75">
      <c r="B25" s="2" t="s">
        <v>95</v>
      </c>
      <c r="C25" s="27">
        <v>95</v>
      </c>
    </row>
    <row r="26" ht="12.75" customHeight="1"/>
    <row r="27" ht="12.75">
      <c r="B27" s="2" t="s">
        <v>17</v>
      </c>
    </row>
    <row r="28" ht="12.75">
      <c r="B28" s="2" t="s">
        <v>128</v>
      </c>
    </row>
    <row r="29" ht="12.75" customHeight="1"/>
  </sheetData>
  <printOptions headings="1" horizontalCentered="1"/>
  <pageMargins left="0.25" right="0.25" top="0.5" bottom="0.5" header="0.5" footer="0.25"/>
  <pageSetup horizontalDpi="300" verticalDpi="300" orientation="portrait" scale="80" r:id="rId1"/>
  <headerFooter alignWithMargins="0">
    <oddFooter>&amp;C&amp;P, 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tabSelected="1" workbookViewId="0" topLeftCell="B1">
      <selection activeCell="C23" sqref="C23"/>
    </sheetView>
  </sheetViews>
  <sheetFormatPr defaultColWidth="9.140625" defaultRowHeight="12.75"/>
  <cols>
    <col min="1" max="1" width="9.140625" style="0" hidden="1" customWidth="1"/>
    <col min="2" max="2" width="23.140625" style="0" customWidth="1"/>
    <col min="3" max="3" width="51.140625" style="0" customWidth="1"/>
  </cols>
  <sheetData>
    <row r="1" ht="12.75">
      <c r="B1" s="1" t="s">
        <v>134</v>
      </c>
    </row>
    <row r="4" s="2" customFormat="1" ht="12.75">
      <c r="B4" s="1" t="s">
        <v>89</v>
      </c>
    </row>
    <row r="5" s="2" customFormat="1" ht="12.75">
      <c r="B5" s="1"/>
    </row>
    <row r="6" spans="2:3" s="2" customFormat="1" ht="12.75">
      <c r="B6" s="2" t="s">
        <v>18</v>
      </c>
      <c r="C6" s="2" t="s">
        <v>19</v>
      </c>
    </row>
    <row r="7" spans="2:3" s="2" customFormat="1" ht="12.75">
      <c r="B7" s="2" t="s">
        <v>20</v>
      </c>
      <c r="C7" s="2" t="s">
        <v>21</v>
      </c>
    </row>
    <row r="8" spans="2:3" s="2" customFormat="1" ht="12.75">
      <c r="B8" s="2" t="s">
        <v>22</v>
      </c>
      <c r="C8" s="2" t="s">
        <v>23</v>
      </c>
    </row>
    <row r="9" spans="2:3" s="2" customFormat="1" ht="12.75">
      <c r="B9" s="2" t="s">
        <v>96</v>
      </c>
      <c r="C9" s="28">
        <v>32797</v>
      </c>
    </row>
    <row r="10" spans="2:3" s="2" customFormat="1" ht="12.75">
      <c r="B10" s="2" t="s">
        <v>24</v>
      </c>
      <c r="C10" s="2" t="s">
        <v>97</v>
      </c>
    </row>
    <row r="11" spans="2:3" s="2" customFormat="1" ht="12.75">
      <c r="B11" s="2" t="s">
        <v>25</v>
      </c>
      <c r="C11" s="2" t="s">
        <v>26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B1">
      <selection activeCell="C32" sqref="C32"/>
    </sheetView>
  </sheetViews>
  <sheetFormatPr defaultColWidth="9.140625" defaultRowHeight="12.75"/>
  <cols>
    <col min="1" max="1" width="9.140625" style="17" hidden="1" customWidth="1"/>
    <col min="2" max="2" width="21.140625" style="17" customWidth="1"/>
    <col min="3" max="3" width="11.28125" style="17" customWidth="1"/>
    <col min="4" max="4" width="8.8515625" style="15" customWidth="1"/>
    <col min="5" max="5" width="5.7109375" style="15" customWidth="1"/>
    <col min="6" max="6" width="2.8515625" style="16" customWidth="1"/>
    <col min="7" max="7" width="9.8515625" style="17" customWidth="1"/>
    <col min="8" max="8" width="3.28125" style="16" customWidth="1"/>
    <col min="9" max="9" width="10.28125" style="17" customWidth="1"/>
    <col min="10" max="10" width="2.8515625" style="16" customWidth="1"/>
    <col min="11" max="11" width="10.421875" style="17" customWidth="1"/>
    <col min="12" max="12" width="4.00390625" style="17" customWidth="1"/>
    <col min="13" max="13" width="12.140625" style="17" customWidth="1"/>
    <col min="14" max="16384" width="8.8515625" style="17" customWidth="1"/>
  </cols>
  <sheetData>
    <row r="1" spans="2:3" ht="12.75">
      <c r="B1" s="14" t="s">
        <v>98</v>
      </c>
      <c r="C1" s="14"/>
    </row>
    <row r="2" spans="2:13" ht="12.75">
      <c r="B2" s="16"/>
      <c r="C2" s="16"/>
      <c r="G2" s="16"/>
      <c r="I2" s="16"/>
      <c r="K2" s="16"/>
      <c r="L2" s="16"/>
      <c r="M2" s="16"/>
    </row>
    <row r="3" spans="2:5" ht="12.75">
      <c r="B3" s="2"/>
      <c r="C3" s="2" t="s">
        <v>111</v>
      </c>
      <c r="D3" s="15" t="s">
        <v>27</v>
      </c>
      <c r="E3" s="15" t="s">
        <v>106</v>
      </c>
    </row>
    <row r="4" spans="2:13" ht="12.75">
      <c r="B4" s="2"/>
      <c r="C4" s="2"/>
      <c r="G4" s="16"/>
      <c r="I4" s="16"/>
      <c r="K4" s="16"/>
      <c r="L4" s="16"/>
      <c r="M4" s="16"/>
    </row>
    <row r="5" spans="1:13" ht="12.75">
      <c r="A5" s="17">
        <v>1</v>
      </c>
      <c r="B5" s="18" t="s">
        <v>89</v>
      </c>
      <c r="C5" s="18"/>
      <c r="G5" s="16" t="s">
        <v>129</v>
      </c>
      <c r="I5" s="16" t="s">
        <v>130</v>
      </c>
      <c r="K5" s="16" t="s">
        <v>131</v>
      </c>
      <c r="L5" s="16"/>
      <c r="M5" s="16" t="s">
        <v>58</v>
      </c>
    </row>
    <row r="6" spans="2:13" ht="12.75">
      <c r="B6" s="15"/>
      <c r="C6" s="15"/>
      <c r="D6" s="2"/>
      <c r="E6" s="2"/>
      <c r="F6" s="19"/>
      <c r="G6" s="2"/>
      <c r="H6" s="19"/>
      <c r="I6" s="2"/>
      <c r="J6" s="19"/>
      <c r="K6" s="2"/>
      <c r="L6" s="2"/>
      <c r="M6" s="16"/>
    </row>
    <row r="7" spans="2:13" ht="12.75">
      <c r="B7" s="15" t="s">
        <v>28</v>
      </c>
      <c r="C7" s="15"/>
      <c r="D7" s="15" t="s">
        <v>29</v>
      </c>
      <c r="G7" s="20">
        <v>0.44</v>
      </c>
      <c r="I7" s="20">
        <v>0.62</v>
      </c>
      <c r="K7" s="20">
        <v>0.54</v>
      </c>
      <c r="L7" s="20"/>
      <c r="M7" s="16"/>
    </row>
    <row r="8" spans="2:13" ht="12.75">
      <c r="B8" s="15" t="s">
        <v>28</v>
      </c>
      <c r="C8" s="15"/>
      <c r="D8" s="15" t="s">
        <v>30</v>
      </c>
      <c r="E8" s="15" t="s">
        <v>31</v>
      </c>
      <c r="G8" s="20">
        <v>2.37</v>
      </c>
      <c r="I8" s="20">
        <v>3.44</v>
      </c>
      <c r="K8" s="20">
        <v>3.12</v>
      </c>
      <c r="L8" s="20"/>
      <c r="M8" s="16"/>
    </row>
    <row r="9" spans="2:13" ht="12.75">
      <c r="B9" s="15" t="s">
        <v>28</v>
      </c>
      <c r="C9" s="15"/>
      <c r="D9" s="15" t="s">
        <v>78</v>
      </c>
      <c r="E9" s="15" t="s">
        <v>79</v>
      </c>
      <c r="G9" s="20">
        <v>0.0012</v>
      </c>
      <c r="H9" s="17"/>
      <c r="I9" s="20">
        <v>0.0016</v>
      </c>
      <c r="K9" s="20">
        <v>0.0014</v>
      </c>
      <c r="L9" s="20"/>
      <c r="M9" s="20">
        <f>AVERAGE(K9,I9,G9)</f>
        <v>0.0014</v>
      </c>
    </row>
    <row r="10" spans="2:12" ht="12.75">
      <c r="B10" s="15" t="s">
        <v>32</v>
      </c>
      <c r="C10" s="15"/>
      <c r="D10" s="15" t="s">
        <v>30</v>
      </c>
      <c r="E10" s="15" t="s">
        <v>31</v>
      </c>
      <c r="G10" s="20">
        <v>1.17</v>
      </c>
      <c r="I10" s="20">
        <v>1.56</v>
      </c>
      <c r="K10" s="20">
        <v>1.36</v>
      </c>
      <c r="L10" s="20"/>
    </row>
    <row r="11" spans="2:13" ht="12.75">
      <c r="B11" s="15" t="s">
        <v>36</v>
      </c>
      <c r="C11" s="15"/>
      <c r="D11" s="15" t="s">
        <v>34</v>
      </c>
      <c r="E11" s="15" t="s">
        <v>31</v>
      </c>
      <c r="G11" s="20">
        <v>0.2</v>
      </c>
      <c r="I11" s="20">
        <v>0.35</v>
      </c>
      <c r="K11" s="20">
        <v>0.27</v>
      </c>
      <c r="L11" s="20"/>
      <c r="M11" s="16"/>
    </row>
    <row r="12" spans="2:13" ht="12.75">
      <c r="B12" s="15" t="s">
        <v>123</v>
      </c>
      <c r="C12" s="15"/>
      <c r="D12" s="15" t="s">
        <v>34</v>
      </c>
      <c r="E12" s="15" t="s">
        <v>31</v>
      </c>
      <c r="G12" s="20">
        <v>40.9</v>
      </c>
      <c r="I12" s="20">
        <v>44.5</v>
      </c>
      <c r="K12" s="20">
        <v>29.8</v>
      </c>
      <c r="L12" s="20"/>
      <c r="M12" s="16"/>
    </row>
    <row r="13" spans="2:13" ht="12.75">
      <c r="B13" s="15" t="s">
        <v>33</v>
      </c>
      <c r="C13" s="15"/>
      <c r="D13" s="15" t="s">
        <v>34</v>
      </c>
      <c r="E13" s="15" t="s">
        <v>31</v>
      </c>
      <c r="G13" s="20">
        <v>1530</v>
      </c>
      <c r="I13" s="20">
        <v>1680</v>
      </c>
      <c r="K13" s="20">
        <v>1660</v>
      </c>
      <c r="L13" s="20"/>
      <c r="M13" s="16"/>
    </row>
    <row r="14" spans="2:13" ht="12.75">
      <c r="B14" s="15" t="s">
        <v>35</v>
      </c>
      <c r="C14" s="15"/>
      <c r="D14" s="15" t="s">
        <v>34</v>
      </c>
      <c r="E14" s="15" t="s">
        <v>31</v>
      </c>
      <c r="G14" s="20">
        <v>19</v>
      </c>
      <c r="I14" s="20">
        <v>17.2</v>
      </c>
      <c r="K14" s="20">
        <v>18.5</v>
      </c>
      <c r="L14" s="20"/>
      <c r="M14" s="16"/>
    </row>
    <row r="15" spans="2:13" ht="12.75">
      <c r="B15" s="15"/>
      <c r="C15" s="15"/>
      <c r="G15" s="20"/>
      <c r="I15" s="20"/>
      <c r="K15" s="20"/>
      <c r="L15" s="20"/>
      <c r="M15" s="16"/>
    </row>
    <row r="16" spans="2:13" ht="12.75">
      <c r="B16" s="15" t="s">
        <v>82</v>
      </c>
      <c r="C16" s="15"/>
      <c r="D16" s="15" t="s">
        <v>81</v>
      </c>
      <c r="G16" s="21">
        <f>G7/G8*454*1000/0.0283/60</f>
        <v>49638.939829931456</v>
      </c>
      <c r="I16" s="21">
        <f>I7/I8*454*1000/0.0283/60</f>
        <v>48189.388336483426</v>
      </c>
      <c r="K16" s="21">
        <f>K7/K8*454*1000/0.0283/60</f>
        <v>46276.162000543634</v>
      </c>
      <c r="L16" s="21"/>
      <c r="M16" s="21">
        <f>AVERAGE(K16,I16,G16)</f>
        <v>48034.830055652834</v>
      </c>
    </row>
    <row r="17" spans="2:13" ht="12.75">
      <c r="B17" s="15" t="s">
        <v>37</v>
      </c>
      <c r="C17" s="15"/>
      <c r="D17" s="15" t="s">
        <v>38</v>
      </c>
      <c r="G17" s="20">
        <v>8.12</v>
      </c>
      <c r="I17" s="20">
        <v>7.46</v>
      </c>
      <c r="K17" s="20">
        <v>7.46</v>
      </c>
      <c r="L17" s="20"/>
      <c r="M17" s="21">
        <f>AVERAGE(K17,I17,G17)</f>
        <v>7.68</v>
      </c>
    </row>
    <row r="18" spans="2:12" ht="12.75">
      <c r="B18" s="15"/>
      <c r="C18" s="15"/>
      <c r="G18" s="20"/>
      <c r="I18" s="20"/>
      <c r="K18" s="20"/>
      <c r="L18" s="20"/>
    </row>
    <row r="19" spans="2:13" ht="12.75">
      <c r="B19" s="15" t="s">
        <v>32</v>
      </c>
      <c r="C19" s="15"/>
      <c r="D19" s="15" t="s">
        <v>34</v>
      </c>
      <c r="E19" s="15" t="s">
        <v>79</v>
      </c>
      <c r="G19" s="22">
        <f>G10/1000*667.8</f>
        <v>0.781326</v>
      </c>
      <c r="I19" s="22">
        <f>I10/1000*667.8</f>
        <v>1.0417679999999998</v>
      </c>
      <c r="K19" s="22">
        <f>K10/1000*667.8</f>
        <v>0.908208</v>
      </c>
      <c r="L19" s="22"/>
      <c r="M19" s="22">
        <f>AVERAGE(K19,I19,G19)</f>
        <v>0.910434</v>
      </c>
    </row>
    <row r="20" spans="2:13" ht="12.75">
      <c r="B20" s="15" t="s">
        <v>122</v>
      </c>
      <c r="D20" s="15" t="s">
        <v>34</v>
      </c>
      <c r="E20" s="15" t="s">
        <v>79</v>
      </c>
      <c r="G20" s="22">
        <f>G19</f>
        <v>0.781326</v>
      </c>
      <c r="H20" s="22"/>
      <c r="I20" s="22">
        <f>I19</f>
        <v>1.0417679999999998</v>
      </c>
      <c r="K20" s="22">
        <f>K19</f>
        <v>0.908208</v>
      </c>
      <c r="L20" s="22"/>
      <c r="M20" s="22">
        <f>M19</f>
        <v>0.910434</v>
      </c>
    </row>
    <row r="21" spans="2:13" ht="12.75">
      <c r="B21" s="15" t="s">
        <v>36</v>
      </c>
      <c r="C21" s="15"/>
      <c r="D21" s="15" t="s">
        <v>34</v>
      </c>
      <c r="E21" s="15" t="s">
        <v>79</v>
      </c>
      <c r="G21" s="22">
        <f>G11*(21-7)/(21-G17)</f>
        <v>0.21739130434782608</v>
      </c>
      <c r="I21" s="22">
        <f>I11*(21-7)/(21-I17)</f>
        <v>0.361890694239291</v>
      </c>
      <c r="K21" s="22">
        <f>K11*(21-7)/(21-K17)</f>
        <v>0.27917282127031023</v>
      </c>
      <c r="L21" s="22"/>
      <c r="M21" s="22">
        <f>AVERAGE(K21,I21,G21)</f>
        <v>0.2861516066191424</v>
      </c>
    </row>
    <row r="22" spans="2:13" ht="12.75">
      <c r="B22" s="15" t="s">
        <v>123</v>
      </c>
      <c r="C22" s="15"/>
      <c r="D22" s="15" t="s">
        <v>34</v>
      </c>
      <c r="E22" s="15" t="s">
        <v>79</v>
      </c>
      <c r="G22" s="22">
        <f>G12*(21-7)/(21-G17)</f>
        <v>44.45652173913044</v>
      </c>
      <c r="I22" s="22">
        <f>I12*(21-7)/(21-I17)</f>
        <v>46.01181683899557</v>
      </c>
      <c r="K22" s="22">
        <f>K12*(21-7)/(21-K17)</f>
        <v>30.81240768094535</v>
      </c>
      <c r="L22" s="22"/>
      <c r="M22" s="22">
        <f>AVERAGE(K22,I22,G22)</f>
        <v>40.42691541969045</v>
      </c>
    </row>
    <row r="23" spans="2:13" ht="12.75">
      <c r="B23" s="15" t="s">
        <v>112</v>
      </c>
      <c r="C23" s="15"/>
      <c r="G23" s="22"/>
      <c r="I23" s="22"/>
      <c r="K23" s="22"/>
      <c r="L23" s="22"/>
      <c r="M23" s="22"/>
    </row>
    <row r="24" spans="2:13" ht="12.75">
      <c r="B24" s="15"/>
      <c r="C24" s="15"/>
      <c r="G24" s="20"/>
      <c r="I24" s="21"/>
      <c r="J24" s="23"/>
      <c r="K24" s="20"/>
      <c r="L24" s="20"/>
      <c r="M24" s="16"/>
    </row>
    <row r="25" spans="2:13" ht="12.75">
      <c r="B25" s="18" t="s">
        <v>39</v>
      </c>
      <c r="C25" s="18"/>
      <c r="G25" s="20"/>
      <c r="I25" s="21"/>
      <c r="J25" s="23"/>
      <c r="K25" s="20"/>
      <c r="L25" s="20"/>
      <c r="M25" s="16"/>
    </row>
    <row r="26" spans="2:13" ht="12.75">
      <c r="B26" s="15" t="s">
        <v>119</v>
      </c>
      <c r="C26" s="15" t="s">
        <v>118</v>
      </c>
      <c r="G26" s="20"/>
      <c r="I26" s="24"/>
      <c r="J26" s="23"/>
      <c r="K26" s="20"/>
      <c r="L26" s="20"/>
      <c r="M26" s="16"/>
    </row>
    <row r="27" spans="2:12" ht="12.75">
      <c r="B27" s="15" t="s">
        <v>117</v>
      </c>
      <c r="C27" s="15"/>
      <c r="D27" s="15" t="s">
        <v>29</v>
      </c>
      <c r="G27" s="20">
        <v>4.7</v>
      </c>
      <c r="I27" s="20">
        <v>4.9</v>
      </c>
      <c r="K27" s="20">
        <v>5.3</v>
      </c>
      <c r="L27" s="20"/>
    </row>
    <row r="28" spans="2:12" ht="12.75">
      <c r="B28" s="15" t="s">
        <v>121</v>
      </c>
      <c r="C28" s="15"/>
      <c r="D28" s="15" t="s">
        <v>29</v>
      </c>
      <c r="G28" s="20">
        <v>1.6E-05</v>
      </c>
      <c r="I28" s="20">
        <v>0.0012</v>
      </c>
      <c r="K28" s="20">
        <v>2.9E-05</v>
      </c>
      <c r="L28" s="20"/>
    </row>
    <row r="29" spans="2:13" ht="12.75">
      <c r="B29" s="15" t="s">
        <v>99</v>
      </c>
      <c r="C29" s="15"/>
      <c r="D29" s="15" t="s">
        <v>38</v>
      </c>
      <c r="G29" s="20">
        <v>99.99999</v>
      </c>
      <c r="I29" s="25">
        <v>99.99961</v>
      </c>
      <c r="J29" s="23"/>
      <c r="K29" s="20">
        <v>99.99999</v>
      </c>
      <c r="L29" s="20"/>
      <c r="M29" s="16"/>
    </row>
    <row r="31" spans="2:12" ht="12.75">
      <c r="B31" s="15" t="s">
        <v>119</v>
      </c>
      <c r="C31" s="15" t="s">
        <v>120</v>
      </c>
      <c r="G31" s="20"/>
      <c r="I31" s="20"/>
      <c r="K31" s="20"/>
      <c r="L31" s="20"/>
    </row>
    <row r="32" spans="2:12" ht="12.75">
      <c r="B32" s="15" t="s">
        <v>117</v>
      </c>
      <c r="C32" s="15"/>
      <c r="D32" s="15" t="s">
        <v>29</v>
      </c>
      <c r="G32" s="20">
        <v>4.5</v>
      </c>
      <c r="I32" s="20">
        <v>5</v>
      </c>
      <c r="K32" s="20">
        <v>4.6</v>
      </c>
      <c r="L32" s="20"/>
    </row>
    <row r="33" spans="2:12" ht="12.75">
      <c r="B33" s="15" t="s">
        <v>116</v>
      </c>
      <c r="C33" s="15"/>
      <c r="D33" s="15" t="s">
        <v>29</v>
      </c>
      <c r="G33" s="20">
        <v>7.8E-06</v>
      </c>
      <c r="I33" s="20">
        <v>8.4E-06</v>
      </c>
      <c r="K33" s="20">
        <v>7.8E-06</v>
      </c>
      <c r="L33" s="20"/>
    </row>
    <row r="34" spans="2:12" ht="12.75">
      <c r="B34" s="15" t="s">
        <v>99</v>
      </c>
      <c r="C34" s="15"/>
      <c r="D34" s="15" t="s">
        <v>38</v>
      </c>
      <c r="F34" s="16" t="s">
        <v>76</v>
      </c>
      <c r="G34" s="20">
        <v>99.99999</v>
      </c>
      <c r="H34" s="16" t="s">
        <v>76</v>
      </c>
      <c r="I34" s="20">
        <v>99.99999</v>
      </c>
      <c r="J34" s="16" t="s">
        <v>76</v>
      </c>
      <c r="K34" s="20">
        <v>99.99999</v>
      </c>
      <c r="L34" s="20"/>
    </row>
    <row r="35" spans="2:12" ht="12.75">
      <c r="B35" s="15" t="s">
        <v>119</v>
      </c>
      <c r="C35" s="15" t="s">
        <v>40</v>
      </c>
      <c r="G35" s="20"/>
      <c r="I35" s="20"/>
      <c r="K35" s="20"/>
      <c r="L35" s="20"/>
    </row>
    <row r="36" spans="2:12" ht="12.75">
      <c r="B36" s="15" t="s">
        <v>117</v>
      </c>
      <c r="C36" s="15"/>
      <c r="D36" s="15" t="s">
        <v>29</v>
      </c>
      <c r="G36" s="20">
        <v>4</v>
      </c>
      <c r="I36" s="20">
        <v>4.7</v>
      </c>
      <c r="K36" s="20">
        <v>4.2</v>
      </c>
      <c r="L36" s="20"/>
    </row>
    <row r="37" spans="2:12" ht="12.75">
      <c r="B37" s="15" t="s">
        <v>116</v>
      </c>
      <c r="C37" s="15"/>
      <c r="D37" s="15" t="s">
        <v>29</v>
      </c>
      <c r="G37" s="20">
        <v>0.00011</v>
      </c>
      <c r="I37" s="20">
        <v>3.4E-05</v>
      </c>
      <c r="K37" s="20">
        <v>1.3E-05</v>
      </c>
      <c r="L37" s="20"/>
    </row>
    <row r="38" spans="2:12" ht="12.75">
      <c r="B38" s="15" t="s">
        <v>99</v>
      </c>
      <c r="C38" s="15"/>
      <c r="D38" s="15" t="s">
        <v>38</v>
      </c>
      <c r="G38" s="20">
        <v>99.99996</v>
      </c>
      <c r="I38" s="20">
        <v>99.99998</v>
      </c>
      <c r="K38" s="20">
        <v>99.99999</v>
      </c>
      <c r="L38" s="20"/>
    </row>
    <row r="39" spans="2:12" ht="12.75">
      <c r="B39" s="15"/>
      <c r="C39" s="15"/>
      <c r="G39" s="20"/>
      <c r="I39" s="20"/>
      <c r="K39" s="20"/>
      <c r="L39" s="20"/>
    </row>
    <row r="40" spans="2:12" ht="12.75">
      <c r="B40" s="15" t="s">
        <v>119</v>
      </c>
      <c r="C40" s="15" t="s">
        <v>41</v>
      </c>
      <c r="G40" s="20"/>
      <c r="I40" s="20"/>
      <c r="K40" s="20"/>
      <c r="L40" s="20"/>
    </row>
    <row r="41" spans="2:13" ht="12.75">
      <c r="B41" s="15" t="s">
        <v>117</v>
      </c>
      <c r="C41" s="15"/>
      <c r="D41" s="15" t="s">
        <v>29</v>
      </c>
      <c r="G41" s="26"/>
      <c r="I41" s="26"/>
      <c r="K41" s="26"/>
      <c r="L41" s="26"/>
      <c r="M41" s="16"/>
    </row>
    <row r="42" spans="2:12" ht="12.75">
      <c r="B42" s="15" t="s">
        <v>116</v>
      </c>
      <c r="C42" s="15"/>
      <c r="D42" s="15" t="s">
        <v>29</v>
      </c>
      <c r="G42" s="20">
        <v>5.3E-05</v>
      </c>
      <c r="I42" s="20">
        <v>0.00019</v>
      </c>
      <c r="K42" s="20">
        <v>1.9E-05</v>
      </c>
      <c r="L42" s="20"/>
    </row>
    <row r="43" spans="2:12" ht="12.75">
      <c r="B43" s="15" t="s">
        <v>99</v>
      </c>
      <c r="C43" s="15"/>
      <c r="D43" s="15" t="s">
        <v>38</v>
      </c>
      <c r="G43" s="20"/>
      <c r="I43" s="20"/>
      <c r="K43" s="20"/>
      <c r="L43" s="20"/>
    </row>
    <row r="44" spans="7:12" ht="12.75">
      <c r="G44" s="26"/>
      <c r="I44" s="26"/>
      <c r="K44" s="26"/>
      <c r="L44" s="26"/>
    </row>
    <row r="45" spans="2:3" ht="12.75">
      <c r="B45" s="18" t="s">
        <v>42</v>
      </c>
      <c r="C45" s="18"/>
    </row>
    <row r="46" spans="2:11" ht="12.75">
      <c r="B46" s="17" t="s">
        <v>113</v>
      </c>
      <c r="C46" s="17" t="s">
        <v>114</v>
      </c>
      <c r="D46" s="15" t="s">
        <v>29</v>
      </c>
      <c r="E46" s="2"/>
      <c r="G46" s="15" t="s">
        <v>43</v>
      </c>
      <c r="I46" s="17">
        <v>0.001</v>
      </c>
      <c r="K46" s="17">
        <v>0.001</v>
      </c>
    </row>
    <row r="47" spans="2:11" ht="12.75">
      <c r="B47" s="17" t="s">
        <v>44</v>
      </c>
      <c r="D47" s="15" t="s">
        <v>29</v>
      </c>
      <c r="E47" s="2"/>
      <c r="G47" s="15">
        <v>0.0002</v>
      </c>
      <c r="I47" s="17" t="s">
        <v>43</v>
      </c>
      <c r="K47" s="17">
        <v>0.0007</v>
      </c>
    </row>
    <row r="48" spans="2:11" ht="12.75">
      <c r="B48" s="17" t="s">
        <v>45</v>
      </c>
      <c r="D48" s="15" t="s">
        <v>29</v>
      </c>
      <c r="E48" s="2"/>
      <c r="G48" s="15">
        <v>0.001</v>
      </c>
      <c r="I48" s="17">
        <v>0.0008</v>
      </c>
      <c r="K48" s="17">
        <v>0.0016</v>
      </c>
    </row>
    <row r="49" spans="2:11" ht="12.75">
      <c r="B49" s="17" t="s">
        <v>46</v>
      </c>
      <c r="D49" s="15" t="s">
        <v>29</v>
      </c>
      <c r="E49" s="2"/>
      <c r="G49" s="15">
        <v>0.003</v>
      </c>
      <c r="I49" s="17">
        <v>0.013</v>
      </c>
      <c r="K49" s="17">
        <v>0.0082</v>
      </c>
    </row>
    <row r="50" spans="2:11" ht="12.75">
      <c r="B50" s="17" t="s">
        <v>113</v>
      </c>
      <c r="C50" s="17" t="s">
        <v>115</v>
      </c>
      <c r="D50" s="15" t="s">
        <v>29</v>
      </c>
      <c r="E50" s="2"/>
      <c r="G50" s="15">
        <v>0.0002</v>
      </c>
      <c r="I50" s="17" t="s">
        <v>43</v>
      </c>
      <c r="K50" s="17" t="s">
        <v>43</v>
      </c>
    </row>
    <row r="51" spans="2:11" ht="12.75">
      <c r="B51" s="17" t="s">
        <v>47</v>
      </c>
      <c r="D51" s="15" t="s">
        <v>29</v>
      </c>
      <c r="E51" s="2"/>
      <c r="G51" s="15" t="s">
        <v>43</v>
      </c>
      <c r="I51" s="17" t="s">
        <v>43</v>
      </c>
      <c r="K51" s="17">
        <v>2E-05</v>
      </c>
    </row>
    <row r="52" spans="2:11" ht="12.75">
      <c r="B52" s="17" t="s">
        <v>48</v>
      </c>
      <c r="D52" s="15" t="s">
        <v>29</v>
      </c>
      <c r="E52" s="2"/>
      <c r="G52" s="15">
        <v>0.0003</v>
      </c>
      <c r="I52" s="17">
        <v>0.001</v>
      </c>
      <c r="K52" s="17">
        <v>0.0003</v>
      </c>
    </row>
    <row r="53" spans="2:11" ht="12.75">
      <c r="B53" s="17" t="s">
        <v>49</v>
      </c>
      <c r="D53" s="15" t="s">
        <v>29</v>
      </c>
      <c r="E53" s="2"/>
      <c r="G53" s="15">
        <v>0.0007</v>
      </c>
      <c r="I53" s="17" t="s">
        <v>43</v>
      </c>
      <c r="K53" s="17" t="s">
        <v>43</v>
      </c>
    </row>
    <row r="54" spans="2:11" ht="12.75">
      <c r="B54" s="17" t="s">
        <v>50</v>
      </c>
      <c r="D54" s="15" t="s">
        <v>29</v>
      </c>
      <c r="E54" s="2"/>
      <c r="G54" s="15">
        <v>0.0003</v>
      </c>
      <c r="I54" s="17">
        <v>0.002</v>
      </c>
      <c r="K54" s="17">
        <v>0.0003</v>
      </c>
    </row>
    <row r="55" spans="2:11" ht="12.75">
      <c r="B55" s="17" t="s">
        <v>51</v>
      </c>
      <c r="D55" s="15" t="s">
        <v>29</v>
      </c>
      <c r="E55" s="2"/>
      <c r="G55" s="15">
        <v>0.0003</v>
      </c>
      <c r="I55" s="17">
        <v>0.0003</v>
      </c>
      <c r="K55" s="17">
        <v>0.0003</v>
      </c>
    </row>
    <row r="56" spans="2:11" ht="12.75">
      <c r="B56" s="17" t="s">
        <v>52</v>
      </c>
      <c r="D56" s="15" t="s">
        <v>29</v>
      </c>
      <c r="E56" s="2"/>
      <c r="G56" s="15">
        <v>1E-05</v>
      </c>
      <c r="I56" s="17">
        <v>0.0002</v>
      </c>
      <c r="K56" s="17">
        <v>0.0003</v>
      </c>
    </row>
    <row r="57" spans="2:11" ht="12.75">
      <c r="B57" s="17" t="s">
        <v>53</v>
      </c>
      <c r="D57" s="15" t="s">
        <v>29</v>
      </c>
      <c r="E57" s="2"/>
      <c r="G57" s="15">
        <v>8E-05</v>
      </c>
      <c r="I57" s="17">
        <v>0.01</v>
      </c>
      <c r="K57" s="17" t="s">
        <v>43</v>
      </c>
    </row>
    <row r="58" spans="2:11" ht="12.75">
      <c r="B58" s="17" t="s">
        <v>54</v>
      </c>
      <c r="D58" s="15" t="s">
        <v>29</v>
      </c>
      <c r="E58" s="2"/>
      <c r="G58" s="15">
        <v>0.0001</v>
      </c>
      <c r="I58" s="17">
        <v>0.0003</v>
      </c>
      <c r="K58" s="17">
        <v>0.0001</v>
      </c>
    </row>
    <row r="59" spans="2:11" ht="12.75">
      <c r="B59" s="17" t="s">
        <v>55</v>
      </c>
      <c r="D59" s="15" t="s">
        <v>29</v>
      </c>
      <c r="E59" s="2"/>
      <c r="G59" s="15">
        <v>8E-05</v>
      </c>
      <c r="I59" s="17" t="s">
        <v>43</v>
      </c>
      <c r="K59" s="17" t="s">
        <v>43</v>
      </c>
    </row>
    <row r="60" spans="2:11" ht="12.75">
      <c r="B60" s="17" t="s">
        <v>56</v>
      </c>
      <c r="D60" s="15" t="s">
        <v>29</v>
      </c>
      <c r="E60" s="2"/>
      <c r="G60" s="15">
        <v>0.0013</v>
      </c>
      <c r="I60" s="17">
        <v>0.001</v>
      </c>
      <c r="K60" s="17" t="s">
        <v>43</v>
      </c>
    </row>
    <row r="61" spans="2:11" ht="12.75">
      <c r="B61" s="17" t="s">
        <v>57</v>
      </c>
      <c r="D61" s="15" t="s">
        <v>29</v>
      </c>
      <c r="E61" s="2"/>
      <c r="G61" s="15" t="s">
        <v>43</v>
      </c>
      <c r="I61" s="17">
        <v>5E-05</v>
      </c>
      <c r="K61" s="17">
        <v>5E-05</v>
      </c>
    </row>
  </sheetData>
  <printOptions headings="1" horizontalCentered="1"/>
  <pageMargins left="0.25" right="0.25" top="0.5" bottom="0.5" header="0.25" footer="0.25"/>
  <pageSetup horizontalDpi="200" verticalDpi="200" orientation="portrait" scale="80" r:id="rId1"/>
  <headerFooter alignWithMargins="0">
    <oddFooter>&amp;C&amp;P, 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B1">
      <selection activeCell="C32" sqref="C32"/>
    </sheetView>
  </sheetViews>
  <sheetFormatPr defaultColWidth="9.140625" defaultRowHeight="12.75"/>
  <cols>
    <col min="1" max="1" width="5.00390625" style="6" hidden="1" customWidth="1"/>
    <col min="2" max="2" width="21.28125" style="3" customWidth="1"/>
    <col min="3" max="3" width="9.00390625" style="3" customWidth="1"/>
    <col min="4" max="4" width="9.7109375" style="3" customWidth="1"/>
    <col min="5" max="5" width="3.28125" style="6" customWidth="1"/>
    <col min="6" max="6" width="11.00390625" style="4" customWidth="1"/>
    <col min="7" max="7" width="2.57421875" style="4" customWidth="1"/>
    <col min="8" max="8" width="12.140625" style="4" customWidth="1"/>
    <col min="9" max="9" width="3.421875" style="4" customWidth="1"/>
    <col min="10" max="10" width="11.28125" style="4" customWidth="1"/>
    <col min="11" max="11" width="3.00390625" style="4" customWidth="1"/>
    <col min="12" max="12" width="10.8515625" style="4" customWidth="1"/>
    <col min="13" max="13" width="2.57421875" style="4" customWidth="1"/>
    <col min="14" max="14" width="9.7109375" style="6" customWidth="1"/>
    <col min="15" max="15" width="8.8515625" style="6" customWidth="1"/>
    <col min="16" max="16" width="2.421875" style="6" customWidth="1"/>
    <col min="17" max="17" width="8.28125" style="6" customWidth="1"/>
    <col min="18" max="16384" width="8.8515625" style="6" customWidth="1"/>
  </cols>
  <sheetData>
    <row r="1" spans="2:3" ht="12.75">
      <c r="B1" s="5" t="s">
        <v>101</v>
      </c>
      <c r="C1" s="5"/>
    </row>
    <row r="2" spans="2:3" ht="12.75">
      <c r="B2" s="5"/>
      <c r="C2" s="5"/>
    </row>
    <row r="3" ht="12.75">
      <c r="G3" s="3"/>
    </row>
    <row r="4" spans="1:14" ht="12.75">
      <c r="A4" s="6" t="s">
        <v>125</v>
      </c>
      <c r="B4" s="5" t="s">
        <v>89</v>
      </c>
      <c r="C4" s="5"/>
      <c r="F4" s="3" t="s">
        <v>58</v>
      </c>
      <c r="H4" s="3" t="s">
        <v>58</v>
      </c>
      <c r="J4" s="3" t="s">
        <v>58</v>
      </c>
      <c r="L4" s="3" t="s">
        <v>58</v>
      </c>
      <c r="N4" s="3" t="s">
        <v>58</v>
      </c>
    </row>
    <row r="5" spans="2:14" ht="12.75">
      <c r="B5" s="3" t="s">
        <v>133</v>
      </c>
      <c r="N5" s="6" t="s">
        <v>132</v>
      </c>
    </row>
    <row r="6" spans="2:14" ht="12.75">
      <c r="B6" s="3" t="s">
        <v>124</v>
      </c>
      <c r="F6" s="4" t="s">
        <v>59</v>
      </c>
      <c r="H6" s="3" t="s">
        <v>60</v>
      </c>
      <c r="I6" s="3"/>
      <c r="J6" s="3" t="s">
        <v>61</v>
      </c>
      <c r="K6" s="3"/>
      <c r="L6" s="3" t="s">
        <v>62</v>
      </c>
      <c r="M6" s="3"/>
      <c r="N6" s="6" t="s">
        <v>132</v>
      </c>
    </row>
    <row r="7" spans="2:15" ht="12.75">
      <c r="B7" s="2" t="s">
        <v>127</v>
      </c>
      <c r="C7" s="2"/>
      <c r="D7" s="3" t="s">
        <v>63</v>
      </c>
      <c r="F7" s="4">
        <v>55</v>
      </c>
      <c r="H7" s="4">
        <v>20.2</v>
      </c>
      <c r="L7" s="2"/>
      <c r="M7" s="2"/>
      <c r="O7" s="2"/>
    </row>
    <row r="8" spans="2:10" ht="12.75">
      <c r="B8" s="2" t="s">
        <v>127</v>
      </c>
      <c r="C8" s="2"/>
      <c r="D8" s="3" t="s">
        <v>64</v>
      </c>
      <c r="J8" s="4">
        <v>176</v>
      </c>
    </row>
    <row r="9" spans="2:12" ht="12.75">
      <c r="B9" s="2" t="s">
        <v>127</v>
      </c>
      <c r="C9" s="2"/>
      <c r="D9" s="3" t="s">
        <v>65</v>
      </c>
      <c r="L9" s="4">
        <v>68</v>
      </c>
    </row>
    <row r="10" spans="2:17" ht="12.75">
      <c r="B10" s="3" t="s">
        <v>126</v>
      </c>
      <c r="D10" s="3" t="s">
        <v>71</v>
      </c>
      <c r="E10" s="7"/>
      <c r="J10" s="8">
        <f>J8*1000*60/1000000</f>
        <v>10.56</v>
      </c>
      <c r="K10" s="8"/>
      <c r="N10" s="4">
        <v>150</v>
      </c>
      <c r="O10" s="7"/>
      <c r="P10" s="7"/>
      <c r="Q10" s="7"/>
    </row>
    <row r="11" spans="2:17" ht="12.75">
      <c r="B11" s="3" t="s">
        <v>70</v>
      </c>
      <c r="D11" s="3" t="s">
        <v>63</v>
      </c>
      <c r="E11" s="7"/>
      <c r="F11" s="2"/>
      <c r="G11" s="2"/>
      <c r="H11" s="4">
        <v>1.2</v>
      </c>
      <c r="N11" s="4">
        <f>H11</f>
        <v>1.2</v>
      </c>
      <c r="O11" s="7"/>
      <c r="P11" s="7"/>
      <c r="Q11" s="7"/>
    </row>
    <row r="12" spans="2:15" ht="12.75">
      <c r="B12" s="2" t="s">
        <v>66</v>
      </c>
      <c r="C12" s="2"/>
      <c r="D12" s="3" t="s">
        <v>63</v>
      </c>
      <c r="F12" s="9">
        <f>460/60</f>
        <v>7.666666666666667</v>
      </c>
      <c r="G12" s="9"/>
      <c r="H12" s="10">
        <f>12.2/60</f>
        <v>0.2033333333333333</v>
      </c>
      <c r="I12" s="10"/>
      <c r="N12" s="11">
        <f>H12+F12</f>
        <v>7.87</v>
      </c>
      <c r="O12" s="2"/>
    </row>
    <row r="13" spans="2:17" ht="12.75">
      <c r="B13" s="3" t="s">
        <v>67</v>
      </c>
      <c r="D13" s="3" t="s">
        <v>63</v>
      </c>
      <c r="E13" s="7"/>
      <c r="F13" s="4">
        <v>41</v>
      </c>
      <c r="N13" s="7"/>
      <c r="O13" s="7"/>
      <c r="P13" s="7"/>
      <c r="Q13" s="7"/>
    </row>
    <row r="14" spans="2:17" ht="12.75">
      <c r="B14" s="3" t="s">
        <v>68</v>
      </c>
      <c r="D14" s="3" t="s">
        <v>63</v>
      </c>
      <c r="E14" s="7"/>
      <c r="F14" s="4">
        <v>5</v>
      </c>
      <c r="N14" s="7"/>
      <c r="O14" s="7"/>
      <c r="P14" s="7"/>
      <c r="Q14" s="7"/>
    </row>
    <row r="15" spans="2:17" ht="12.75">
      <c r="B15" s="3" t="s">
        <v>69</v>
      </c>
      <c r="D15" s="3" t="s">
        <v>63</v>
      </c>
      <c r="E15" s="7"/>
      <c r="F15" s="4">
        <v>4.7</v>
      </c>
      <c r="N15" s="7"/>
      <c r="O15" s="7"/>
      <c r="P15" s="7"/>
      <c r="Q15" s="7"/>
    </row>
    <row r="16" spans="2:17" ht="12.75">
      <c r="B16" s="3" t="s">
        <v>40</v>
      </c>
      <c r="D16" s="3" t="s">
        <v>63</v>
      </c>
      <c r="E16" s="7"/>
      <c r="F16" s="4">
        <v>4.4</v>
      </c>
      <c r="H16" s="4">
        <v>0.7</v>
      </c>
      <c r="N16" s="7"/>
      <c r="O16" s="7"/>
      <c r="P16" s="7"/>
      <c r="Q16" s="7"/>
    </row>
    <row r="17" spans="2:17" ht="12.75">
      <c r="B17" s="2"/>
      <c r="C17" s="2"/>
      <c r="D17" s="2"/>
      <c r="E17" s="2"/>
      <c r="F17" s="2"/>
      <c r="G17" s="2"/>
      <c r="N17" s="7"/>
      <c r="O17" s="7"/>
      <c r="P17" s="7"/>
      <c r="Q17" s="7"/>
    </row>
    <row r="18" spans="2:17" ht="12.75">
      <c r="B18" s="2" t="s">
        <v>80</v>
      </c>
      <c r="C18" s="2"/>
      <c r="D18" s="2" t="s">
        <v>81</v>
      </c>
      <c r="E18" s="2"/>
      <c r="F18" s="2"/>
      <c r="G18" s="2"/>
      <c r="N18" s="12">
        <f>emiss!M16</f>
        <v>48034.830055652834</v>
      </c>
      <c r="O18" s="7"/>
      <c r="P18" s="7"/>
      <c r="Q18" s="7"/>
    </row>
    <row r="19" spans="2:17" ht="12.75">
      <c r="B19" s="2" t="s">
        <v>37</v>
      </c>
      <c r="C19" s="2"/>
      <c r="D19" s="2" t="s">
        <v>38</v>
      </c>
      <c r="E19" s="2"/>
      <c r="F19" s="2"/>
      <c r="G19" s="2"/>
      <c r="N19" s="12">
        <f>emiss!M17</f>
        <v>7.68</v>
      </c>
      <c r="O19" s="7"/>
      <c r="P19" s="7"/>
      <c r="Q19" s="7"/>
    </row>
    <row r="20" spans="2:17" ht="12.75">
      <c r="B20" s="2"/>
      <c r="C20" s="2"/>
      <c r="D20" s="2"/>
      <c r="E20" s="2"/>
      <c r="F20" s="2"/>
      <c r="G20" s="2"/>
      <c r="N20" s="7"/>
      <c r="O20" s="7"/>
      <c r="P20" s="7"/>
      <c r="Q20" s="7"/>
    </row>
    <row r="21" spans="2:17" ht="12.75">
      <c r="B21" s="2" t="s">
        <v>83</v>
      </c>
      <c r="C21" s="2"/>
      <c r="D21" s="2" t="s">
        <v>71</v>
      </c>
      <c r="E21" s="2"/>
      <c r="F21" s="2"/>
      <c r="G21" s="2"/>
      <c r="N21" s="8">
        <f>N18/9000*(21-N19)/(21)*60</f>
        <v>203.1187099496177</v>
      </c>
      <c r="O21" s="7"/>
      <c r="P21" s="7"/>
      <c r="Q21" s="7"/>
    </row>
    <row r="22" spans="2:17" ht="12.75">
      <c r="B22" s="2"/>
      <c r="C22" s="2"/>
      <c r="D22" s="2"/>
      <c r="E22" s="2"/>
      <c r="F22" s="2"/>
      <c r="G22" s="2"/>
      <c r="N22" s="8"/>
      <c r="O22" s="7"/>
      <c r="P22" s="7"/>
      <c r="Q22" s="7"/>
    </row>
    <row r="23" spans="2:17" ht="12.75">
      <c r="B23" s="29" t="s">
        <v>107</v>
      </c>
      <c r="C23" s="29"/>
      <c r="D23" s="2"/>
      <c r="E23" s="2"/>
      <c r="F23" s="2"/>
      <c r="G23" s="2"/>
      <c r="N23" s="8"/>
      <c r="O23" s="7"/>
      <c r="P23" s="7"/>
      <c r="Q23" s="7"/>
    </row>
    <row r="24" spans="2:14" ht="12.75">
      <c r="B24" s="2" t="s">
        <v>70</v>
      </c>
      <c r="C24" s="2"/>
      <c r="D24" s="2" t="s">
        <v>30</v>
      </c>
      <c r="E24" s="2"/>
      <c r="F24" s="2"/>
      <c r="G24" s="2"/>
      <c r="N24" s="11">
        <f>N11*454/N18/0.0283*1000*(21-7)/(21-N19)</f>
        <v>421.22895406557967</v>
      </c>
    </row>
    <row r="25" spans="2:14" ht="12.75">
      <c r="B25" s="3" t="s">
        <v>66</v>
      </c>
      <c r="D25" s="3" t="s">
        <v>84</v>
      </c>
      <c r="N25" s="13">
        <f>N12*454/N18/0.0283*1000000*(21-7)/(21-N19)</f>
        <v>2762559.8904134273</v>
      </c>
    </row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</sheetData>
  <printOptions headings="1" horizontalCentered="1"/>
  <pageMargins left="0.25" right="0.25" top="0.5" bottom="0.5" header="0.25" footer="0.25"/>
  <pageSetup horizontalDpi="300" verticalDpi="300" orientation="landscape" scale="75" r:id="rId1"/>
  <headerFooter alignWithMargins="0">
    <oddFooter>&amp;C&amp;P, 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32" sqref="C32"/>
    </sheetView>
  </sheetViews>
  <sheetFormatPr defaultColWidth="9.140625" defaultRowHeight="12.75"/>
  <cols>
    <col min="1" max="1" width="23.28125" style="2" customWidth="1"/>
    <col min="2" max="2" width="5.8515625" style="2" customWidth="1"/>
    <col min="3" max="3" width="17.140625" style="2" customWidth="1"/>
    <col min="4" max="16384" width="10.8515625" style="2" customWidth="1"/>
  </cols>
  <sheetData>
    <row r="1" ht="12.75">
      <c r="A1" s="1" t="s">
        <v>77</v>
      </c>
    </row>
    <row r="3" spans="1:3" ht="12.75">
      <c r="A3" s="1" t="s">
        <v>89</v>
      </c>
      <c r="C3" s="2" t="s">
        <v>58</v>
      </c>
    </row>
    <row r="5" spans="1:3" ht="12.75">
      <c r="A5" s="3" t="s">
        <v>72</v>
      </c>
      <c r="B5" s="3" t="s">
        <v>38</v>
      </c>
      <c r="C5" s="4">
        <v>4</v>
      </c>
    </row>
    <row r="6" spans="1:3" ht="12.75">
      <c r="A6" s="3" t="s">
        <v>108</v>
      </c>
      <c r="B6" s="3" t="s">
        <v>73</v>
      </c>
      <c r="C6" s="4">
        <v>1800</v>
      </c>
    </row>
    <row r="7" spans="1:3" ht="12.75">
      <c r="A7" s="3" t="s">
        <v>74</v>
      </c>
      <c r="B7" s="3" t="s">
        <v>75</v>
      </c>
      <c r="C7" s="4">
        <v>1550</v>
      </c>
    </row>
  </sheetData>
  <printOptions headings="1" horizontalCentered="1"/>
  <pageMargins left="0.25" right="0.25" top="0.5" bottom="0.5" header="0.25" footer="0.25"/>
  <pageSetup horizontalDpi="300" verticalDpi="300" orientation="portrait" scale="80" r:id="rId1"/>
  <headerFooter alignWithMargins="0">
    <oddFooter>&amp;C&amp;P, 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Nguyen</cp:lastModifiedBy>
  <cp:lastPrinted>2004-02-24T23:22:19Z</cp:lastPrinted>
  <dcterms:modified xsi:type="dcterms:W3CDTF">2004-02-24T23:22:36Z</dcterms:modified>
  <cp:category/>
  <cp:version/>
  <cp:contentType/>
  <cp:contentStatus/>
</cp:coreProperties>
</file>