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55" windowWidth="11970" windowHeight="1065" tabRatio="616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</sheets>
  <definedNames/>
  <calcPr fullCalcOnLoad="1"/>
</workbook>
</file>

<file path=xl/sharedStrings.xml><?xml version="1.0" encoding="utf-8"?>
<sst xmlns="http://schemas.openxmlformats.org/spreadsheetml/2006/main" count="311" uniqueCount="197">
  <si>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</si>
  <si>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</si>
  <si>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</si>
  <si>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</si>
  <si>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</si>
  <si>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</si>
  <si>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</si>
  <si>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Soot Blowing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</si>
  <si>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</si>
  <si>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</si>
  <si>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</si>
  <si>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</si>
  <si>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</si>
  <si>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</si>
  <si>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</si>
  <si>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</si>
  <si>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</si>
  <si>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</si>
  <si>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</si>
  <si>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</si>
  <si>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</si>
  <si>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</si>
  <si>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</si>
  <si>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</si>
  <si>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</si>
  <si>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</si>
  <si>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Cond Avg</t>
  </si>
  <si>
    <t>g/hr</t>
  </si>
  <si>
    <t>Btu/lb</t>
  </si>
  <si>
    <t>Viscosity</t>
  </si>
  <si>
    <t>Density</t>
  </si>
  <si>
    <t>g/ml</t>
  </si>
  <si>
    <t>Ash</t>
  </si>
  <si>
    <t>Chlorine</t>
  </si>
  <si>
    <t xml:space="preserve">    Testing Dates</t>
  </si>
  <si>
    <t>METCO Environmental</t>
  </si>
  <si>
    <t>Tier I for metals and chlorine</t>
  </si>
  <si>
    <t>Process Information</t>
  </si>
  <si>
    <t>MMBtu/hr</t>
  </si>
  <si>
    <t>Heating Value</t>
  </si>
  <si>
    <t>Stack Gas Flowrate</t>
  </si>
  <si>
    <t>Oxygen</t>
  </si>
  <si>
    <t>Estimated Firing Rate</t>
  </si>
  <si>
    <t>Stack Gas Emissions</t>
  </si>
  <si>
    <t>HW</t>
  </si>
  <si>
    <t>HCl</t>
  </si>
  <si>
    <t>Cl2</t>
  </si>
  <si>
    <t>SVM</t>
  </si>
  <si>
    <t>LVM</t>
  </si>
  <si>
    <t>BASF Corporation</t>
  </si>
  <si>
    <t>Beaumont</t>
  </si>
  <si>
    <t>TX</t>
  </si>
  <si>
    <t>September 21-24, 1998</t>
  </si>
  <si>
    <t>n</t>
  </si>
  <si>
    <t>DCP Waste Feed, WWTB Waste Feed, Caustic Feed, Process Water</t>
  </si>
  <si>
    <t>Stack PM, HCl, Cl2, D/F, SVOC, Total Organics, CO, and O2;
Metals, D/F, Chlorine, VOCs characterization of waste feed steams.</t>
  </si>
  <si>
    <t>Capacity (MMBtu/hr)</t>
  </si>
  <si>
    <t>TXD067261412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</si>
  <si>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</si>
  <si>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</si>
  <si>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</si>
  <si>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</si>
  <si>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</si>
  <si>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</si>
  <si>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</si>
  <si>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</si>
  <si>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</si>
  <si>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</si>
  <si>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</si>
  <si>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</si>
  <si>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</si>
  <si>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</si>
  <si>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</si>
  <si>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</si>
  <si>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</si>
  <si>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</si>
  <si>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</si>
  <si>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</si>
  <si>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</si>
  <si>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</si>
  <si>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</si>
  <si>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</si>
  <si>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</si>
  <si>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</si>
  <si>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</si>
  <si>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</si>
  <si>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</si>
  <si>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</si>
  <si>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</si>
  <si>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</si>
  <si>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</si>
  <si>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</si>
  <si>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</si>
  <si>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</si>
  <si>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(ng in sample)</t>
  </si>
  <si>
    <t>PCDD/PCDF (ng/dscm @ 7% O2)</t>
  </si>
  <si>
    <t>&gt;2.5-5.0</t>
  </si>
  <si>
    <t>&gt;5.0-7.5</t>
  </si>
  <si>
    <t>&gt;7.5-10.0</t>
  </si>
  <si>
    <t>&gt;10</t>
  </si>
  <si>
    <t>Hazardous Wastes</t>
  </si>
  <si>
    <t>Haz Waste Description</t>
  </si>
  <si>
    <t>None</t>
  </si>
  <si>
    <t>Liq</t>
  </si>
  <si>
    <t>?</t>
  </si>
  <si>
    <t>Supplemental Fuel</t>
  </si>
  <si>
    <t>Combustor Characteristics</t>
  </si>
  <si>
    <t>TEQ Cond Avg</t>
  </si>
  <si>
    <t>Total Cond Avg</t>
  </si>
  <si>
    <t>PCDD/PCDF</t>
  </si>
  <si>
    <t>1/2 ND</t>
  </si>
  <si>
    <t>1016C1</t>
  </si>
  <si>
    <t>Feedstreams</t>
  </si>
  <si>
    <t>DCP Waste</t>
  </si>
  <si>
    <t>WWTB Waste</t>
  </si>
  <si>
    <t>% wt</t>
  </si>
  <si>
    <t>ppmw</t>
  </si>
  <si>
    <t>cSt</t>
  </si>
  <si>
    <t>nd</t>
  </si>
  <si>
    <t>need total waste feedrates to calculate MTECs</t>
  </si>
  <si>
    <t>Trial Burn/Risk Burn</t>
  </si>
  <si>
    <t>Source Emissions Survey BASF Corp. WOD K541 Stack Risk Burn; No report date</t>
  </si>
  <si>
    <t>WOD K541</t>
  </si>
  <si>
    <t>None available</t>
  </si>
  <si>
    <t>7% O2</t>
  </si>
  <si>
    <t>Particle Size Distribution</t>
  </si>
  <si>
    <t>Phase II ID No.</t>
  </si>
  <si>
    <t>Source Description</t>
  </si>
  <si>
    <t xml:space="preserve">    Gas Velocity (ft/sec)</t>
  </si>
  <si>
    <t xml:space="preserve">    Gas Temperature (°F)</t>
  </si>
  <si>
    <t xml:space="preserve">   Temperature</t>
  </si>
  <si>
    <t xml:space="preserve">   Stack Gas Flowrate</t>
  </si>
  <si>
    <t>Comments</t>
  </si>
  <si>
    <t>(Risk Burn)</t>
  </si>
  <si>
    <t>PM, HCl/Cl2</t>
  </si>
  <si>
    <t xml:space="preserve">   O2</t>
  </si>
  <si>
    <t xml:space="preserve">   Moisture</t>
  </si>
  <si>
    <t>in microns</t>
  </si>
  <si>
    <t>0.5-2.5</t>
  </si>
  <si>
    <t>Total Chlorine</t>
  </si>
  <si>
    <t>CO (RA)</t>
  </si>
  <si>
    <t>Sampling Train</t>
  </si>
  <si>
    <t>Arsenic</t>
  </si>
  <si>
    <t>Barium</t>
  </si>
  <si>
    <t>Beryllium</t>
  </si>
  <si>
    <t>Thallium</t>
  </si>
  <si>
    <t>Antimony</t>
  </si>
  <si>
    <t>Lead</t>
  </si>
  <si>
    <t>Nickel</t>
  </si>
  <si>
    <t>Cadmium</t>
  </si>
  <si>
    <t>Silver</t>
  </si>
  <si>
    <t>Chromium</t>
  </si>
  <si>
    <t>Feedstream Description</t>
  </si>
  <si>
    <t xml:space="preserve">1016C1 </t>
  </si>
  <si>
    <t>*</t>
  </si>
  <si>
    <t>Mercury</t>
  </si>
  <si>
    <t>Feed Rate</t>
  </si>
  <si>
    <t>HWC Burn Status (Date if Terminated)</t>
  </si>
  <si>
    <t>approx feedrate MTECs</t>
  </si>
  <si>
    <t>ug/dscm</t>
  </si>
  <si>
    <t>approx waste feedrate</t>
  </si>
  <si>
    <t xml:space="preserve">    Cond Dates</t>
  </si>
  <si>
    <t>Liquid-fired boiler</t>
  </si>
  <si>
    <t>Cond Description</t>
  </si>
  <si>
    <t>Feedstream Number</t>
  </si>
  <si>
    <t>Feed Class</t>
  </si>
  <si>
    <t>Liq HW</t>
  </si>
  <si>
    <t>E1</t>
  </si>
  <si>
    <t>Number of Sister Facilities</t>
  </si>
  <si>
    <t>Combustor Class</t>
  </si>
  <si>
    <t>Combustor Type</t>
  </si>
  <si>
    <t>APCS Detailed Acronym</t>
  </si>
  <si>
    <t>APCS General Class</t>
  </si>
  <si>
    <t>%wt</t>
  </si>
  <si>
    <t>Selenium</t>
  </si>
  <si>
    <t>source</t>
  </si>
  <si>
    <t>cond</t>
  </si>
  <si>
    <t>emiss</t>
  </si>
  <si>
    <t>feed</t>
  </si>
  <si>
    <t>process</t>
  </si>
  <si>
    <t>Liquid-fired</t>
  </si>
  <si>
    <t>R1</t>
  </si>
  <si>
    <t>R2</t>
  </si>
  <si>
    <t>R3</t>
  </si>
  <si>
    <t>F1</t>
  </si>
  <si>
    <t>F2</t>
  </si>
  <si>
    <t>Feed Class 2</t>
  </si>
  <si>
    <t>WS</t>
  </si>
  <si>
    <t>LEWS</t>
  </si>
  <si>
    <t>Full ND</t>
  </si>
  <si>
    <t>df c1</t>
  </si>
  <si>
    <t xml:space="preserve">Facility Name and ID:  </t>
  </si>
  <si>
    <t>BASF Corporation, Beaumont, TX</t>
  </si>
  <si>
    <t xml:space="preserve">Condition ID:  </t>
  </si>
  <si>
    <t xml:space="preserve">Condition/Test Date:  </t>
  </si>
  <si>
    <t>Trial Burn/Risk Burn; September 21-24, 1998</t>
  </si>
  <si>
    <t>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</si>
</sst>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0.00000000"/>
    <numFmt numFmtId="171" formatCode="0.0000000"/>
    <numFmt numFmtId="172" formatCode="0.000000000"/>
    <numFmt numFmtId="173" formatCode="0.0E+00"/>
    <numFmt numFmtId="174" formatCode="0E+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top"/>
    </xf>
    <xf numFmtId="169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1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1" fontId="0" fillId="0" borderId="0" xfId="19" applyNumberFormat="1" applyFont="1" applyFill="1" applyBorder="1">
      <alignment/>
      <protection/>
    </xf>
    <xf numFmtId="169" fontId="0" fillId="0" borderId="0" xfId="19" applyNumberFormat="1" applyFont="1" applyFill="1" applyBorder="1">
      <alignment/>
      <protection/>
    </xf>
    <xf numFmtId="0" fontId="0" fillId="0" borderId="0" xfId="19" applyFont="1" applyFill="1" applyBorder="1" applyAlignment="1">
      <alignment horizontal="center"/>
      <protection/>
    </xf>
    <xf numFmtId="11" fontId="0" fillId="0" borderId="0" xfId="19" applyNumberFormat="1" applyFont="1" applyFill="1" applyBorder="1" applyAlignment="1">
      <alignment horizontal="left"/>
      <protection/>
    </xf>
    <xf numFmtId="169" fontId="0" fillId="0" borderId="0" xfId="19" applyNumberFormat="1" applyFont="1" applyFill="1" applyBorder="1" applyAlignment="1">
      <alignment horizontal="center"/>
      <protection/>
    </xf>
    <xf numFmtId="11" fontId="0" fillId="0" borderId="0" xfId="19" applyNumberFormat="1" applyFont="1" applyFill="1" applyBorder="1" applyAlignment="1">
      <alignment horizontal="center"/>
      <protection/>
    </xf>
    <xf numFmtId="1" fontId="0" fillId="0" borderId="0" xfId="19" applyNumberFormat="1" applyFont="1" applyFill="1" applyBorder="1" applyAlignment="1">
      <alignment horizontal="centerContinuous"/>
      <protection/>
    </xf>
    <xf numFmtId="1" fontId="0" fillId="0" borderId="0" xfId="19" applyNumberFormat="1" applyFont="1" applyFill="1" applyBorder="1" applyAlignment="1">
      <alignment horizontal="center"/>
      <protection/>
    </xf>
    <xf numFmtId="166" fontId="0" fillId="0" borderId="0" xfId="19" applyNumberFormat="1" applyFont="1" applyFill="1" applyBorder="1">
      <alignment/>
      <protection/>
    </xf>
    <xf numFmtId="0" fontId="0" fillId="0" borderId="0" xfId="19" applyFont="1" applyFill="1" applyBorder="1" applyAlignment="1">
      <alignment horizontal="right"/>
      <protection/>
    </xf>
    <xf numFmtId="0" fontId="0" fillId="0" borderId="0" xfId="19" applyFont="1" applyFill="1">
      <alignment/>
      <protection/>
    </xf>
    <xf numFmtId="2" fontId="0" fillId="0" borderId="0" xfId="19" applyNumberFormat="1" applyFont="1" applyFill="1" applyBorder="1">
      <alignment/>
      <protection/>
    </xf>
    <xf numFmtId="0" fontId="0" fillId="0" borderId="0" xfId="0" applyFont="1" applyAlignment="1">
      <alignment vertical="top" wrapText="1"/>
    </xf>
    <xf numFmtId="17" fontId="0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19" applyFont="1" applyFill="1" applyBorder="1" applyAlignment="1">
      <alignment horizontal="left"/>
      <protection/>
    </xf>
    <xf numFmtId="11" fontId="0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SF Amines LA (834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D21" sqref="D21"/>
    </sheetView>
  </sheetViews>
  <sheetFormatPr defaultColWidth="9.140625" defaultRowHeight="12.75"/>
  <sheetData>
    <row r="1" ht="12.75">
      <c r="A1" t="s">
        <v>175</v>
      </c>
    </row>
    <row r="2" ht="12.75">
      <c r="A2" t="s">
        <v>176</v>
      </c>
    </row>
    <row r="3" ht="12.75">
      <c r="A3" t="s">
        <v>177</v>
      </c>
    </row>
    <row r="4" ht="12.75">
      <c r="A4" t="s">
        <v>178</v>
      </c>
    </row>
    <row r="5" ht="12.75">
      <c r="A5" t="s">
        <v>179</v>
      </c>
    </row>
    <row r="6" ht="12.75">
      <c r="A6" t="s">
        <v>190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"/>
  <sheetViews>
    <sheetView workbookViewId="0" topLeftCell="B1">
      <selection activeCell="C18" sqref="C18"/>
    </sheetView>
  </sheetViews>
  <sheetFormatPr defaultColWidth="9.140625" defaultRowHeight="12.75"/>
  <cols>
    <col min="1" max="1" width="9.140625" style="24" hidden="1" customWidth="1"/>
    <col min="2" max="2" width="23.8515625" style="24" customWidth="1"/>
    <col min="3" max="3" width="57.28125" style="24" customWidth="1"/>
    <col min="4" max="15" width="8.8515625" style="0" customWidth="1"/>
    <col min="16" max="16384" width="8.8515625" style="24" customWidth="1"/>
  </cols>
  <sheetData>
    <row r="1" ht="12.75">
      <c r="B1" s="23" t="s">
        <v>127</v>
      </c>
    </row>
    <row r="3" spans="2:3" ht="12.75">
      <c r="B3" s="24" t="s">
        <v>126</v>
      </c>
      <c r="C3" s="25">
        <v>1016</v>
      </c>
    </row>
    <row r="4" spans="2:3" ht="12.75">
      <c r="B4" s="24" t="s">
        <v>0</v>
      </c>
      <c r="C4" s="24" t="s">
        <v>57</v>
      </c>
    </row>
    <row r="5" spans="2:3" ht="12.75">
      <c r="B5" s="24" t="s">
        <v>1</v>
      </c>
      <c r="C5" s="24" t="s">
        <v>49</v>
      </c>
    </row>
    <row r="6" ht="12.75">
      <c r="B6" s="24" t="s">
        <v>2</v>
      </c>
    </row>
    <row r="7" spans="2:3" ht="12.75">
      <c r="B7" s="24" t="s">
        <v>3</v>
      </c>
      <c r="C7" s="24" t="s">
        <v>50</v>
      </c>
    </row>
    <row r="8" spans="2:3" ht="12.75">
      <c r="B8" s="24" t="s">
        <v>4</v>
      </c>
      <c r="C8" s="24" t="s">
        <v>51</v>
      </c>
    </row>
    <row r="9" spans="2:3" ht="12.75">
      <c r="B9" s="24" t="s">
        <v>5</v>
      </c>
      <c r="C9" s="24" t="s">
        <v>122</v>
      </c>
    </row>
    <row r="10" spans="2:3" ht="12.75">
      <c r="B10" s="24" t="s">
        <v>6</v>
      </c>
      <c r="C10" s="24" t="s">
        <v>102</v>
      </c>
    </row>
    <row r="11" spans="2:3" ht="12.75">
      <c r="B11" s="2" t="s">
        <v>168</v>
      </c>
      <c r="C11" s="25">
        <v>0</v>
      </c>
    </row>
    <row r="12" spans="2:3" ht="12.75">
      <c r="B12" s="24" t="s">
        <v>169</v>
      </c>
      <c r="C12" s="24" t="s">
        <v>162</v>
      </c>
    </row>
    <row r="13" spans="2:3" ht="12.75">
      <c r="B13" s="24" t="s">
        <v>170</v>
      </c>
      <c r="C13" s="24" t="s">
        <v>180</v>
      </c>
    </row>
    <row r="14" ht="12.75">
      <c r="B14" s="24" t="s">
        <v>106</v>
      </c>
    </row>
    <row r="15" ht="12.75">
      <c r="B15" s="49" t="s">
        <v>56</v>
      </c>
    </row>
    <row r="16" ht="12.75">
      <c r="B16" s="24" t="s">
        <v>7</v>
      </c>
    </row>
    <row r="17" spans="2:3" ht="12.75">
      <c r="B17" s="2" t="s">
        <v>171</v>
      </c>
      <c r="C17" s="24" t="s">
        <v>187</v>
      </c>
    </row>
    <row r="18" spans="2:3" ht="12.75">
      <c r="B18" s="2" t="s">
        <v>172</v>
      </c>
      <c r="C18" s="24" t="s">
        <v>188</v>
      </c>
    </row>
    <row r="19" ht="12.75">
      <c r="B19" s="24" t="s">
        <v>8</v>
      </c>
    </row>
    <row r="20" spans="2:3" ht="12.75">
      <c r="B20" s="24" t="s">
        <v>100</v>
      </c>
      <c r="C20" s="24" t="s">
        <v>103</v>
      </c>
    </row>
    <row r="21" spans="2:15" s="27" customFormat="1" ht="25.5">
      <c r="B21" s="27" t="s">
        <v>101</v>
      </c>
      <c r="C21" s="27" t="s">
        <v>54</v>
      </c>
      <c r="D21"/>
      <c r="E21"/>
      <c r="F21"/>
      <c r="G21"/>
      <c r="H21"/>
      <c r="I21"/>
      <c r="J21"/>
      <c r="K21"/>
      <c r="L21"/>
      <c r="M21"/>
      <c r="N21"/>
      <c r="O21"/>
    </row>
    <row r="22" spans="2:3" ht="12.75">
      <c r="B22" s="24" t="s">
        <v>105</v>
      </c>
      <c r="C22" s="24" t="s">
        <v>104</v>
      </c>
    </row>
    <row r="23" ht="12.75" customHeight="1"/>
    <row r="24" ht="12.75">
      <c r="B24" s="24" t="s">
        <v>9</v>
      </c>
    </row>
    <row r="25" spans="2:3" ht="12.75">
      <c r="B25" s="24" t="s">
        <v>10</v>
      </c>
      <c r="C25" s="26">
        <f>(6+9/12)/2.65</f>
        <v>2.547169811320755</v>
      </c>
    </row>
    <row r="26" spans="2:3" ht="12.75">
      <c r="B26" s="24" t="s">
        <v>11</v>
      </c>
      <c r="C26" s="26"/>
    </row>
    <row r="27" spans="2:3" ht="12.75">
      <c r="B27" s="24" t="s">
        <v>128</v>
      </c>
      <c r="C27" s="26"/>
    </row>
    <row r="28" spans="2:3" ht="12.75">
      <c r="B28" s="24" t="s">
        <v>129</v>
      </c>
      <c r="C28" s="25"/>
    </row>
    <row r="29" ht="12.75" customHeight="1"/>
    <row r="30" spans="2:3" ht="12.75">
      <c r="B30" s="24" t="s">
        <v>12</v>
      </c>
      <c r="C30" s="24" t="s">
        <v>36</v>
      </c>
    </row>
    <row r="31" spans="2:15" s="30" customFormat="1" ht="25.5">
      <c r="B31" s="30" t="s">
        <v>157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ht="12.75" customHeight="1"/>
    <row r="41" ht="12.75">
      <c r="C41" s="29"/>
    </row>
    <row r="45" ht="12.75">
      <c r="C45" s="2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11"/>
  <sheetViews>
    <sheetView workbookViewId="0" topLeftCell="B1">
      <selection activeCell="C18" sqref="C18"/>
    </sheetView>
  </sheetViews>
  <sheetFormatPr defaultColWidth="9.140625" defaultRowHeight="12.75"/>
  <cols>
    <col min="1" max="1" width="9.140625" style="0" hidden="1" customWidth="1"/>
    <col min="2" max="2" width="21.00390625" style="0" customWidth="1"/>
    <col min="3" max="3" width="55.28125" style="0" customWidth="1"/>
  </cols>
  <sheetData>
    <row r="1" ht="12.75">
      <c r="B1" s="51" t="s">
        <v>163</v>
      </c>
    </row>
    <row r="3" ht="12.75">
      <c r="B3" s="52" t="s">
        <v>111</v>
      </c>
    </row>
    <row r="4" ht="12.75">
      <c r="B4" s="52"/>
    </row>
    <row r="5" spans="2:15" s="27" customFormat="1" ht="25.5">
      <c r="B5" s="27" t="s">
        <v>13</v>
      </c>
      <c r="C5" s="28" t="s">
        <v>121</v>
      </c>
      <c r="D5"/>
      <c r="E5"/>
      <c r="F5"/>
      <c r="G5"/>
      <c r="H5"/>
      <c r="I5"/>
      <c r="J5"/>
      <c r="K5"/>
      <c r="L5"/>
      <c r="M5"/>
      <c r="N5"/>
      <c r="O5"/>
    </row>
    <row r="6" spans="2:15" s="24" customFormat="1" ht="12.75">
      <c r="B6" s="24" t="s">
        <v>14</v>
      </c>
      <c r="C6" s="24" t="s">
        <v>35</v>
      </c>
      <c r="D6"/>
      <c r="E6"/>
      <c r="F6"/>
      <c r="G6"/>
      <c r="H6"/>
      <c r="I6"/>
      <c r="J6"/>
      <c r="K6"/>
      <c r="L6"/>
      <c r="M6"/>
      <c r="N6"/>
      <c r="O6"/>
    </row>
    <row r="7" spans="2:15" s="24" customFormat="1" ht="12.75">
      <c r="B7" s="24" t="s">
        <v>15</v>
      </c>
      <c r="C7" s="24" t="s">
        <v>35</v>
      </c>
      <c r="D7"/>
      <c r="E7"/>
      <c r="F7"/>
      <c r="G7"/>
      <c r="H7"/>
      <c r="I7"/>
      <c r="J7"/>
      <c r="K7"/>
      <c r="L7"/>
      <c r="M7"/>
      <c r="N7"/>
      <c r="O7"/>
    </row>
    <row r="8" spans="2:15" s="24" customFormat="1" ht="12.75">
      <c r="B8" s="24" t="s">
        <v>34</v>
      </c>
      <c r="C8" s="29" t="s">
        <v>52</v>
      </c>
      <c r="D8"/>
      <c r="E8"/>
      <c r="F8"/>
      <c r="G8"/>
      <c r="H8"/>
      <c r="I8"/>
      <c r="J8"/>
      <c r="K8"/>
      <c r="L8"/>
      <c r="M8"/>
      <c r="N8"/>
      <c r="O8"/>
    </row>
    <row r="9" spans="2:15" s="24" customFormat="1" ht="12.75">
      <c r="B9" s="24" t="s">
        <v>161</v>
      </c>
      <c r="C9" s="50">
        <v>36039</v>
      </c>
      <c r="D9"/>
      <c r="E9"/>
      <c r="F9"/>
      <c r="G9"/>
      <c r="H9"/>
      <c r="I9"/>
      <c r="J9"/>
      <c r="K9"/>
      <c r="L9"/>
      <c r="M9"/>
      <c r="N9"/>
      <c r="O9"/>
    </row>
    <row r="10" spans="2:15" s="24" customFormat="1" ht="12.75">
      <c r="B10" s="24" t="s">
        <v>16</v>
      </c>
      <c r="C10" s="24" t="s">
        <v>120</v>
      </c>
      <c r="D10"/>
      <c r="E10"/>
      <c r="F10"/>
      <c r="G10"/>
      <c r="H10"/>
      <c r="I10"/>
      <c r="J10"/>
      <c r="K10"/>
      <c r="L10"/>
      <c r="M10"/>
      <c r="N10"/>
      <c r="O10"/>
    </row>
    <row r="11" spans="2:15" s="24" customFormat="1" ht="38.25">
      <c r="B11" s="32" t="s">
        <v>17</v>
      </c>
      <c r="C11" s="30" t="s">
        <v>55</v>
      </c>
      <c r="D11"/>
      <c r="E11"/>
      <c r="F11"/>
      <c r="G11"/>
      <c r="H11"/>
      <c r="I11"/>
      <c r="J11"/>
      <c r="K11"/>
      <c r="L11"/>
      <c r="M11"/>
      <c r="N11"/>
      <c r="O1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zoomScale="75" zoomScaleNormal="75" workbookViewId="0" topLeftCell="B1">
      <selection activeCell="C18" sqref="C18"/>
    </sheetView>
  </sheetViews>
  <sheetFormatPr defaultColWidth="9.140625" defaultRowHeight="12.75"/>
  <cols>
    <col min="1" max="1" width="8.140625" style="6" hidden="1" customWidth="1"/>
    <col min="2" max="3" width="21.140625" style="6" customWidth="1"/>
    <col min="4" max="4" width="8.8515625" style="5" customWidth="1"/>
    <col min="5" max="5" width="5.7109375" style="5" customWidth="1"/>
    <col min="6" max="6" width="2.7109375" style="5" customWidth="1"/>
    <col min="7" max="7" width="8.140625" style="6" customWidth="1"/>
    <col min="8" max="8" width="2.421875" style="6" customWidth="1"/>
    <col min="9" max="9" width="8.7109375" style="6" customWidth="1"/>
    <col min="10" max="10" width="2.7109375" style="6" customWidth="1"/>
    <col min="11" max="11" width="9.7109375" style="6" customWidth="1"/>
    <col min="12" max="12" width="2.57421875" style="6" customWidth="1"/>
    <col min="13" max="13" width="10.140625" style="6" customWidth="1"/>
    <col min="14" max="16384" width="8.8515625" style="6" customWidth="1"/>
  </cols>
  <sheetData>
    <row r="1" spans="2:3" ht="12.75">
      <c r="B1" s="4" t="s">
        <v>43</v>
      </c>
      <c r="C1" s="4"/>
    </row>
    <row r="2" spans="2:12" ht="12.75">
      <c r="B2" s="7"/>
      <c r="C2" s="7"/>
      <c r="G2" s="7"/>
      <c r="H2" s="7"/>
      <c r="I2" s="7"/>
      <c r="J2" s="7"/>
      <c r="K2" s="7"/>
      <c r="L2" s="7"/>
    </row>
    <row r="3" spans="2:5" ht="12.75">
      <c r="B3" s="24"/>
      <c r="C3" s="24" t="s">
        <v>132</v>
      </c>
      <c r="D3" s="5" t="s">
        <v>18</v>
      </c>
      <c r="E3" s="5" t="s">
        <v>124</v>
      </c>
    </row>
    <row r="4" spans="2:13" ht="12.75">
      <c r="B4" s="24"/>
      <c r="C4" s="24"/>
      <c r="G4" s="7"/>
      <c r="H4" s="7"/>
      <c r="I4" s="7"/>
      <c r="J4" s="7"/>
      <c r="K4" s="7"/>
      <c r="L4" s="8"/>
      <c r="M4" s="8"/>
    </row>
    <row r="5" spans="2:13" ht="12.75">
      <c r="B5" s="24"/>
      <c r="C5" s="24"/>
      <c r="G5" s="7"/>
      <c r="H5" s="7"/>
      <c r="I5" s="7"/>
      <c r="J5" s="7"/>
      <c r="K5" s="7"/>
      <c r="L5" s="8"/>
      <c r="M5" s="8"/>
    </row>
    <row r="6" spans="1:13" ht="12.75">
      <c r="A6" s="6">
        <v>1</v>
      </c>
      <c r="B6" s="9" t="s">
        <v>111</v>
      </c>
      <c r="C6" s="9" t="s">
        <v>133</v>
      </c>
      <c r="G6" s="7" t="s">
        <v>181</v>
      </c>
      <c r="H6" s="7"/>
      <c r="I6" s="7" t="s">
        <v>182</v>
      </c>
      <c r="J6" s="7"/>
      <c r="K6" s="7" t="s">
        <v>183</v>
      </c>
      <c r="L6" s="7"/>
      <c r="M6" s="7" t="s">
        <v>26</v>
      </c>
    </row>
    <row r="7" spans="2:13" ht="12.75">
      <c r="B7" s="5"/>
      <c r="C7" s="5"/>
      <c r="D7" s="24"/>
      <c r="E7" s="24"/>
      <c r="F7" s="24"/>
      <c r="G7" s="24"/>
      <c r="H7" s="24"/>
      <c r="I7" s="24"/>
      <c r="J7" s="24"/>
      <c r="K7" s="24"/>
      <c r="L7" s="8"/>
      <c r="M7" s="8"/>
    </row>
    <row r="8" spans="2:13" ht="12.75">
      <c r="B8" s="5" t="s">
        <v>19</v>
      </c>
      <c r="C8" s="5" t="s">
        <v>167</v>
      </c>
      <c r="D8" s="5" t="s">
        <v>20</v>
      </c>
      <c r="E8" s="5" t="s">
        <v>21</v>
      </c>
      <c r="G8" s="8">
        <v>0.0039</v>
      </c>
      <c r="H8" s="8"/>
      <c r="I8" s="8">
        <v>0.0034</v>
      </c>
      <c r="J8" s="8"/>
      <c r="K8" s="8">
        <v>0.0028</v>
      </c>
      <c r="L8" s="8"/>
      <c r="M8" s="33">
        <f>AVERAGE(G8,I8,K8)</f>
        <v>0.0033666666666666667</v>
      </c>
    </row>
    <row r="9" spans="2:13" ht="12.75">
      <c r="B9" s="5" t="s">
        <v>140</v>
      </c>
      <c r="C9" s="5" t="s">
        <v>167</v>
      </c>
      <c r="D9" s="5" t="s">
        <v>22</v>
      </c>
      <c r="E9" s="5" t="s">
        <v>21</v>
      </c>
      <c r="G9" s="8">
        <v>0.5</v>
      </c>
      <c r="H9" s="8"/>
      <c r="I9" s="8">
        <v>0.2</v>
      </c>
      <c r="J9" s="8"/>
      <c r="K9" s="8">
        <v>0.2</v>
      </c>
      <c r="L9" s="8"/>
      <c r="M9" s="22">
        <f aca="true" t="shared" si="0" ref="M9:M21">AVERAGE(G9,I9,K9)</f>
        <v>0.3</v>
      </c>
    </row>
    <row r="10" spans="2:13" ht="12.75">
      <c r="B10" s="5" t="s">
        <v>45</v>
      </c>
      <c r="C10" s="5"/>
      <c r="D10" s="5" t="s">
        <v>22</v>
      </c>
      <c r="E10" s="5" t="s">
        <v>53</v>
      </c>
      <c r="G10" s="8">
        <v>0.68</v>
      </c>
      <c r="H10" s="8"/>
      <c r="I10" s="8">
        <v>0.62</v>
      </c>
      <c r="J10" s="8"/>
      <c r="K10" s="8">
        <v>0.58</v>
      </c>
      <c r="L10" s="8"/>
      <c r="M10" s="22">
        <f t="shared" si="0"/>
        <v>0.6266666666666666</v>
      </c>
    </row>
    <row r="11" spans="2:13" ht="12.75">
      <c r="B11" s="5" t="s">
        <v>46</v>
      </c>
      <c r="C11" s="5"/>
      <c r="D11" s="5" t="s">
        <v>22</v>
      </c>
      <c r="E11" s="5" t="s">
        <v>53</v>
      </c>
      <c r="G11" s="8">
        <v>0.03</v>
      </c>
      <c r="H11" s="8"/>
      <c r="I11" s="8">
        <v>0.03</v>
      </c>
      <c r="J11" s="8"/>
      <c r="K11" s="8">
        <v>0.03</v>
      </c>
      <c r="L11" s="8"/>
      <c r="M11" s="22">
        <f t="shared" si="0"/>
        <v>0.03</v>
      </c>
    </row>
    <row r="12" spans="2:13" ht="12.75">
      <c r="B12" s="5"/>
      <c r="C12" s="5"/>
      <c r="G12" s="8"/>
      <c r="H12" s="8"/>
      <c r="I12" s="8"/>
      <c r="J12" s="8"/>
      <c r="K12" s="8"/>
      <c r="L12" s="8"/>
      <c r="M12" s="22"/>
    </row>
    <row r="13" spans="2:13" ht="12.75">
      <c r="B13" s="5" t="s">
        <v>141</v>
      </c>
      <c r="C13" s="5" t="s">
        <v>134</v>
      </c>
      <c r="D13" s="5" t="s">
        <v>167</v>
      </c>
      <c r="G13" s="8"/>
      <c r="H13" s="8"/>
      <c r="I13" s="8"/>
      <c r="J13" s="8"/>
      <c r="K13" s="8"/>
      <c r="L13" s="8"/>
      <c r="M13" s="22"/>
    </row>
    <row r="14" spans="2:13" ht="12.75">
      <c r="B14" s="5" t="s">
        <v>131</v>
      </c>
      <c r="C14" s="5"/>
      <c r="D14" s="5" t="s">
        <v>23</v>
      </c>
      <c r="G14" s="8">
        <v>2278</v>
      </c>
      <c r="H14" s="8"/>
      <c r="I14" s="10">
        <v>2257</v>
      </c>
      <c r="J14" s="10"/>
      <c r="K14" s="8">
        <v>2364</v>
      </c>
      <c r="L14" s="8"/>
      <c r="M14" s="22">
        <f t="shared" si="0"/>
        <v>2299.6666666666665</v>
      </c>
    </row>
    <row r="15" spans="2:13" ht="12.75">
      <c r="B15" s="5" t="s">
        <v>135</v>
      </c>
      <c r="C15" s="5"/>
      <c r="D15" s="5" t="s">
        <v>24</v>
      </c>
      <c r="G15" s="8">
        <v>3</v>
      </c>
      <c r="H15" s="8"/>
      <c r="I15" s="8">
        <v>3.5</v>
      </c>
      <c r="J15" s="8"/>
      <c r="K15" s="8">
        <v>3.7</v>
      </c>
      <c r="L15" s="8"/>
      <c r="M15" s="22">
        <f t="shared" si="0"/>
        <v>3.4</v>
      </c>
    </row>
    <row r="16" spans="2:13" ht="12.75">
      <c r="B16" s="5" t="s">
        <v>136</v>
      </c>
      <c r="C16" s="5"/>
      <c r="D16" s="5" t="s">
        <v>24</v>
      </c>
      <c r="G16" s="8">
        <v>45.18</v>
      </c>
      <c r="H16" s="8"/>
      <c r="I16" s="8">
        <v>44.52</v>
      </c>
      <c r="J16" s="8"/>
      <c r="K16" s="8">
        <v>44.03</v>
      </c>
      <c r="L16" s="8"/>
      <c r="M16" s="22">
        <f t="shared" si="0"/>
        <v>44.576666666666675</v>
      </c>
    </row>
    <row r="17" spans="2:13" ht="12.75">
      <c r="B17" s="5" t="s">
        <v>130</v>
      </c>
      <c r="C17" s="5"/>
      <c r="D17" s="5" t="s">
        <v>25</v>
      </c>
      <c r="G17" s="8">
        <v>189</v>
      </c>
      <c r="H17" s="8"/>
      <c r="I17" s="8">
        <v>190</v>
      </c>
      <c r="J17" s="8"/>
      <c r="K17" s="8">
        <v>189</v>
      </c>
      <c r="L17" s="8"/>
      <c r="M17" s="22">
        <f t="shared" si="0"/>
        <v>189.33333333333334</v>
      </c>
    </row>
    <row r="18" spans="2:13" ht="12.75">
      <c r="B18" s="5"/>
      <c r="C18" s="5"/>
      <c r="G18" s="8"/>
      <c r="H18" s="8"/>
      <c r="I18" s="8"/>
      <c r="J18" s="8"/>
      <c r="K18" s="8"/>
      <c r="L18" s="8"/>
      <c r="M18" s="22"/>
    </row>
    <row r="19" spans="2:13" ht="12.75">
      <c r="B19" s="5" t="s">
        <v>45</v>
      </c>
      <c r="C19" s="5" t="s">
        <v>167</v>
      </c>
      <c r="D19" s="5" t="s">
        <v>22</v>
      </c>
      <c r="E19" s="5" t="s">
        <v>21</v>
      </c>
      <c r="G19" s="22">
        <f>G10*(21-7)/(21-G15)</f>
        <v>0.528888888888889</v>
      </c>
      <c r="H19" s="22"/>
      <c r="I19" s="22">
        <f>I10*(21-7)/(21-I15)</f>
        <v>0.496</v>
      </c>
      <c r="J19" s="22"/>
      <c r="K19" s="22">
        <f>K10*(21-7)/(21-K15)</f>
        <v>0.4693641618497109</v>
      </c>
      <c r="L19" s="8"/>
      <c r="M19" s="22">
        <f t="shared" si="0"/>
        <v>0.49808435024619996</v>
      </c>
    </row>
    <row r="20" spans="2:13" ht="12.75">
      <c r="B20" s="5" t="s">
        <v>46</v>
      </c>
      <c r="C20" s="5" t="s">
        <v>167</v>
      </c>
      <c r="D20" s="5" t="s">
        <v>22</v>
      </c>
      <c r="E20" s="5" t="s">
        <v>21</v>
      </c>
      <c r="G20" s="22">
        <f>G11*(21-7)/(21-G15)</f>
        <v>0.02333333333333333</v>
      </c>
      <c r="H20" s="22"/>
      <c r="I20" s="22">
        <f>I11*(21-7)/(21-I15)</f>
        <v>0.024</v>
      </c>
      <c r="J20" s="22"/>
      <c r="K20" s="22">
        <f>K11*(21-7)/(21-K15)</f>
        <v>0.024277456647398842</v>
      </c>
      <c r="L20" s="8"/>
      <c r="M20" s="22">
        <f t="shared" si="0"/>
        <v>0.023870263326910723</v>
      </c>
    </row>
    <row r="21" spans="2:13" ht="12.75">
      <c r="B21" s="5" t="s">
        <v>139</v>
      </c>
      <c r="C21" s="5" t="s">
        <v>167</v>
      </c>
      <c r="D21" s="5" t="s">
        <v>22</v>
      </c>
      <c r="E21" s="5" t="s">
        <v>21</v>
      </c>
      <c r="G21" s="22">
        <f>G19+2*G20</f>
        <v>0.5755555555555556</v>
      </c>
      <c r="H21" s="22"/>
      <c r="I21" s="22">
        <f>I19+2*I20</f>
        <v>0.544</v>
      </c>
      <c r="J21" s="22"/>
      <c r="K21" s="22">
        <f>K19+2*K20</f>
        <v>0.5179190751445086</v>
      </c>
      <c r="L21" s="8"/>
      <c r="M21" s="22">
        <f t="shared" si="0"/>
        <v>0.5458248769000215</v>
      </c>
    </row>
    <row r="22" spans="2:13" ht="12.75">
      <c r="B22" s="5"/>
      <c r="C22" s="5"/>
      <c r="G22" s="8"/>
      <c r="H22" s="8"/>
      <c r="I22" s="8"/>
      <c r="J22" s="8"/>
      <c r="K22" s="8"/>
      <c r="L22" s="8"/>
      <c r="M22" s="22"/>
    </row>
    <row r="23" spans="2:3" ht="12.75">
      <c r="B23" s="6" t="s">
        <v>125</v>
      </c>
      <c r="C23" s="6" t="s">
        <v>137</v>
      </c>
    </row>
    <row r="25" spans="2:11" ht="12.75">
      <c r="B25" s="5" t="s">
        <v>138</v>
      </c>
      <c r="C25" s="5"/>
      <c r="D25" s="5" t="s">
        <v>115</v>
      </c>
      <c r="G25" s="8">
        <v>58</v>
      </c>
      <c r="H25" s="8"/>
      <c r="I25" s="8">
        <v>63</v>
      </c>
      <c r="J25" s="8"/>
      <c r="K25" s="8">
        <v>84</v>
      </c>
    </row>
    <row r="26" spans="2:12" ht="12.75">
      <c r="B26" s="5" t="s">
        <v>96</v>
      </c>
      <c r="C26" s="5"/>
      <c r="D26" s="5" t="s">
        <v>115</v>
      </c>
      <c r="E26" s="24"/>
      <c r="F26" s="24"/>
      <c r="G26" s="31">
        <v>40</v>
      </c>
      <c r="H26" s="31"/>
      <c r="I26" s="31">
        <v>18</v>
      </c>
      <c r="J26" s="31"/>
      <c r="K26" s="31">
        <v>15</v>
      </c>
      <c r="L26" s="8"/>
    </row>
    <row r="27" spans="2:12" ht="12.75">
      <c r="B27" s="5" t="s">
        <v>97</v>
      </c>
      <c r="C27" s="5"/>
      <c r="D27" s="5" t="s">
        <v>115</v>
      </c>
      <c r="G27" s="8">
        <v>2</v>
      </c>
      <c r="H27" s="8"/>
      <c r="I27" s="8">
        <v>17</v>
      </c>
      <c r="J27" s="8"/>
      <c r="K27" s="8">
        <v>1</v>
      </c>
      <c r="L27" s="8"/>
    </row>
    <row r="28" spans="2:12" ht="12.75">
      <c r="B28" s="5" t="s">
        <v>98</v>
      </c>
      <c r="C28" s="5"/>
      <c r="D28" s="5" t="s">
        <v>115</v>
      </c>
      <c r="G28" s="8">
        <v>0</v>
      </c>
      <c r="H28" s="8"/>
      <c r="I28" s="8">
        <v>1</v>
      </c>
      <c r="J28" s="8"/>
      <c r="K28" s="8">
        <v>0</v>
      </c>
      <c r="L28" s="8"/>
    </row>
    <row r="29" spans="2:12" ht="12.75">
      <c r="B29" s="5" t="s">
        <v>99</v>
      </c>
      <c r="C29" s="5"/>
      <c r="D29" s="5" t="s">
        <v>115</v>
      </c>
      <c r="G29" s="8">
        <v>0</v>
      </c>
      <c r="H29" s="8"/>
      <c r="I29" s="8">
        <v>0</v>
      </c>
      <c r="J29" s="8"/>
      <c r="K29" s="8">
        <v>0</v>
      </c>
      <c r="L29" s="8"/>
    </row>
    <row r="30" spans="2:12" ht="12.75">
      <c r="B30" s="5"/>
      <c r="C30" s="5"/>
      <c r="G30" s="8"/>
      <c r="H30" s="8"/>
      <c r="I30" s="8"/>
      <c r="J30" s="8"/>
      <c r="K30" s="8"/>
      <c r="L30" s="8"/>
    </row>
    <row r="31" spans="2:12" ht="12.75">
      <c r="B31" s="5"/>
      <c r="C31" s="5"/>
      <c r="G31" s="8"/>
      <c r="H31" s="8"/>
      <c r="I31" s="8"/>
      <c r="J31" s="8"/>
      <c r="K31" s="8"/>
      <c r="L31" s="8"/>
    </row>
    <row r="32" spans="2:12" ht="12.75">
      <c r="B32" s="5"/>
      <c r="C32" s="5"/>
      <c r="G32" s="8"/>
      <c r="H32" s="8"/>
      <c r="I32" s="8"/>
      <c r="J32" s="8"/>
      <c r="K32" s="8"/>
      <c r="L32" s="8"/>
    </row>
    <row r="33" spans="2:12" ht="12.75">
      <c r="B33" s="5"/>
      <c r="C33" s="5"/>
      <c r="G33" s="8"/>
      <c r="H33" s="8"/>
      <c r="I33" s="8"/>
      <c r="J33" s="8"/>
      <c r="K33" s="8"/>
      <c r="L33" s="8"/>
    </row>
    <row r="34" spans="2:12" ht="12.75">
      <c r="B34" s="5"/>
      <c r="C34" s="5"/>
      <c r="G34" s="8"/>
      <c r="H34" s="8"/>
      <c r="I34" s="8"/>
      <c r="J34" s="8"/>
      <c r="K34" s="8"/>
      <c r="L34" s="8"/>
    </row>
    <row r="35" spans="2:12" ht="12.75">
      <c r="B35" s="5"/>
      <c r="C35" s="5"/>
      <c r="G35" s="8"/>
      <c r="H35" s="8"/>
      <c r="I35" s="8"/>
      <c r="J35" s="8"/>
      <c r="K35" s="8"/>
      <c r="L35" s="8"/>
    </row>
    <row r="36" spans="2:11" ht="12.75">
      <c r="B36" s="5"/>
      <c r="C36" s="5"/>
      <c r="G36" s="8"/>
      <c r="H36" s="8"/>
      <c r="I36" s="10"/>
      <c r="J36" s="10"/>
      <c r="K36" s="8"/>
    </row>
    <row r="37" spans="2:11" ht="12.75">
      <c r="B37" s="5"/>
      <c r="C37" s="5"/>
      <c r="G37" s="8"/>
      <c r="H37" s="8"/>
      <c r="I37" s="8"/>
      <c r="J37" s="8"/>
      <c r="K37" s="8"/>
    </row>
    <row r="38" spans="2:11" ht="12.75">
      <c r="B38" s="5"/>
      <c r="C38" s="5"/>
      <c r="G38" s="8"/>
      <c r="H38" s="8"/>
      <c r="I38" s="8"/>
      <c r="J38" s="8"/>
      <c r="K38" s="8"/>
    </row>
    <row r="39" spans="2:11" ht="12.75">
      <c r="B39" s="5"/>
      <c r="C39" s="5"/>
      <c r="G39" s="8"/>
      <c r="H39" s="8"/>
      <c r="I39" s="8"/>
      <c r="J39" s="8"/>
      <c r="K39" s="8"/>
    </row>
    <row r="40" spans="2:11" ht="12.75">
      <c r="B40" s="5"/>
      <c r="C40" s="5"/>
      <c r="G40" s="8"/>
      <c r="H40" s="8"/>
      <c r="I40" s="8"/>
      <c r="J40" s="8"/>
      <c r="K40" s="8"/>
    </row>
    <row r="41" spans="2:11" ht="12.75">
      <c r="B41" s="5"/>
      <c r="C41" s="5"/>
      <c r="G41" s="8"/>
      <c r="H41" s="8"/>
      <c r="I41" s="8"/>
      <c r="J41" s="8"/>
      <c r="K41" s="8"/>
    </row>
    <row r="42" spans="2:11" ht="12.75">
      <c r="B42" s="5"/>
      <c r="C42" s="5"/>
      <c r="G42" s="8"/>
      <c r="H42" s="8"/>
      <c r="I42" s="8"/>
      <c r="J42" s="8"/>
      <c r="K42" s="8"/>
    </row>
    <row r="43" spans="2:11" ht="12.75">
      <c r="B43" s="5"/>
      <c r="C43" s="5"/>
      <c r="G43" s="11"/>
      <c r="H43" s="11"/>
      <c r="I43" s="11"/>
      <c r="J43" s="11"/>
      <c r="K43" s="11"/>
    </row>
    <row r="44" spans="2:11" ht="12.75">
      <c r="B44" s="5"/>
      <c r="C44" s="5"/>
      <c r="G44" s="11"/>
      <c r="H44" s="11"/>
      <c r="I44" s="11"/>
      <c r="J44" s="11"/>
      <c r="K44" s="11"/>
    </row>
    <row r="45" spans="2:11" ht="12.75">
      <c r="B45" s="5"/>
      <c r="C45" s="5"/>
      <c r="G45" s="11"/>
      <c r="H45" s="11"/>
      <c r="I45" s="11"/>
      <c r="J45" s="11"/>
      <c r="K45" s="11"/>
    </row>
    <row r="46" spans="7:11" ht="12.75">
      <c r="G46" s="7"/>
      <c r="H46" s="7"/>
      <c r="I46" s="7"/>
      <c r="J46" s="7"/>
      <c r="K46" s="7"/>
    </row>
    <row r="47" spans="2:11" ht="12.75">
      <c r="B47" s="5"/>
      <c r="C47" s="5"/>
      <c r="G47" s="8"/>
      <c r="H47" s="8"/>
      <c r="I47" s="8"/>
      <c r="J47" s="8"/>
      <c r="K47" s="8"/>
    </row>
    <row r="48" spans="2:11" ht="12.75">
      <c r="B48" s="5"/>
      <c r="C48" s="5"/>
      <c r="G48" s="5"/>
      <c r="H48" s="5"/>
      <c r="I48" s="11"/>
      <c r="J48" s="11"/>
      <c r="K48" s="12"/>
    </row>
    <row r="49" spans="2:11" ht="12.75">
      <c r="B49" s="5"/>
      <c r="C49" s="5"/>
      <c r="G49" s="5"/>
      <c r="H49" s="5"/>
      <c r="I49" s="11"/>
      <c r="J49" s="11"/>
      <c r="K49" s="11"/>
    </row>
    <row r="50" spans="2:11" ht="12.75">
      <c r="B50" s="5"/>
      <c r="C50" s="5"/>
      <c r="G50" s="5"/>
      <c r="H50" s="5"/>
      <c r="I50" s="11"/>
      <c r="J50" s="11"/>
      <c r="K50" s="11"/>
    </row>
    <row r="51" spans="2:11" ht="12.75">
      <c r="B51" s="5"/>
      <c r="C51" s="5"/>
      <c r="G51" s="5"/>
      <c r="H51" s="5"/>
      <c r="I51" s="11"/>
      <c r="J51" s="11"/>
      <c r="K51" s="11"/>
    </row>
    <row r="54" spans="2:3" ht="12.75">
      <c r="B54" s="9"/>
      <c r="C54" s="9"/>
    </row>
    <row r="55" spans="2:5" ht="12.75">
      <c r="B55" s="5"/>
      <c r="C55" s="5"/>
      <c r="D55" s="24"/>
      <c r="E55" s="24"/>
    </row>
    <row r="56" spans="2:3" ht="12.75">
      <c r="B56" s="5"/>
      <c r="C56" s="5"/>
    </row>
    <row r="57" spans="2:3" ht="12.75">
      <c r="B57" s="5"/>
      <c r="C57" s="5"/>
    </row>
    <row r="58" spans="2:3" ht="12.75">
      <c r="B58" s="5"/>
      <c r="C58" s="5"/>
    </row>
    <row r="59" spans="2:3" ht="12.75">
      <c r="B59" s="5"/>
      <c r="C59" s="5"/>
    </row>
    <row r="60" spans="2:3" ht="12.75">
      <c r="B60" s="5"/>
      <c r="C60" s="5"/>
    </row>
    <row r="61" spans="2:3" ht="12.75">
      <c r="B61" s="5"/>
      <c r="C61" s="5"/>
    </row>
    <row r="62" spans="2:3" ht="12.75">
      <c r="B62" s="5"/>
      <c r="C62" s="5"/>
    </row>
    <row r="63" spans="2:3" ht="12.75">
      <c r="B63" s="5"/>
      <c r="C63" s="5"/>
    </row>
    <row r="64" spans="2:3" ht="12.75">
      <c r="B64" s="5"/>
      <c r="C64" s="5"/>
    </row>
    <row r="65" spans="2:3" ht="12.75">
      <c r="B65" s="5"/>
      <c r="C65" s="5"/>
    </row>
    <row r="66" spans="2:3" ht="12.75">
      <c r="B66" s="5"/>
      <c r="C66" s="5"/>
    </row>
    <row r="67" spans="2:3" ht="12.75">
      <c r="B67" s="5"/>
      <c r="C67" s="5"/>
    </row>
    <row r="68" spans="2:3" ht="12.75">
      <c r="B68" s="5"/>
      <c r="C68" s="5"/>
    </row>
    <row r="69" spans="2:3" ht="12.75">
      <c r="B69" s="5"/>
      <c r="C69" s="5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6" spans="2:3" ht="12.75">
      <c r="B76" s="5"/>
      <c r="C76" s="5"/>
    </row>
    <row r="77" spans="2:3" ht="12.75">
      <c r="B77" s="5"/>
      <c r="C77" s="5"/>
    </row>
    <row r="78" spans="2:3" ht="12.75">
      <c r="B78" s="5"/>
      <c r="C78" s="5"/>
    </row>
    <row r="79" spans="2:3" ht="12.75">
      <c r="B79" s="5"/>
      <c r="C79" s="5"/>
    </row>
    <row r="80" spans="2:3" ht="12.75">
      <c r="B80" s="5"/>
      <c r="C80" s="5"/>
    </row>
    <row r="83" spans="2:3" ht="12.75">
      <c r="B83" s="9"/>
      <c r="C83" s="9"/>
    </row>
    <row r="84" spans="2:5" ht="12.75">
      <c r="B84" s="5"/>
      <c r="C84" s="5"/>
      <c r="D84" s="24"/>
      <c r="E84" s="24"/>
    </row>
    <row r="85" spans="2:3" ht="12.75">
      <c r="B85" s="5"/>
      <c r="C85" s="5"/>
    </row>
    <row r="86" spans="2:3" ht="12.75">
      <c r="B86" s="5"/>
      <c r="C86" s="5"/>
    </row>
    <row r="87" spans="2:3" ht="12.75">
      <c r="B87" s="5"/>
      <c r="C87" s="5"/>
    </row>
    <row r="88" spans="2:3" ht="12.75">
      <c r="B88" s="5"/>
      <c r="C88" s="5"/>
    </row>
    <row r="89" spans="2:3" ht="12.75">
      <c r="B89" s="5"/>
      <c r="C89" s="5"/>
    </row>
    <row r="90" spans="2:3" ht="12.75">
      <c r="B90" s="5"/>
      <c r="C90" s="5"/>
    </row>
    <row r="91" spans="2:3" ht="12.75">
      <c r="B91" s="5"/>
      <c r="C91" s="5"/>
    </row>
    <row r="92" spans="2:3" ht="12.75">
      <c r="B92" s="5"/>
      <c r="C92" s="5"/>
    </row>
    <row r="93" spans="2:3" ht="12.75">
      <c r="B93" s="5"/>
      <c r="C93" s="5"/>
    </row>
    <row r="94" spans="2:3" ht="12.75">
      <c r="B94" s="5"/>
      <c r="C94" s="5"/>
    </row>
    <row r="95" spans="2:3" ht="12.75">
      <c r="B95" s="5"/>
      <c r="C95" s="5"/>
    </row>
    <row r="96" spans="2:3" ht="12.75">
      <c r="B96" s="5"/>
      <c r="C96" s="5"/>
    </row>
    <row r="97" spans="2:3" ht="12.75">
      <c r="B97" s="5"/>
      <c r="C97" s="5"/>
    </row>
    <row r="98" spans="2:3" ht="12.75">
      <c r="B98" s="5"/>
      <c r="C98" s="5"/>
    </row>
    <row r="99" spans="2:3" ht="12.75">
      <c r="B99" s="5"/>
      <c r="C99" s="5"/>
    </row>
    <row r="100" spans="2:3" ht="12.75">
      <c r="B100" s="5"/>
      <c r="C100" s="5"/>
    </row>
    <row r="101" spans="2:3" ht="12.75">
      <c r="B101" s="5"/>
      <c r="C101" s="5"/>
    </row>
    <row r="102" spans="2:3" ht="12.75">
      <c r="B102" s="5"/>
      <c r="C102" s="5"/>
    </row>
    <row r="103" spans="2:3" ht="12.75">
      <c r="B103" s="5"/>
      <c r="C103" s="5"/>
    </row>
    <row r="105" spans="2:3" ht="12.75">
      <c r="B105" s="5"/>
      <c r="C105" s="5"/>
    </row>
    <row r="106" spans="2:3" ht="12.75">
      <c r="B106" s="5"/>
      <c r="C106" s="5"/>
    </row>
    <row r="107" spans="2:3" ht="12.75">
      <c r="B107" s="5"/>
      <c r="C107" s="5"/>
    </row>
    <row r="108" spans="2:3" ht="12.75">
      <c r="B108" s="5"/>
      <c r="C108" s="5"/>
    </row>
    <row r="109" spans="2:3" ht="12.75">
      <c r="B109" s="5"/>
      <c r="C109" s="5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zoomScale="75" zoomScaleNormal="75" workbookViewId="0" topLeftCell="A1">
      <pane ySplit="2130" topLeftCell="BM31" activePane="bottomLeft" state="split"/>
      <selection pane="topLeft" activeCell="C18" sqref="C18"/>
      <selection pane="bottomLeft" activeCell="C18" sqref="C18"/>
    </sheetView>
  </sheetViews>
  <sheetFormatPr defaultColWidth="9.140625" defaultRowHeight="12.75"/>
  <cols>
    <col min="1" max="1" width="7.8515625" style="16" customWidth="1"/>
    <col min="2" max="3" width="17.7109375" style="14" customWidth="1"/>
    <col min="4" max="4" width="8.57421875" style="14" customWidth="1"/>
    <col min="5" max="5" width="4.28125" style="3" customWidth="1"/>
    <col min="6" max="6" width="11.28125" style="15" customWidth="1"/>
    <col min="7" max="7" width="3.28125" style="16" customWidth="1"/>
    <col min="8" max="8" width="11.421875" style="16" customWidth="1"/>
    <col min="9" max="9" width="4.00390625" style="16" customWidth="1"/>
    <col min="10" max="10" width="8.7109375" style="16" customWidth="1"/>
    <col min="11" max="11" width="3.28125" style="16" customWidth="1"/>
    <col min="12" max="12" width="9.28125" style="16" customWidth="1"/>
    <col min="13" max="13" width="3.28125" style="16" customWidth="1"/>
    <col min="14" max="14" width="6.421875" style="16" customWidth="1"/>
    <col min="15" max="16384" width="8.8515625" style="16" customWidth="1"/>
  </cols>
  <sheetData>
    <row r="1" spans="2:3" ht="12.75">
      <c r="B1" s="13" t="s">
        <v>112</v>
      </c>
      <c r="C1" s="13"/>
    </row>
    <row r="4" spans="1:12" ht="12.75">
      <c r="A4" s="16" t="s">
        <v>154</v>
      </c>
      <c r="B4" s="13" t="s">
        <v>153</v>
      </c>
      <c r="C4" s="13" t="s">
        <v>133</v>
      </c>
      <c r="F4" s="15" t="s">
        <v>26</v>
      </c>
      <c r="H4" s="15" t="s">
        <v>26</v>
      </c>
      <c r="J4" s="15" t="s">
        <v>26</v>
      </c>
      <c r="L4" s="15"/>
    </row>
    <row r="5" spans="2:12" ht="12.75">
      <c r="B5" s="13"/>
      <c r="C5" s="13"/>
      <c r="H5" s="15"/>
      <c r="J5" s="15"/>
      <c r="L5" s="15"/>
    </row>
    <row r="6" spans="2:12" ht="12.75">
      <c r="B6" s="14" t="s">
        <v>164</v>
      </c>
      <c r="C6" s="13"/>
      <c r="F6" s="15" t="s">
        <v>184</v>
      </c>
      <c r="H6" s="15" t="s">
        <v>185</v>
      </c>
      <c r="J6" s="15"/>
      <c r="L6" s="15"/>
    </row>
    <row r="7" spans="2:12" ht="12.75">
      <c r="B7" s="14" t="s">
        <v>165</v>
      </c>
      <c r="F7" s="15" t="s">
        <v>166</v>
      </c>
      <c r="H7" s="15" t="s">
        <v>166</v>
      </c>
      <c r="J7" s="15"/>
      <c r="L7" s="15"/>
    </row>
    <row r="8" spans="2:12" ht="12.75">
      <c r="B8" s="14" t="s">
        <v>186</v>
      </c>
      <c r="F8" s="15" t="s">
        <v>44</v>
      </c>
      <c r="H8" s="15"/>
      <c r="J8" s="15" t="s">
        <v>63</v>
      </c>
      <c r="L8" s="15"/>
    </row>
    <row r="9" spans="2:14" ht="12.75">
      <c r="B9" s="14" t="s">
        <v>152</v>
      </c>
      <c r="F9" s="15" t="s">
        <v>113</v>
      </c>
      <c r="G9" s="15"/>
      <c r="H9" s="15" t="s">
        <v>114</v>
      </c>
      <c r="I9" s="15"/>
      <c r="J9" s="15"/>
      <c r="K9" s="15"/>
      <c r="L9" s="15"/>
      <c r="M9" s="15"/>
      <c r="N9" s="15"/>
    </row>
    <row r="10" spans="2:6" ht="12.75">
      <c r="B10" s="14" t="s">
        <v>156</v>
      </c>
      <c r="D10" s="14" t="s">
        <v>27</v>
      </c>
      <c r="F10" s="16"/>
    </row>
    <row r="11" spans="2:8" ht="12.75">
      <c r="B11" s="14" t="s">
        <v>29</v>
      </c>
      <c r="D11" s="14" t="s">
        <v>117</v>
      </c>
      <c r="F11" s="16"/>
      <c r="H11" s="16">
        <v>2.05</v>
      </c>
    </row>
    <row r="12" spans="2:12" ht="12.75">
      <c r="B12" s="14" t="s">
        <v>39</v>
      </c>
      <c r="D12" s="14" t="s">
        <v>28</v>
      </c>
      <c r="F12" s="34">
        <v>8902</v>
      </c>
      <c r="H12" s="16">
        <v>9658</v>
      </c>
      <c r="J12" s="17"/>
      <c r="L12" s="18"/>
    </row>
    <row r="13" spans="2:12" ht="12.75">
      <c r="B13" s="14" t="s">
        <v>30</v>
      </c>
      <c r="D13" s="14" t="s">
        <v>31</v>
      </c>
      <c r="F13" s="19">
        <v>1.477</v>
      </c>
      <c r="H13" s="16">
        <v>2.052</v>
      </c>
      <c r="J13" s="19"/>
      <c r="L13" s="18"/>
    </row>
    <row r="14" spans="2:12" ht="12.75">
      <c r="B14" s="14" t="s">
        <v>32</v>
      </c>
      <c r="D14" s="14" t="s">
        <v>115</v>
      </c>
      <c r="E14" s="3" t="s">
        <v>118</v>
      </c>
      <c r="F14" s="15">
        <v>0.02</v>
      </c>
      <c r="G14" s="3" t="s">
        <v>118</v>
      </c>
      <c r="H14" s="16">
        <v>0.04</v>
      </c>
      <c r="I14" s="3"/>
      <c r="J14" s="15"/>
      <c r="L14" s="3"/>
    </row>
    <row r="15" spans="2:12" ht="12.75">
      <c r="B15" s="14" t="s">
        <v>33</v>
      </c>
      <c r="D15" s="14" t="s">
        <v>173</v>
      </c>
      <c r="F15" s="15">
        <v>38.3</v>
      </c>
      <c r="G15" s="3"/>
      <c r="H15" s="16">
        <v>36.5</v>
      </c>
      <c r="I15" s="3"/>
      <c r="J15" s="15"/>
      <c r="L15" s="3"/>
    </row>
    <row r="16" spans="2:12" ht="12.75">
      <c r="B16" s="14" t="s">
        <v>146</v>
      </c>
      <c r="D16" s="14" t="s">
        <v>116</v>
      </c>
      <c r="E16" s="3" t="s">
        <v>118</v>
      </c>
      <c r="F16" s="15">
        <v>6</v>
      </c>
      <c r="G16" s="3" t="s">
        <v>118</v>
      </c>
      <c r="H16" s="16">
        <v>12</v>
      </c>
      <c r="I16" s="3"/>
      <c r="J16" s="15"/>
      <c r="L16" s="3"/>
    </row>
    <row r="17" spans="2:12" ht="12.75">
      <c r="B17" s="14" t="s">
        <v>142</v>
      </c>
      <c r="D17" s="14" t="s">
        <v>116</v>
      </c>
      <c r="E17" s="3" t="s">
        <v>118</v>
      </c>
      <c r="F17" s="15">
        <v>30</v>
      </c>
      <c r="G17" s="3" t="s">
        <v>118</v>
      </c>
      <c r="H17" s="16">
        <v>60</v>
      </c>
      <c r="I17" s="3"/>
      <c r="J17" s="15"/>
      <c r="L17" s="3"/>
    </row>
    <row r="18" spans="2:12" ht="12.75">
      <c r="B18" s="14" t="s">
        <v>143</v>
      </c>
      <c r="D18" s="14" t="s">
        <v>116</v>
      </c>
      <c r="E18" s="3" t="s">
        <v>118</v>
      </c>
      <c r="F18" s="15">
        <v>20</v>
      </c>
      <c r="G18" s="3" t="s">
        <v>118</v>
      </c>
      <c r="H18" s="16">
        <v>40</v>
      </c>
      <c r="I18" s="3"/>
      <c r="J18" s="15"/>
      <c r="L18" s="3"/>
    </row>
    <row r="19" spans="2:12" ht="12.75">
      <c r="B19" s="14" t="s">
        <v>144</v>
      </c>
      <c r="D19" s="14" t="s">
        <v>116</v>
      </c>
      <c r="E19" s="3" t="s">
        <v>118</v>
      </c>
      <c r="F19" s="15">
        <v>0.5</v>
      </c>
      <c r="G19" s="3" t="s">
        <v>118</v>
      </c>
      <c r="H19" s="16">
        <v>1</v>
      </c>
      <c r="I19" s="3"/>
      <c r="J19" s="15"/>
      <c r="L19" s="3"/>
    </row>
    <row r="20" spans="2:12" ht="12.75">
      <c r="B20" s="14" t="s">
        <v>149</v>
      </c>
      <c r="D20" s="14" t="s">
        <v>116</v>
      </c>
      <c r="E20" s="3" t="s">
        <v>118</v>
      </c>
      <c r="F20" s="15">
        <v>0.5</v>
      </c>
      <c r="G20" s="3" t="s">
        <v>118</v>
      </c>
      <c r="H20" s="16">
        <v>1</v>
      </c>
      <c r="I20" s="3"/>
      <c r="J20" s="15"/>
      <c r="L20" s="3"/>
    </row>
    <row r="21" spans="2:12" ht="12.75">
      <c r="B21" s="14" t="s">
        <v>151</v>
      </c>
      <c r="D21" s="14" t="s">
        <v>116</v>
      </c>
      <c r="E21" s="3" t="s">
        <v>118</v>
      </c>
      <c r="F21" s="15">
        <v>1</v>
      </c>
      <c r="G21" s="3" t="s">
        <v>118</v>
      </c>
      <c r="H21" s="16">
        <v>2</v>
      </c>
      <c r="I21" s="3"/>
      <c r="J21" s="15"/>
      <c r="L21" s="3"/>
    </row>
    <row r="22" spans="2:12" ht="12.75">
      <c r="B22" s="14" t="s">
        <v>147</v>
      </c>
      <c r="D22" s="14" t="s">
        <v>116</v>
      </c>
      <c r="E22" s="3" t="s">
        <v>118</v>
      </c>
      <c r="F22" s="15">
        <v>10</v>
      </c>
      <c r="G22" s="3" t="s">
        <v>118</v>
      </c>
      <c r="H22" s="16">
        <v>20</v>
      </c>
      <c r="I22" s="3"/>
      <c r="J22" s="15"/>
      <c r="L22" s="3"/>
    </row>
    <row r="23" spans="2:12" ht="12.75">
      <c r="B23" s="14" t="s">
        <v>155</v>
      </c>
      <c r="D23" s="14" t="s">
        <v>116</v>
      </c>
      <c r="E23" s="3" t="s">
        <v>118</v>
      </c>
      <c r="F23" s="15">
        <v>0.03</v>
      </c>
      <c r="G23" s="3" t="s">
        <v>118</v>
      </c>
      <c r="H23" s="16">
        <v>0.034</v>
      </c>
      <c r="I23" s="3"/>
      <c r="J23" s="15"/>
      <c r="L23" s="3"/>
    </row>
    <row r="24" spans="2:12" ht="12.75">
      <c r="B24" s="14" t="s">
        <v>150</v>
      </c>
      <c r="D24" s="14" t="s">
        <v>116</v>
      </c>
      <c r="E24" s="3" t="s">
        <v>118</v>
      </c>
      <c r="F24" s="15">
        <v>1</v>
      </c>
      <c r="G24" s="3" t="s">
        <v>118</v>
      </c>
      <c r="H24" s="16">
        <v>2</v>
      </c>
      <c r="I24" s="3"/>
      <c r="J24" s="15"/>
      <c r="L24" s="3"/>
    </row>
    <row r="25" spans="2:12" ht="12.75">
      <c r="B25" s="14" t="s">
        <v>145</v>
      </c>
      <c r="D25" s="14" t="s">
        <v>116</v>
      </c>
      <c r="E25" s="3" t="s">
        <v>118</v>
      </c>
      <c r="F25" s="15">
        <v>200</v>
      </c>
      <c r="G25" s="3" t="s">
        <v>118</v>
      </c>
      <c r="H25" s="16">
        <v>400</v>
      </c>
      <c r="I25" s="3"/>
      <c r="J25" s="15"/>
      <c r="L25" s="3"/>
    </row>
    <row r="26" spans="2:12" ht="12.75">
      <c r="B26" s="14" t="s">
        <v>174</v>
      </c>
      <c r="D26" s="14" t="s">
        <v>116</v>
      </c>
      <c r="E26" s="3" t="s">
        <v>118</v>
      </c>
      <c r="F26" s="15">
        <v>25</v>
      </c>
      <c r="G26" s="3" t="s">
        <v>118</v>
      </c>
      <c r="H26" s="16">
        <v>50</v>
      </c>
      <c r="I26" s="3"/>
      <c r="J26" s="15"/>
      <c r="L26" s="3"/>
    </row>
    <row r="27" spans="2:12" ht="12.75">
      <c r="B27" s="14" t="s">
        <v>148</v>
      </c>
      <c r="D27" s="14" t="s">
        <v>116</v>
      </c>
      <c r="F27" s="15">
        <v>6.3</v>
      </c>
      <c r="G27" s="3" t="s">
        <v>118</v>
      </c>
      <c r="H27" s="16">
        <v>8</v>
      </c>
      <c r="I27" s="3"/>
      <c r="J27" s="15"/>
      <c r="L27" s="3"/>
    </row>
    <row r="28" spans="7:12" ht="12.75">
      <c r="G28" s="3"/>
      <c r="I28" s="3"/>
      <c r="J28" s="15"/>
      <c r="L28" s="3"/>
    </row>
    <row r="29" spans="2:14" ht="12.75">
      <c r="B29" s="14" t="s">
        <v>40</v>
      </c>
      <c r="D29" s="14" t="s">
        <v>23</v>
      </c>
      <c r="F29" s="20">
        <f>AVERAGE(emiss!G14:K14)</f>
        <v>2299.6666666666665</v>
      </c>
      <c r="G29" s="3"/>
      <c r="H29" s="15"/>
      <c r="I29" s="3"/>
      <c r="J29" s="15"/>
      <c r="L29" s="3"/>
      <c r="N29" s="15"/>
    </row>
    <row r="30" spans="2:14" ht="12.75">
      <c r="B30" s="14" t="s">
        <v>41</v>
      </c>
      <c r="D30" s="14" t="s">
        <v>24</v>
      </c>
      <c r="F30" s="20">
        <f>AVERAGE(emiss!G15:K15)</f>
        <v>3.4</v>
      </c>
      <c r="G30" s="3"/>
      <c r="H30" s="15"/>
      <c r="I30" s="3"/>
      <c r="J30" s="15"/>
      <c r="L30" s="3"/>
      <c r="N30" s="15"/>
    </row>
    <row r="31" spans="7:12" ht="12.75">
      <c r="G31" s="3"/>
      <c r="I31" s="3"/>
      <c r="J31" s="15"/>
      <c r="L31" s="3"/>
    </row>
    <row r="32" spans="2:14" ht="12.75">
      <c r="B32" s="14" t="s">
        <v>42</v>
      </c>
      <c r="D32" s="14" t="s">
        <v>38</v>
      </c>
      <c r="F32" s="17">
        <f>F29/9000*(21-F30)/21*60</f>
        <v>12.848931216931216</v>
      </c>
      <c r="G32" s="3"/>
      <c r="I32" s="3"/>
      <c r="J32" s="15"/>
      <c r="L32" s="3"/>
      <c r="N32" s="20"/>
    </row>
    <row r="33" ht="12.75"/>
    <row r="34" ht="12.75">
      <c r="B34" t="s">
        <v>119</v>
      </c>
    </row>
    <row r="35" ht="12.75"/>
    <row r="36" spans="2:6" ht="12.75">
      <c r="B36" t="s">
        <v>160</v>
      </c>
      <c r="F36">
        <f>F32*1000000/F12</f>
        <v>1443.3757826253893</v>
      </c>
    </row>
    <row r="37" ht="12.75"/>
    <row r="38" ht="12.75">
      <c r="B38" t="s">
        <v>158</v>
      </c>
    </row>
    <row r="39" ht="12.75"/>
    <row r="40" spans="2:10" ht="12.75">
      <c r="B40" s="14" t="s">
        <v>146</v>
      </c>
      <c r="D40" t="s">
        <v>159</v>
      </c>
      <c r="E40">
        <v>100</v>
      </c>
      <c r="F40" s="54">
        <f>F$36*F16/1000000*454*1000000/F$29*(21-7)/(21-F$30)/0.0283/60</f>
        <v>800.9387566766579</v>
      </c>
      <c r="I40">
        <v>100</v>
      </c>
      <c r="J40" s="34">
        <f aca="true" t="shared" si="0" ref="J40:J51">F40</f>
        <v>800.9387566766579</v>
      </c>
    </row>
    <row r="41" spans="2:10" ht="12.75">
      <c r="B41" s="14" t="s">
        <v>142</v>
      </c>
      <c r="D41" t="s">
        <v>159</v>
      </c>
      <c r="E41">
        <v>100</v>
      </c>
      <c r="F41" s="54">
        <f aca="true" t="shared" si="1" ref="F41:F51">F$36*F17/1000000*454*1000000/F$29*(21-7)/(21-F$30)/0.0283/60</f>
        <v>4004.69378338329</v>
      </c>
      <c r="I41">
        <v>100</v>
      </c>
      <c r="J41" s="34">
        <f t="shared" si="0"/>
        <v>4004.69378338329</v>
      </c>
    </row>
    <row r="42" spans="2:10" ht="12.75">
      <c r="B42" s="14" t="s">
        <v>143</v>
      </c>
      <c r="D42" t="s">
        <v>159</v>
      </c>
      <c r="E42">
        <v>100</v>
      </c>
      <c r="F42" s="54">
        <f t="shared" si="1"/>
        <v>2669.7958555888604</v>
      </c>
      <c r="I42">
        <v>100</v>
      </c>
      <c r="J42" s="34">
        <f t="shared" si="0"/>
        <v>2669.7958555888604</v>
      </c>
    </row>
    <row r="43" spans="2:10" ht="12.75">
      <c r="B43" s="14" t="s">
        <v>144</v>
      </c>
      <c r="D43" t="s">
        <v>159</v>
      </c>
      <c r="E43">
        <v>100</v>
      </c>
      <c r="F43" s="54">
        <f t="shared" si="1"/>
        <v>66.74489638972152</v>
      </c>
      <c r="I43">
        <v>100</v>
      </c>
      <c r="J43" s="34">
        <f t="shared" si="0"/>
        <v>66.74489638972152</v>
      </c>
    </row>
    <row r="44" spans="2:10" ht="12.75">
      <c r="B44" s="14" t="s">
        <v>149</v>
      </c>
      <c r="D44" t="s">
        <v>159</v>
      </c>
      <c r="E44">
        <v>100</v>
      </c>
      <c r="F44" s="54">
        <f t="shared" si="1"/>
        <v>66.74489638972152</v>
      </c>
      <c r="I44">
        <v>100</v>
      </c>
      <c r="J44" s="34">
        <f t="shared" si="0"/>
        <v>66.74489638972152</v>
      </c>
    </row>
    <row r="45" spans="2:10" ht="12.75">
      <c r="B45" s="14" t="s">
        <v>151</v>
      </c>
      <c r="D45" t="s">
        <v>159</v>
      </c>
      <c r="E45">
        <v>100</v>
      </c>
      <c r="F45" s="54">
        <f t="shared" si="1"/>
        <v>133.48979277944304</v>
      </c>
      <c r="I45">
        <v>100</v>
      </c>
      <c r="J45" s="34">
        <f t="shared" si="0"/>
        <v>133.48979277944304</v>
      </c>
    </row>
    <row r="46" spans="2:10" ht="12.75">
      <c r="B46" s="14" t="s">
        <v>147</v>
      </c>
      <c r="D46" t="s">
        <v>159</v>
      </c>
      <c r="E46">
        <v>100</v>
      </c>
      <c r="F46" s="54">
        <f t="shared" si="1"/>
        <v>1334.8979277944302</v>
      </c>
      <c r="I46">
        <v>100</v>
      </c>
      <c r="J46" s="34">
        <f t="shared" si="0"/>
        <v>1334.8979277944302</v>
      </c>
    </row>
    <row r="47" spans="2:10" ht="12.75">
      <c r="B47" s="14" t="s">
        <v>155</v>
      </c>
      <c r="D47" t="s">
        <v>159</v>
      </c>
      <c r="E47">
        <v>100</v>
      </c>
      <c r="F47" s="54">
        <f t="shared" si="1"/>
        <v>4.004693783383291</v>
      </c>
      <c r="I47">
        <v>100</v>
      </c>
      <c r="J47" s="34">
        <f t="shared" si="0"/>
        <v>4.004693783383291</v>
      </c>
    </row>
    <row r="48" spans="2:10" ht="12.75">
      <c r="B48" s="14" t="s">
        <v>150</v>
      </c>
      <c r="D48" t="s">
        <v>159</v>
      </c>
      <c r="E48">
        <v>100</v>
      </c>
      <c r="F48" s="54">
        <f t="shared" si="1"/>
        <v>133.48979277944304</v>
      </c>
      <c r="I48">
        <v>100</v>
      </c>
      <c r="J48" s="34">
        <f t="shared" si="0"/>
        <v>133.48979277944304</v>
      </c>
    </row>
    <row r="49" spans="2:10" ht="12.75">
      <c r="B49" s="14" t="s">
        <v>145</v>
      </c>
      <c r="D49" t="s">
        <v>159</v>
      </c>
      <c r="E49">
        <v>100</v>
      </c>
      <c r="F49" s="54">
        <f t="shared" si="1"/>
        <v>26697.958555888603</v>
      </c>
      <c r="I49">
        <v>100</v>
      </c>
      <c r="J49" s="34">
        <f t="shared" si="0"/>
        <v>26697.958555888603</v>
      </c>
    </row>
    <row r="50" spans="2:12" ht="12.75">
      <c r="B50" s="14" t="s">
        <v>174</v>
      </c>
      <c r="D50" t="s">
        <v>159</v>
      </c>
      <c r="E50"/>
      <c r="F50" s="54">
        <f t="shared" si="1"/>
        <v>3337.2448194860754</v>
      </c>
      <c r="G50" s="3"/>
      <c r="I50"/>
      <c r="J50" s="34">
        <f t="shared" si="0"/>
        <v>3337.2448194860754</v>
      </c>
      <c r="L50" s="3"/>
    </row>
    <row r="51" spans="2:10" ht="12.75">
      <c r="B51" s="14" t="s">
        <v>148</v>
      </c>
      <c r="D51" t="s">
        <v>159</v>
      </c>
      <c r="E51"/>
      <c r="F51" s="54">
        <f t="shared" si="1"/>
        <v>840.985694510491</v>
      </c>
      <c r="I51"/>
      <c r="J51" s="34">
        <f t="shared" si="0"/>
        <v>840.985694510491</v>
      </c>
    </row>
    <row r="52" spans="2:10" ht="12.75">
      <c r="B52" s="14" t="s">
        <v>47</v>
      </c>
      <c r="D52" t="s">
        <v>159</v>
      </c>
      <c r="E52">
        <v>100</v>
      </c>
      <c r="F52" s="55">
        <f>F46+F44</f>
        <v>1401.6428241841518</v>
      </c>
      <c r="I52">
        <v>100</v>
      </c>
      <c r="J52" s="34">
        <f>F52</f>
        <v>1401.6428241841518</v>
      </c>
    </row>
    <row r="53" spans="2:10" ht="12.75">
      <c r="B53" s="14" t="s">
        <v>48</v>
      </c>
      <c r="D53" t="s">
        <v>159</v>
      </c>
      <c r="E53">
        <v>100</v>
      </c>
      <c r="F53" s="55">
        <f>SUM(F45,F43,F41)</f>
        <v>4204.928472552454</v>
      </c>
      <c r="I53">
        <v>100</v>
      </c>
      <c r="J53" s="34">
        <f>F53</f>
        <v>4204.928472552454</v>
      </c>
    </row>
    <row r="54" ht="12.75">
      <c r="F54" s="21"/>
    </row>
    <row r="55" ht="12.75">
      <c r="F55" s="21"/>
    </row>
    <row r="56" ht="12.75">
      <c r="F56" s="21"/>
    </row>
    <row r="57" spans="6:12" ht="12.75">
      <c r="F57" s="21"/>
      <c r="G57" s="3"/>
      <c r="I57" s="3"/>
      <c r="J57" s="15"/>
      <c r="L57" s="15"/>
    </row>
    <row r="58" spans="6:12" ht="12.75">
      <c r="F58" s="21"/>
      <c r="G58" s="3"/>
      <c r="I58" s="3"/>
      <c r="J58" s="15"/>
      <c r="L58" s="15"/>
    </row>
    <row r="59" spans="6:12" ht="12.75">
      <c r="F59" s="21"/>
      <c r="G59" s="3"/>
      <c r="I59" s="3"/>
      <c r="J59" s="15"/>
      <c r="L59" s="3"/>
    </row>
    <row r="60" spans="6:12" ht="12.75">
      <c r="F60" s="21"/>
      <c r="G60" s="3"/>
      <c r="I60" s="3"/>
      <c r="J60" s="15"/>
      <c r="L60" s="3"/>
    </row>
    <row r="61" spans="6:12" ht="12.75">
      <c r="F61" s="21"/>
      <c r="G61" s="3"/>
      <c r="I61" s="3"/>
      <c r="J61" s="15"/>
      <c r="L61" s="3"/>
    </row>
    <row r="62" spans="6:12" ht="12.75">
      <c r="F62" s="21"/>
      <c r="G62" s="3"/>
      <c r="I62" s="3"/>
      <c r="J62" s="15"/>
      <c r="L62" s="3"/>
    </row>
    <row r="63" spans="6:12" ht="12.75">
      <c r="F63" s="21"/>
      <c r="G63" s="3"/>
      <c r="I63" s="3"/>
      <c r="J63" s="15"/>
      <c r="L63" s="3"/>
    </row>
    <row r="64" spans="6:12" ht="12.75">
      <c r="F64" s="21"/>
      <c r="G64" s="3"/>
      <c r="I64" s="3"/>
      <c r="J64" s="15"/>
      <c r="L64" s="3"/>
    </row>
    <row r="65" spans="6:12" ht="12.75">
      <c r="F65" s="21"/>
      <c r="G65" s="3"/>
      <c r="I65" s="3"/>
      <c r="J65" s="15"/>
      <c r="L65" s="3"/>
    </row>
    <row r="66" spans="6:12" ht="12.75">
      <c r="F66" s="21"/>
      <c r="G66" s="3"/>
      <c r="I66" s="3"/>
      <c r="J66" s="15"/>
      <c r="L66" s="3"/>
    </row>
    <row r="67" spans="6:12" ht="12.75">
      <c r="F67" s="21"/>
      <c r="G67" s="3"/>
      <c r="I67" s="3"/>
      <c r="J67" s="15"/>
      <c r="L67" s="3"/>
    </row>
    <row r="68" spans="6:12" ht="12.75">
      <c r="F68" s="21"/>
      <c r="G68" s="3"/>
      <c r="I68" s="3"/>
      <c r="J68" s="15"/>
      <c r="L68" s="3"/>
    </row>
    <row r="71" spans="2:3" ht="12.75">
      <c r="B71" s="13"/>
      <c r="C71" s="13"/>
    </row>
    <row r="74" ht="12.75">
      <c r="F74" s="21"/>
    </row>
    <row r="75" ht="12.75">
      <c r="F75" s="21"/>
    </row>
    <row r="76" ht="12.75">
      <c r="F76" s="21"/>
    </row>
    <row r="77" ht="12.75">
      <c r="F77" s="21"/>
    </row>
    <row r="78" spans="6:12" ht="12.75">
      <c r="F78" s="21"/>
      <c r="G78" s="3"/>
      <c r="I78" s="3"/>
      <c r="J78" s="15"/>
      <c r="L78" s="15"/>
    </row>
    <row r="79" spans="6:12" ht="12.75">
      <c r="F79" s="21"/>
      <c r="G79" s="3"/>
      <c r="I79" s="3"/>
      <c r="J79" s="15"/>
      <c r="L79" s="15"/>
    </row>
    <row r="80" spans="6:12" ht="12.75">
      <c r="F80" s="21"/>
      <c r="G80" s="3"/>
      <c r="I80" s="3"/>
      <c r="J80" s="15"/>
      <c r="L80" s="3"/>
    </row>
    <row r="81" spans="6:12" ht="12.75">
      <c r="F81" s="21"/>
      <c r="G81" s="3"/>
      <c r="I81" s="3"/>
      <c r="J81" s="15"/>
      <c r="L81" s="3"/>
    </row>
    <row r="82" spans="6:12" ht="12.75">
      <c r="F82" s="21"/>
      <c r="G82" s="3"/>
      <c r="I82" s="3"/>
      <c r="J82" s="15"/>
      <c r="L82" s="3"/>
    </row>
    <row r="83" spans="6:12" ht="12.75">
      <c r="F83" s="21"/>
      <c r="G83" s="3"/>
      <c r="I83" s="3"/>
      <c r="J83" s="15"/>
      <c r="L83" s="3"/>
    </row>
    <row r="84" spans="6:12" ht="12.75">
      <c r="F84" s="21"/>
      <c r="G84" s="3"/>
      <c r="I84" s="3"/>
      <c r="J84" s="15"/>
      <c r="L84" s="3"/>
    </row>
    <row r="85" spans="6:12" ht="12.75">
      <c r="F85" s="21"/>
      <c r="G85" s="3"/>
      <c r="I85" s="3"/>
      <c r="J85" s="15"/>
      <c r="L85" s="3"/>
    </row>
    <row r="86" spans="6:12" ht="12.75">
      <c r="F86" s="21"/>
      <c r="G86" s="3"/>
      <c r="I86" s="3"/>
      <c r="J86" s="15"/>
      <c r="L86" s="3"/>
    </row>
    <row r="87" spans="6:12" ht="12.75">
      <c r="F87" s="21"/>
      <c r="G87" s="3"/>
      <c r="I87" s="3"/>
      <c r="J87" s="15"/>
      <c r="L87" s="3"/>
    </row>
    <row r="88" spans="6:12" ht="12.75">
      <c r="F88" s="21"/>
      <c r="G88" s="3"/>
      <c r="I88" s="3"/>
      <c r="J88" s="15"/>
      <c r="L88" s="3"/>
    </row>
    <row r="89" spans="6:12" ht="12.75">
      <c r="F89" s="21"/>
      <c r="G89" s="3"/>
      <c r="I89" s="3"/>
      <c r="J89" s="15"/>
      <c r="L89" s="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C18" sqref="C18"/>
    </sheetView>
  </sheetViews>
  <sheetFormatPr defaultColWidth="9.140625" defaultRowHeight="12.75"/>
  <cols>
    <col min="1" max="1" width="21.57421875" style="2" customWidth="1"/>
    <col min="2" max="16384" width="9.140625" style="2" customWidth="1"/>
  </cols>
  <sheetData>
    <row r="1" ht="12.75">
      <c r="A1" s="1" t="s">
        <v>37</v>
      </c>
    </row>
    <row r="3" ht="12.75">
      <c r="A3" s="1" t="s">
        <v>111</v>
      </c>
    </row>
    <row r="5" ht="12.75">
      <c r="A5" s="2" t="s">
        <v>123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5">
      <selection activeCell="C18" sqref="C18"/>
    </sheetView>
  </sheetViews>
  <sheetFormatPr defaultColWidth="9.140625" defaultRowHeight="12.75"/>
  <cols>
    <col min="1" max="1" width="2.28125" style="36" customWidth="1"/>
    <col min="2" max="2" width="25.8515625" style="36" customWidth="1"/>
    <col min="3" max="3" width="7.8515625" style="36" customWidth="1"/>
    <col min="4" max="4" width="8.28125" style="36" customWidth="1"/>
    <col min="5" max="5" width="7.421875" style="37" customWidth="1"/>
    <col min="6" max="6" width="8.140625" style="38" customWidth="1"/>
    <col min="7" max="7" width="9.7109375" style="37" bestFit="1" customWidth="1"/>
    <col min="8" max="8" width="8.140625" style="38" customWidth="1"/>
    <col min="9" max="9" width="7.140625" style="37" customWidth="1"/>
    <col min="10" max="10" width="8.00390625" style="37" customWidth="1"/>
    <col min="11" max="11" width="8.7109375" style="37" customWidth="1"/>
    <col min="12" max="12" width="7.8515625" style="37" customWidth="1"/>
    <col min="13" max="13" width="8.7109375" style="37" customWidth="1"/>
    <col min="14" max="14" width="6.140625" style="37" customWidth="1"/>
    <col min="15" max="15" width="7.8515625" style="37" customWidth="1"/>
    <col min="16" max="16" width="10.00390625" style="37" customWidth="1"/>
    <col min="17" max="17" width="8.7109375" style="37" customWidth="1"/>
    <col min="18" max="18" width="10.00390625" style="37" customWidth="1"/>
    <col min="19" max="19" width="7.7109375" style="36" customWidth="1"/>
    <col min="20" max="20" width="7.8515625" style="36" customWidth="1"/>
    <col min="21" max="21" width="7.7109375" style="36" customWidth="1"/>
    <col min="22" max="22" width="7.00390625" style="36" customWidth="1"/>
    <col min="23" max="23" width="7.421875" style="36" customWidth="1"/>
    <col min="24" max="16384" width="10.8515625" style="36" customWidth="1"/>
  </cols>
  <sheetData>
    <row r="1" ht="12.75">
      <c r="A1" s="35" t="s">
        <v>109</v>
      </c>
    </row>
    <row r="2" ht="12.75">
      <c r="A2" s="36" t="s">
        <v>196</v>
      </c>
    </row>
    <row r="3" spans="1:3" ht="12.75">
      <c r="A3" s="36" t="s">
        <v>191</v>
      </c>
      <c r="C3" s="56" t="s">
        <v>192</v>
      </c>
    </row>
    <row r="4" spans="1:18" ht="12.75">
      <c r="A4" s="36" t="s">
        <v>193</v>
      </c>
      <c r="C4" s="56" t="s">
        <v>111</v>
      </c>
      <c r="D4" s="39"/>
      <c r="E4" s="40"/>
      <c r="F4" s="41"/>
      <c r="G4" s="40"/>
      <c r="H4" s="41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4" ht="12.75">
      <c r="A5" s="36" t="s">
        <v>194</v>
      </c>
      <c r="C5" s="56" t="s">
        <v>195</v>
      </c>
      <c r="D5" s="39"/>
    </row>
    <row r="6" spans="4:17" ht="12.75">
      <c r="D6" s="39"/>
      <c r="E6" s="42"/>
      <c r="G6" s="42"/>
      <c r="J6" s="42"/>
      <c r="L6" s="42"/>
      <c r="O6" s="42"/>
      <c r="Q6" s="42"/>
    </row>
    <row r="7" spans="2:18" ht="12.75">
      <c r="B7" s="5"/>
      <c r="C7" s="39" t="s">
        <v>58</v>
      </c>
      <c r="D7" s="39"/>
      <c r="E7" s="43" t="s">
        <v>59</v>
      </c>
      <c r="F7" s="43"/>
      <c r="G7" s="43"/>
      <c r="H7" s="43"/>
      <c r="I7" s="44"/>
      <c r="J7" s="43" t="s">
        <v>60</v>
      </c>
      <c r="K7" s="43"/>
      <c r="L7" s="43"/>
      <c r="M7" s="43"/>
      <c r="N7" s="44"/>
      <c r="O7" s="43" t="s">
        <v>61</v>
      </c>
      <c r="P7" s="43"/>
      <c r="Q7" s="43"/>
      <c r="R7" s="43"/>
    </row>
    <row r="8" spans="3:18" ht="12.75">
      <c r="C8" s="39" t="s">
        <v>62</v>
      </c>
      <c r="E8" s="42" t="s">
        <v>63</v>
      </c>
      <c r="F8" s="41" t="s">
        <v>64</v>
      </c>
      <c r="G8" s="42" t="s">
        <v>63</v>
      </c>
      <c r="H8" s="41" t="s">
        <v>64</v>
      </c>
      <c r="J8" s="42" t="s">
        <v>63</v>
      </c>
      <c r="K8" s="42" t="s">
        <v>65</v>
      </c>
      <c r="L8" s="42" t="s">
        <v>63</v>
      </c>
      <c r="M8" s="42" t="s">
        <v>65</v>
      </c>
      <c r="O8" s="42" t="s">
        <v>63</v>
      </c>
      <c r="P8" s="42" t="s">
        <v>65</v>
      </c>
      <c r="Q8" s="42" t="s">
        <v>63</v>
      </c>
      <c r="R8" s="42" t="s">
        <v>65</v>
      </c>
    </row>
    <row r="9" spans="3:18" ht="12.75">
      <c r="C9" s="39"/>
      <c r="E9" s="57" t="s">
        <v>189</v>
      </c>
      <c r="F9" s="57" t="s">
        <v>189</v>
      </c>
      <c r="G9" s="42" t="s">
        <v>110</v>
      </c>
      <c r="H9" s="41" t="s">
        <v>110</v>
      </c>
      <c r="I9" s="42"/>
      <c r="J9" s="57" t="s">
        <v>189</v>
      </c>
      <c r="K9" s="57" t="s">
        <v>189</v>
      </c>
      <c r="L9" s="42" t="s">
        <v>110</v>
      </c>
      <c r="M9" s="41" t="s">
        <v>110</v>
      </c>
      <c r="N9" s="42"/>
      <c r="O9" s="57" t="s">
        <v>189</v>
      </c>
      <c r="P9" s="57" t="s">
        <v>189</v>
      </c>
      <c r="Q9" s="42" t="s">
        <v>110</v>
      </c>
      <c r="R9" s="41" t="s">
        <v>110</v>
      </c>
    </row>
    <row r="10" ht="13.5" customHeight="1">
      <c r="A10" s="36" t="s">
        <v>66</v>
      </c>
    </row>
    <row r="11" spans="2:18" ht="12.75">
      <c r="B11" s="36" t="s">
        <v>67</v>
      </c>
      <c r="C11" s="39">
        <v>1</v>
      </c>
      <c r="D11" s="39"/>
      <c r="E11" s="45">
        <v>0.089</v>
      </c>
      <c r="F11" s="38">
        <f>IF(E11="","",E11*$C11)</f>
        <v>0.089</v>
      </c>
      <c r="G11" s="38">
        <f>IF(E11=0,"",IF(D11="nd",E11/2,E11))</f>
        <v>0.089</v>
      </c>
      <c r="H11" s="38">
        <f>IF(G11="","",G11*$C11)</f>
        <v>0.089</v>
      </c>
      <c r="I11" s="38"/>
      <c r="J11" s="46">
        <v>0.074</v>
      </c>
      <c r="K11" s="38">
        <f>IF(J11="","",J11*$C11)</f>
        <v>0.074</v>
      </c>
      <c r="L11" s="38">
        <f>IF(J11=0,"",IF(I11="nd",J11/2,J11))</f>
        <v>0.074</v>
      </c>
      <c r="M11" s="38">
        <f>IF(L11="","",L11*$C11)</f>
        <v>0.074</v>
      </c>
      <c r="N11" s="38"/>
      <c r="O11" s="47">
        <v>0.081</v>
      </c>
      <c r="P11" s="38">
        <f>IF(O11="","",O11*$C11)</f>
        <v>0.081</v>
      </c>
      <c r="Q11" s="38">
        <f>IF(O11=0,"",IF(N11="nd",O11/2,O11))</f>
        <v>0.081</v>
      </c>
      <c r="R11" s="38">
        <f>IF(Q11="","",Q11*$C11)</f>
        <v>0.081</v>
      </c>
    </row>
    <row r="12" spans="2:18" ht="12.75">
      <c r="B12" s="36" t="s">
        <v>68</v>
      </c>
      <c r="C12" s="39">
        <v>0</v>
      </c>
      <c r="D12" s="39"/>
      <c r="E12" s="45">
        <v>0.54</v>
      </c>
      <c r="F12" s="38">
        <f>IF(E12="","",E12*$C12)</f>
        <v>0</v>
      </c>
      <c r="G12" s="38">
        <f aca="true" t="shared" si="0" ref="G12:G35">IF(E12=0,"",IF(D12="nd",E12/2,E12))</f>
        <v>0.54</v>
      </c>
      <c r="H12" s="38">
        <f>IF(G12="","",G12*$C12)</f>
        <v>0</v>
      </c>
      <c r="I12" s="38"/>
      <c r="J12" s="46">
        <v>0.5</v>
      </c>
      <c r="K12" s="38">
        <f>IF(J12="","",J12*$C12)</f>
        <v>0</v>
      </c>
      <c r="L12" s="38">
        <f aca="true" t="shared" si="1" ref="L12:L35">IF(J12=0,"",IF(I12="nd",J12/2,J12))</f>
        <v>0.5</v>
      </c>
      <c r="M12" s="38">
        <f>IF(L12="","",L12*$C12)</f>
        <v>0</v>
      </c>
      <c r="N12" s="38"/>
      <c r="O12" s="47">
        <v>0.54</v>
      </c>
      <c r="P12" s="38">
        <f>IF(O12="","",O12*$C12)</f>
        <v>0</v>
      </c>
      <c r="Q12" s="38">
        <f aca="true" t="shared" si="2" ref="Q12:Q35">IF(O12=0,"",IF(N12="nd",O12/2,O12))</f>
        <v>0.54</v>
      </c>
      <c r="R12" s="38">
        <f>IF(Q12="","",Q12*$C12)</f>
        <v>0</v>
      </c>
    </row>
    <row r="13" spans="2:18" ht="12.75">
      <c r="B13" s="36" t="s">
        <v>69</v>
      </c>
      <c r="C13" s="39">
        <v>0.5</v>
      </c>
      <c r="D13" s="39"/>
      <c r="E13" s="45">
        <v>0.049</v>
      </c>
      <c r="F13" s="38">
        <f aca="true" t="shared" si="3" ref="F13:H35">IF(E13="","",E13*$C13)</f>
        <v>0.0245</v>
      </c>
      <c r="G13" s="38">
        <f t="shared" si="0"/>
        <v>0.049</v>
      </c>
      <c r="H13" s="38">
        <f t="shared" si="3"/>
        <v>0.0245</v>
      </c>
      <c r="I13" s="38"/>
      <c r="J13" s="46">
        <v>0.051</v>
      </c>
      <c r="K13" s="38">
        <f aca="true" t="shared" si="4" ref="K13:M28">IF(J13="","",J13*$C13)</f>
        <v>0.0255</v>
      </c>
      <c r="L13" s="38">
        <f t="shared" si="1"/>
        <v>0.051</v>
      </c>
      <c r="M13" s="38">
        <f t="shared" si="4"/>
        <v>0.0255</v>
      </c>
      <c r="N13" s="38"/>
      <c r="O13" s="47">
        <v>0.047</v>
      </c>
      <c r="P13" s="38">
        <f aca="true" t="shared" si="5" ref="P13:R28">IF(O13="","",O13*$C13)</f>
        <v>0.0235</v>
      </c>
      <c r="Q13" s="38">
        <f t="shared" si="2"/>
        <v>0.047</v>
      </c>
      <c r="R13" s="38">
        <f t="shared" si="5"/>
        <v>0.0235</v>
      </c>
    </row>
    <row r="14" spans="2:18" ht="12.75">
      <c r="B14" s="36" t="s">
        <v>70</v>
      </c>
      <c r="C14" s="39">
        <v>0</v>
      </c>
      <c r="D14" s="39"/>
      <c r="E14" s="45">
        <v>0.52</v>
      </c>
      <c r="F14" s="38">
        <f t="shared" si="3"/>
        <v>0</v>
      </c>
      <c r="G14" s="38">
        <f t="shared" si="0"/>
        <v>0.52</v>
      </c>
      <c r="H14" s="38">
        <f t="shared" si="3"/>
        <v>0</v>
      </c>
      <c r="I14" s="38"/>
      <c r="J14" s="46">
        <v>0.53</v>
      </c>
      <c r="K14" s="38">
        <f t="shared" si="4"/>
        <v>0</v>
      </c>
      <c r="L14" s="38">
        <f t="shared" si="1"/>
        <v>0.53</v>
      </c>
      <c r="M14" s="38">
        <f t="shared" si="4"/>
        <v>0</v>
      </c>
      <c r="N14" s="38"/>
      <c r="O14" s="47">
        <v>0.47</v>
      </c>
      <c r="P14" s="38">
        <f t="shared" si="5"/>
        <v>0</v>
      </c>
      <c r="Q14" s="38">
        <f t="shared" si="2"/>
        <v>0.47</v>
      </c>
      <c r="R14" s="38">
        <f t="shared" si="5"/>
        <v>0</v>
      </c>
    </row>
    <row r="15" spans="2:18" ht="12.75">
      <c r="B15" s="36" t="s">
        <v>71</v>
      </c>
      <c r="C15" s="39">
        <v>0.1</v>
      </c>
      <c r="D15" s="39"/>
      <c r="E15" s="45">
        <v>0.03</v>
      </c>
      <c r="F15" s="38">
        <f t="shared" si="3"/>
        <v>0.003</v>
      </c>
      <c r="G15" s="38">
        <f t="shared" si="0"/>
        <v>0.03</v>
      </c>
      <c r="H15" s="38">
        <f t="shared" si="3"/>
        <v>0.003</v>
      </c>
      <c r="I15" s="38"/>
      <c r="J15" s="46">
        <v>0.033</v>
      </c>
      <c r="K15" s="38">
        <f t="shared" si="4"/>
        <v>0.0033000000000000004</v>
      </c>
      <c r="L15" s="38">
        <f t="shared" si="1"/>
        <v>0.033</v>
      </c>
      <c r="M15" s="38">
        <f t="shared" si="4"/>
        <v>0.0033000000000000004</v>
      </c>
      <c r="N15" s="38"/>
      <c r="O15" s="47">
        <v>0.03</v>
      </c>
      <c r="P15" s="38">
        <f t="shared" si="5"/>
        <v>0.003</v>
      </c>
      <c r="Q15" s="38">
        <f t="shared" si="2"/>
        <v>0.03</v>
      </c>
      <c r="R15" s="38">
        <f t="shared" si="5"/>
        <v>0.003</v>
      </c>
    </row>
    <row r="16" spans="2:18" ht="12.75">
      <c r="B16" s="36" t="s">
        <v>72</v>
      </c>
      <c r="C16" s="39">
        <v>0.1</v>
      </c>
      <c r="D16" s="39"/>
      <c r="E16" s="45">
        <v>0.11</v>
      </c>
      <c r="F16" s="38">
        <f t="shared" si="3"/>
        <v>0.011000000000000001</v>
      </c>
      <c r="G16" s="38">
        <f t="shared" si="0"/>
        <v>0.11</v>
      </c>
      <c r="H16" s="38">
        <f t="shared" si="3"/>
        <v>0.011000000000000001</v>
      </c>
      <c r="I16" s="38"/>
      <c r="J16" s="46">
        <v>0.12</v>
      </c>
      <c r="K16" s="38">
        <f t="shared" si="4"/>
        <v>0.012</v>
      </c>
      <c r="L16" s="38">
        <f t="shared" si="1"/>
        <v>0.12</v>
      </c>
      <c r="M16" s="38">
        <f t="shared" si="4"/>
        <v>0.012</v>
      </c>
      <c r="N16" s="38"/>
      <c r="O16" s="47">
        <v>0.089</v>
      </c>
      <c r="P16" s="38">
        <f t="shared" si="5"/>
        <v>0.0089</v>
      </c>
      <c r="Q16" s="38">
        <f t="shared" si="2"/>
        <v>0.089</v>
      </c>
      <c r="R16" s="38">
        <f t="shared" si="5"/>
        <v>0.0089</v>
      </c>
    </row>
    <row r="17" spans="2:18" ht="12.75">
      <c r="B17" s="36" t="s">
        <v>73</v>
      </c>
      <c r="C17" s="39">
        <v>0.1</v>
      </c>
      <c r="D17" s="39"/>
      <c r="E17" s="45">
        <v>0.06</v>
      </c>
      <c r="F17" s="38">
        <f t="shared" si="3"/>
        <v>0.006</v>
      </c>
      <c r="G17" s="38">
        <f t="shared" si="0"/>
        <v>0.06</v>
      </c>
      <c r="H17" s="38">
        <f t="shared" si="3"/>
        <v>0.006</v>
      </c>
      <c r="I17" s="38"/>
      <c r="J17" s="46">
        <v>0.058</v>
      </c>
      <c r="K17" s="38">
        <f t="shared" si="4"/>
        <v>0.0058000000000000005</v>
      </c>
      <c r="L17" s="38">
        <f t="shared" si="1"/>
        <v>0.058</v>
      </c>
      <c r="M17" s="38">
        <f t="shared" si="4"/>
        <v>0.0058000000000000005</v>
      </c>
      <c r="N17" s="38"/>
      <c r="O17" s="47">
        <v>0.05</v>
      </c>
      <c r="P17" s="38">
        <f t="shared" si="5"/>
        <v>0.005000000000000001</v>
      </c>
      <c r="Q17" s="38">
        <f t="shared" si="2"/>
        <v>0.05</v>
      </c>
      <c r="R17" s="38">
        <f t="shared" si="5"/>
        <v>0.005000000000000001</v>
      </c>
    </row>
    <row r="18" spans="2:18" ht="12.75">
      <c r="B18" s="36" t="s">
        <v>74</v>
      </c>
      <c r="C18" s="39">
        <v>0</v>
      </c>
      <c r="D18" s="39"/>
      <c r="E18" s="45">
        <v>0.74</v>
      </c>
      <c r="F18" s="38">
        <f t="shared" si="3"/>
        <v>0</v>
      </c>
      <c r="G18" s="38">
        <f t="shared" si="0"/>
        <v>0.74</v>
      </c>
      <c r="H18" s="38">
        <f t="shared" si="3"/>
        <v>0</v>
      </c>
      <c r="I18" s="38"/>
      <c r="J18" s="46">
        <v>0.76</v>
      </c>
      <c r="K18" s="38">
        <f t="shared" si="4"/>
        <v>0</v>
      </c>
      <c r="L18" s="38">
        <f t="shared" si="1"/>
        <v>0.76</v>
      </c>
      <c r="M18" s="38">
        <f t="shared" si="4"/>
        <v>0</v>
      </c>
      <c r="N18" s="38"/>
      <c r="O18" s="47">
        <v>0.59</v>
      </c>
      <c r="P18" s="38">
        <f t="shared" si="5"/>
        <v>0</v>
      </c>
      <c r="Q18" s="38">
        <f t="shared" si="2"/>
        <v>0.59</v>
      </c>
      <c r="R18" s="38">
        <f t="shared" si="5"/>
        <v>0</v>
      </c>
    </row>
    <row r="19" spans="2:18" ht="12.75">
      <c r="B19" s="36" t="s">
        <v>75</v>
      </c>
      <c r="C19" s="39">
        <v>0.01</v>
      </c>
      <c r="D19" s="39"/>
      <c r="E19" s="45">
        <v>0.027</v>
      </c>
      <c r="F19" s="38">
        <f t="shared" si="3"/>
        <v>0.00027</v>
      </c>
      <c r="G19" s="38">
        <f t="shared" si="0"/>
        <v>0.027</v>
      </c>
      <c r="H19" s="38">
        <f t="shared" si="3"/>
        <v>0.00027</v>
      </c>
      <c r="I19" s="38"/>
      <c r="J19" s="46">
        <v>0.29</v>
      </c>
      <c r="K19" s="38">
        <f t="shared" si="4"/>
        <v>0.0029</v>
      </c>
      <c r="L19" s="38">
        <f t="shared" si="1"/>
        <v>0.29</v>
      </c>
      <c r="M19" s="38">
        <f t="shared" si="4"/>
        <v>0.0029</v>
      </c>
      <c r="N19" s="38"/>
      <c r="O19" s="47">
        <v>0.2</v>
      </c>
      <c r="P19" s="38">
        <f t="shared" si="5"/>
        <v>0.002</v>
      </c>
      <c r="Q19" s="38">
        <f t="shared" si="2"/>
        <v>0.2</v>
      </c>
      <c r="R19" s="38">
        <f t="shared" si="5"/>
        <v>0.002</v>
      </c>
    </row>
    <row r="20" spans="2:18" ht="12.75">
      <c r="B20" s="36" t="s">
        <v>76</v>
      </c>
      <c r="C20" s="39">
        <v>0</v>
      </c>
      <c r="D20" s="39"/>
      <c r="E20" s="45">
        <v>0.45</v>
      </c>
      <c r="F20" s="38">
        <f t="shared" si="3"/>
        <v>0</v>
      </c>
      <c r="G20" s="38">
        <f t="shared" si="0"/>
        <v>0.45</v>
      </c>
      <c r="H20" s="38">
        <f t="shared" si="3"/>
        <v>0</v>
      </c>
      <c r="I20" s="38"/>
      <c r="J20" s="46">
        <v>0.5</v>
      </c>
      <c r="K20" s="38">
        <f t="shared" si="4"/>
        <v>0</v>
      </c>
      <c r="L20" s="38">
        <f t="shared" si="1"/>
        <v>0.5</v>
      </c>
      <c r="M20" s="38">
        <f t="shared" si="4"/>
        <v>0</v>
      </c>
      <c r="N20" s="38"/>
      <c r="O20" s="47">
        <v>0.34</v>
      </c>
      <c r="P20" s="38">
        <f t="shared" si="5"/>
        <v>0</v>
      </c>
      <c r="Q20" s="38">
        <f t="shared" si="2"/>
        <v>0.34</v>
      </c>
      <c r="R20" s="38">
        <f t="shared" si="5"/>
        <v>0</v>
      </c>
    </row>
    <row r="21" spans="2:18" ht="12.75">
      <c r="B21" s="36" t="s">
        <v>77</v>
      </c>
      <c r="C21" s="39">
        <v>0.001</v>
      </c>
      <c r="D21" s="39"/>
      <c r="E21" s="45">
        <v>0.99</v>
      </c>
      <c r="F21" s="38">
        <f t="shared" si="3"/>
        <v>0.00099</v>
      </c>
      <c r="G21" s="38">
        <f t="shared" si="0"/>
        <v>0.99</v>
      </c>
      <c r="H21" s="38">
        <f t="shared" si="3"/>
        <v>0.00099</v>
      </c>
      <c r="I21" s="38"/>
      <c r="J21" s="46">
        <v>0.86</v>
      </c>
      <c r="K21" s="38">
        <f t="shared" si="4"/>
        <v>0.00086</v>
      </c>
      <c r="L21" s="38">
        <f t="shared" si="1"/>
        <v>0.86</v>
      </c>
      <c r="M21" s="38">
        <f t="shared" si="4"/>
        <v>0.00086</v>
      </c>
      <c r="N21" s="38"/>
      <c r="O21" s="47">
        <v>0.35</v>
      </c>
      <c r="P21" s="38">
        <f t="shared" si="5"/>
        <v>0.00035</v>
      </c>
      <c r="Q21" s="38">
        <f t="shared" si="2"/>
        <v>0.35</v>
      </c>
      <c r="R21" s="38">
        <f t="shared" si="5"/>
        <v>0.00035</v>
      </c>
    </row>
    <row r="22" spans="2:18" ht="12.75">
      <c r="B22" s="36" t="s">
        <v>78</v>
      </c>
      <c r="C22" s="39">
        <v>0.1</v>
      </c>
      <c r="D22" s="39"/>
      <c r="E22" s="45">
        <v>2.5</v>
      </c>
      <c r="F22" s="38">
        <f t="shared" si="3"/>
        <v>0.25</v>
      </c>
      <c r="G22" s="38">
        <f t="shared" si="0"/>
        <v>2.5</v>
      </c>
      <c r="H22" s="38">
        <f t="shared" si="3"/>
        <v>0.25</v>
      </c>
      <c r="I22" s="38"/>
      <c r="J22" s="46">
        <v>1.9</v>
      </c>
      <c r="K22" s="38">
        <f t="shared" si="4"/>
        <v>0.19</v>
      </c>
      <c r="L22" s="38">
        <f t="shared" si="1"/>
        <v>1.9</v>
      </c>
      <c r="M22" s="38">
        <f t="shared" si="4"/>
        <v>0.19</v>
      </c>
      <c r="N22" s="38"/>
      <c r="O22" s="47">
        <v>2.1</v>
      </c>
      <c r="P22" s="38">
        <f t="shared" si="5"/>
        <v>0.21000000000000002</v>
      </c>
      <c r="Q22" s="38">
        <f t="shared" si="2"/>
        <v>2.1</v>
      </c>
      <c r="R22" s="38">
        <f t="shared" si="5"/>
        <v>0.21000000000000002</v>
      </c>
    </row>
    <row r="23" spans="2:18" ht="12.75">
      <c r="B23" s="36" t="s">
        <v>79</v>
      </c>
      <c r="C23" s="39">
        <v>0</v>
      </c>
      <c r="D23" s="39"/>
      <c r="E23" s="45">
        <v>17</v>
      </c>
      <c r="F23" s="38">
        <f t="shared" si="3"/>
        <v>0</v>
      </c>
      <c r="G23" s="38">
        <f t="shared" si="0"/>
        <v>17</v>
      </c>
      <c r="H23" s="38">
        <f t="shared" si="3"/>
        <v>0</v>
      </c>
      <c r="I23" s="38"/>
      <c r="J23" s="46">
        <v>15</v>
      </c>
      <c r="K23" s="38">
        <f t="shared" si="4"/>
        <v>0</v>
      </c>
      <c r="L23" s="38">
        <f t="shared" si="1"/>
        <v>15</v>
      </c>
      <c r="M23" s="38">
        <f t="shared" si="4"/>
        <v>0</v>
      </c>
      <c r="N23" s="38"/>
      <c r="O23" s="47">
        <v>18</v>
      </c>
      <c r="P23" s="38">
        <f t="shared" si="5"/>
        <v>0</v>
      </c>
      <c r="Q23" s="38">
        <f t="shared" si="2"/>
        <v>18</v>
      </c>
      <c r="R23" s="38">
        <f t="shared" si="5"/>
        <v>0</v>
      </c>
    </row>
    <row r="24" spans="2:18" ht="12.75">
      <c r="B24" s="36" t="s">
        <v>80</v>
      </c>
      <c r="C24" s="39">
        <v>0.05</v>
      </c>
      <c r="D24" s="39"/>
      <c r="E24" s="45">
        <v>0.074</v>
      </c>
      <c r="F24" s="38">
        <f t="shared" si="3"/>
        <v>0.0037</v>
      </c>
      <c r="G24" s="38">
        <f t="shared" si="0"/>
        <v>0.074</v>
      </c>
      <c r="H24" s="38">
        <f t="shared" si="3"/>
        <v>0.0037</v>
      </c>
      <c r="I24" s="38"/>
      <c r="J24" s="46">
        <v>0.64</v>
      </c>
      <c r="K24" s="38">
        <f t="shared" si="4"/>
        <v>0.032</v>
      </c>
      <c r="L24" s="38">
        <f t="shared" si="1"/>
        <v>0.64</v>
      </c>
      <c r="M24" s="38">
        <f t="shared" si="4"/>
        <v>0.032</v>
      </c>
      <c r="N24" s="38"/>
      <c r="O24" s="47">
        <v>0.62</v>
      </c>
      <c r="P24" s="38">
        <f t="shared" si="5"/>
        <v>0.031</v>
      </c>
      <c r="Q24" s="38">
        <f t="shared" si="2"/>
        <v>0.62</v>
      </c>
      <c r="R24" s="38">
        <f t="shared" si="5"/>
        <v>0.031</v>
      </c>
    </row>
    <row r="25" spans="2:18" ht="12.75">
      <c r="B25" s="36" t="s">
        <v>81</v>
      </c>
      <c r="C25" s="39">
        <v>0.5</v>
      </c>
      <c r="D25" s="39"/>
      <c r="E25" s="45">
        <v>0.62</v>
      </c>
      <c r="F25" s="38">
        <f t="shared" si="3"/>
        <v>0.31</v>
      </c>
      <c r="G25" s="38">
        <f t="shared" si="0"/>
        <v>0.62</v>
      </c>
      <c r="H25" s="38">
        <f t="shared" si="3"/>
        <v>0.31</v>
      </c>
      <c r="I25" s="38"/>
      <c r="J25" s="46">
        <v>0.59</v>
      </c>
      <c r="K25" s="38">
        <f t="shared" si="4"/>
        <v>0.295</v>
      </c>
      <c r="L25" s="38">
        <f t="shared" si="1"/>
        <v>0.59</v>
      </c>
      <c r="M25" s="38">
        <f t="shared" si="4"/>
        <v>0.295</v>
      </c>
      <c r="N25" s="38"/>
      <c r="O25" s="47">
        <v>0.57</v>
      </c>
      <c r="P25" s="38">
        <f t="shared" si="5"/>
        <v>0.285</v>
      </c>
      <c r="Q25" s="38">
        <f t="shared" si="2"/>
        <v>0.57</v>
      </c>
      <c r="R25" s="38">
        <f t="shared" si="5"/>
        <v>0.285</v>
      </c>
    </row>
    <row r="26" spans="2:18" ht="12.75">
      <c r="B26" s="36" t="s">
        <v>82</v>
      </c>
      <c r="C26" s="39">
        <v>0</v>
      </c>
      <c r="D26" s="39"/>
      <c r="E26" s="45">
        <v>7.2</v>
      </c>
      <c r="F26" s="38">
        <f t="shared" si="3"/>
        <v>0</v>
      </c>
      <c r="G26" s="38">
        <f t="shared" si="0"/>
        <v>7.2</v>
      </c>
      <c r="H26" s="38">
        <f t="shared" si="3"/>
        <v>0</v>
      </c>
      <c r="I26" s="38"/>
      <c r="J26" s="46">
        <v>7.1</v>
      </c>
      <c r="K26" s="38">
        <f t="shared" si="4"/>
        <v>0</v>
      </c>
      <c r="L26" s="38">
        <f t="shared" si="1"/>
        <v>7.1</v>
      </c>
      <c r="M26" s="38">
        <f t="shared" si="4"/>
        <v>0</v>
      </c>
      <c r="N26" s="38"/>
      <c r="O26" s="47">
        <v>7</v>
      </c>
      <c r="P26" s="38">
        <f t="shared" si="5"/>
        <v>0</v>
      </c>
      <c r="Q26" s="38">
        <f t="shared" si="2"/>
        <v>7</v>
      </c>
      <c r="R26" s="38">
        <f t="shared" si="5"/>
        <v>0</v>
      </c>
    </row>
    <row r="27" spans="2:18" ht="12.75">
      <c r="B27" s="36" t="s">
        <v>83</v>
      </c>
      <c r="C27" s="39">
        <v>0.1</v>
      </c>
      <c r="D27" s="39"/>
      <c r="E27" s="45">
        <v>0.85</v>
      </c>
      <c r="F27" s="38">
        <f t="shared" si="3"/>
        <v>0.085</v>
      </c>
      <c r="G27" s="38">
        <f t="shared" si="0"/>
        <v>0.85</v>
      </c>
      <c r="H27" s="38">
        <f t="shared" si="3"/>
        <v>0.085</v>
      </c>
      <c r="I27" s="38"/>
      <c r="J27" s="46">
        <v>0.84</v>
      </c>
      <c r="K27" s="38">
        <f t="shared" si="4"/>
        <v>0.084</v>
      </c>
      <c r="L27" s="38">
        <f t="shared" si="1"/>
        <v>0.84</v>
      </c>
      <c r="M27" s="38">
        <f t="shared" si="4"/>
        <v>0.084</v>
      </c>
      <c r="N27" s="38"/>
      <c r="O27" s="47">
        <v>0.71</v>
      </c>
      <c r="P27" s="38">
        <f t="shared" si="5"/>
        <v>0.071</v>
      </c>
      <c r="Q27" s="38">
        <f t="shared" si="2"/>
        <v>0.71</v>
      </c>
      <c r="R27" s="38">
        <f t="shared" si="5"/>
        <v>0.071</v>
      </c>
    </row>
    <row r="28" spans="2:18" ht="12.75">
      <c r="B28" s="36" t="s">
        <v>84</v>
      </c>
      <c r="C28" s="39">
        <v>0.1</v>
      </c>
      <c r="D28" s="39"/>
      <c r="E28" s="45">
        <v>0.53</v>
      </c>
      <c r="F28" s="38">
        <f t="shared" si="3"/>
        <v>0.053000000000000005</v>
      </c>
      <c r="G28" s="38">
        <f t="shared" si="0"/>
        <v>0.53</v>
      </c>
      <c r="H28" s="38">
        <f t="shared" si="3"/>
        <v>0.053000000000000005</v>
      </c>
      <c r="I28" s="38"/>
      <c r="J28" s="46">
        <v>0.54</v>
      </c>
      <c r="K28" s="38">
        <f t="shared" si="4"/>
        <v>0.054000000000000006</v>
      </c>
      <c r="L28" s="38">
        <f t="shared" si="1"/>
        <v>0.54</v>
      </c>
      <c r="M28" s="38">
        <f t="shared" si="4"/>
        <v>0.054000000000000006</v>
      </c>
      <c r="N28" s="38"/>
      <c r="O28" s="47">
        <v>0.45</v>
      </c>
      <c r="P28" s="38">
        <f t="shared" si="5"/>
        <v>0.045000000000000005</v>
      </c>
      <c r="Q28" s="38">
        <f t="shared" si="2"/>
        <v>0.45</v>
      </c>
      <c r="R28" s="38">
        <f t="shared" si="5"/>
        <v>0.045000000000000005</v>
      </c>
    </row>
    <row r="29" spans="2:18" ht="12.75">
      <c r="B29" s="36" t="s">
        <v>85</v>
      </c>
      <c r="C29" s="39">
        <v>0.1</v>
      </c>
      <c r="D29" s="39"/>
      <c r="E29" s="45">
        <v>0.38</v>
      </c>
      <c r="F29" s="38">
        <f t="shared" si="3"/>
        <v>0.038000000000000006</v>
      </c>
      <c r="G29" s="38">
        <f t="shared" si="0"/>
        <v>0.38</v>
      </c>
      <c r="H29" s="38">
        <f t="shared" si="3"/>
        <v>0.038000000000000006</v>
      </c>
      <c r="I29" s="38"/>
      <c r="J29" s="46">
        <v>0.39</v>
      </c>
      <c r="K29" s="38">
        <f aca="true" t="shared" si="6" ref="K29:M35">IF(J29="","",J29*$C29)</f>
        <v>0.03900000000000001</v>
      </c>
      <c r="L29" s="38">
        <f t="shared" si="1"/>
        <v>0.39</v>
      </c>
      <c r="M29" s="38">
        <f t="shared" si="6"/>
        <v>0.03900000000000001</v>
      </c>
      <c r="N29" s="38"/>
      <c r="O29" s="47">
        <v>0.35</v>
      </c>
      <c r="P29" s="38">
        <f aca="true" t="shared" si="7" ref="P29:R35">IF(O29="","",O29*$C29)</f>
        <v>0.034999999999999996</v>
      </c>
      <c r="Q29" s="38">
        <f t="shared" si="2"/>
        <v>0.35</v>
      </c>
      <c r="R29" s="38">
        <f t="shared" si="7"/>
        <v>0.034999999999999996</v>
      </c>
    </row>
    <row r="30" spans="2:18" ht="12.75">
      <c r="B30" s="36" t="s">
        <v>86</v>
      </c>
      <c r="C30" s="39">
        <v>0.1</v>
      </c>
      <c r="D30" s="39"/>
      <c r="E30" s="45">
        <v>0.19</v>
      </c>
      <c r="F30" s="38">
        <f t="shared" si="3"/>
        <v>0.019000000000000003</v>
      </c>
      <c r="G30" s="38">
        <f t="shared" si="0"/>
        <v>0.19</v>
      </c>
      <c r="H30" s="38">
        <f t="shared" si="3"/>
        <v>0.019000000000000003</v>
      </c>
      <c r="I30" s="38"/>
      <c r="J30" s="46">
        <v>0.22</v>
      </c>
      <c r="K30" s="38">
        <f t="shared" si="6"/>
        <v>0.022000000000000002</v>
      </c>
      <c r="L30" s="38">
        <f t="shared" si="1"/>
        <v>0.22</v>
      </c>
      <c r="M30" s="38">
        <f t="shared" si="6"/>
        <v>0.022000000000000002</v>
      </c>
      <c r="N30" s="38"/>
      <c r="O30" s="47">
        <v>0.19</v>
      </c>
      <c r="P30" s="38">
        <f t="shared" si="7"/>
        <v>0.019000000000000003</v>
      </c>
      <c r="Q30" s="38">
        <f t="shared" si="2"/>
        <v>0.19</v>
      </c>
      <c r="R30" s="38">
        <f t="shared" si="7"/>
        <v>0.019000000000000003</v>
      </c>
    </row>
    <row r="31" spans="2:18" ht="12.75">
      <c r="B31" s="36" t="s">
        <v>87</v>
      </c>
      <c r="C31" s="39">
        <v>0</v>
      </c>
      <c r="D31" s="39"/>
      <c r="E31" s="45">
        <v>4.7</v>
      </c>
      <c r="F31" s="38">
        <f t="shared" si="3"/>
        <v>0</v>
      </c>
      <c r="G31" s="38">
        <f t="shared" si="0"/>
        <v>4.7</v>
      </c>
      <c r="H31" s="38">
        <f t="shared" si="3"/>
        <v>0</v>
      </c>
      <c r="I31" s="38"/>
      <c r="J31" s="46">
        <v>5</v>
      </c>
      <c r="K31" s="38">
        <f t="shared" si="6"/>
        <v>0</v>
      </c>
      <c r="L31" s="38">
        <f t="shared" si="1"/>
        <v>5</v>
      </c>
      <c r="M31" s="38">
        <f t="shared" si="6"/>
        <v>0</v>
      </c>
      <c r="N31" s="38"/>
      <c r="O31" s="47">
        <v>4.3</v>
      </c>
      <c r="P31" s="38">
        <f t="shared" si="7"/>
        <v>0</v>
      </c>
      <c r="Q31" s="38">
        <f t="shared" si="2"/>
        <v>4.3</v>
      </c>
      <c r="R31" s="38">
        <f t="shared" si="7"/>
        <v>0</v>
      </c>
    </row>
    <row r="32" spans="2:18" ht="12.75">
      <c r="B32" s="36" t="s">
        <v>88</v>
      </c>
      <c r="C32" s="39">
        <v>0.01</v>
      </c>
      <c r="D32" s="39"/>
      <c r="E32" s="45">
        <v>1</v>
      </c>
      <c r="F32" s="38">
        <f t="shared" si="3"/>
        <v>0.01</v>
      </c>
      <c r="G32" s="38">
        <f t="shared" si="0"/>
        <v>1</v>
      </c>
      <c r="H32" s="38">
        <f t="shared" si="3"/>
        <v>0.01</v>
      </c>
      <c r="I32" s="38"/>
      <c r="J32" s="46">
        <v>1.2</v>
      </c>
      <c r="K32" s="38">
        <f t="shared" si="6"/>
        <v>0.012</v>
      </c>
      <c r="L32" s="38">
        <f t="shared" si="1"/>
        <v>1.2</v>
      </c>
      <c r="M32" s="38">
        <f t="shared" si="6"/>
        <v>0.012</v>
      </c>
      <c r="N32" s="38"/>
      <c r="O32" s="47">
        <v>0.94</v>
      </c>
      <c r="P32" s="38">
        <f t="shared" si="7"/>
        <v>0.0094</v>
      </c>
      <c r="Q32" s="38">
        <f t="shared" si="2"/>
        <v>0.94</v>
      </c>
      <c r="R32" s="38">
        <f t="shared" si="7"/>
        <v>0.0094</v>
      </c>
    </row>
    <row r="33" spans="2:18" ht="12.75">
      <c r="B33" s="36" t="s">
        <v>89</v>
      </c>
      <c r="C33" s="39">
        <v>0.01</v>
      </c>
      <c r="D33" s="39"/>
      <c r="E33" s="45">
        <v>0.3</v>
      </c>
      <c r="F33" s="38">
        <f t="shared" si="3"/>
        <v>0.003</v>
      </c>
      <c r="G33" s="38">
        <f t="shared" si="0"/>
        <v>0.3</v>
      </c>
      <c r="H33" s="38">
        <f t="shared" si="3"/>
        <v>0.003</v>
      </c>
      <c r="I33" s="38"/>
      <c r="J33" s="46">
        <v>0.33</v>
      </c>
      <c r="K33" s="38">
        <f t="shared" si="6"/>
        <v>0.0033000000000000004</v>
      </c>
      <c r="L33" s="38">
        <f t="shared" si="1"/>
        <v>0.33</v>
      </c>
      <c r="M33" s="38">
        <f t="shared" si="6"/>
        <v>0.0033000000000000004</v>
      </c>
      <c r="N33" s="38"/>
      <c r="O33" s="47">
        <v>0.27</v>
      </c>
      <c r="P33" s="38">
        <f t="shared" si="7"/>
        <v>0.0027</v>
      </c>
      <c r="Q33" s="38">
        <f t="shared" si="2"/>
        <v>0.27</v>
      </c>
      <c r="R33" s="38">
        <f t="shared" si="7"/>
        <v>0.0027</v>
      </c>
    </row>
    <row r="34" spans="2:18" ht="12.75">
      <c r="B34" s="36" t="s">
        <v>90</v>
      </c>
      <c r="C34" s="39">
        <v>0</v>
      </c>
      <c r="D34" s="39"/>
      <c r="E34" s="45">
        <v>2</v>
      </c>
      <c r="F34" s="38">
        <f t="shared" si="3"/>
        <v>0</v>
      </c>
      <c r="G34" s="38">
        <f t="shared" si="0"/>
        <v>2</v>
      </c>
      <c r="H34" s="38">
        <f t="shared" si="3"/>
        <v>0</v>
      </c>
      <c r="I34" s="38"/>
      <c r="J34" s="46">
        <v>2.3</v>
      </c>
      <c r="K34" s="38">
        <f t="shared" si="6"/>
        <v>0</v>
      </c>
      <c r="L34" s="38">
        <f t="shared" si="1"/>
        <v>2.3</v>
      </c>
      <c r="M34" s="38">
        <f t="shared" si="6"/>
        <v>0</v>
      </c>
      <c r="N34" s="38"/>
      <c r="O34" s="47">
        <v>1.9</v>
      </c>
      <c r="P34" s="38">
        <f t="shared" si="7"/>
        <v>0</v>
      </c>
      <c r="Q34" s="38">
        <f t="shared" si="2"/>
        <v>1.9</v>
      </c>
      <c r="R34" s="38">
        <f t="shared" si="7"/>
        <v>0</v>
      </c>
    </row>
    <row r="35" spans="2:18" ht="12.75">
      <c r="B35" s="36" t="s">
        <v>91</v>
      </c>
      <c r="C35" s="39">
        <v>0.001</v>
      </c>
      <c r="D35" s="39"/>
      <c r="E35" s="38">
        <v>0.55</v>
      </c>
      <c r="F35" s="38">
        <f t="shared" si="3"/>
        <v>0.00055</v>
      </c>
      <c r="G35" s="38">
        <f t="shared" si="0"/>
        <v>0.55</v>
      </c>
      <c r="H35" s="38">
        <f t="shared" si="3"/>
        <v>0.00055</v>
      </c>
      <c r="I35" s="38"/>
      <c r="J35" s="46">
        <v>0.55</v>
      </c>
      <c r="K35" s="38">
        <f t="shared" si="6"/>
        <v>0.00055</v>
      </c>
      <c r="L35" s="38">
        <f t="shared" si="1"/>
        <v>0.55</v>
      </c>
      <c r="M35" s="38">
        <f t="shared" si="6"/>
        <v>0.00055</v>
      </c>
      <c r="N35" s="38"/>
      <c r="O35" s="47">
        <v>0.39</v>
      </c>
      <c r="P35" s="38">
        <f t="shared" si="7"/>
        <v>0.00039000000000000005</v>
      </c>
      <c r="Q35" s="38">
        <f t="shared" si="2"/>
        <v>0.39</v>
      </c>
      <c r="R35" s="38">
        <f t="shared" si="7"/>
        <v>0.00039000000000000005</v>
      </c>
    </row>
    <row r="36" spans="5:17" ht="12.75">
      <c r="E36" s="48"/>
      <c r="G36" s="48"/>
      <c r="I36" s="48"/>
      <c r="J36" s="48"/>
      <c r="K36" s="48"/>
      <c r="L36" s="48"/>
      <c r="M36" s="48"/>
      <c r="N36" s="48"/>
      <c r="O36" s="48"/>
      <c r="Q36" s="48"/>
    </row>
    <row r="37" spans="2:21" ht="12.75">
      <c r="B37" s="36" t="s">
        <v>92</v>
      </c>
      <c r="E37" s="48">
        <v>124.683</v>
      </c>
      <c r="F37" s="48">
        <f>E37</f>
        <v>124.683</v>
      </c>
      <c r="G37" s="48">
        <f>E37</f>
        <v>124.683</v>
      </c>
      <c r="H37" s="48">
        <f>E37</f>
        <v>124.683</v>
      </c>
      <c r="I37" s="48"/>
      <c r="J37" s="48">
        <v>126.623</v>
      </c>
      <c r="K37" s="48">
        <f>J37</f>
        <v>126.623</v>
      </c>
      <c r="L37" s="48">
        <f>J37</f>
        <v>126.623</v>
      </c>
      <c r="M37" s="48">
        <f>J37</f>
        <v>126.623</v>
      </c>
      <c r="N37" s="48"/>
      <c r="O37" s="48">
        <v>127.476</v>
      </c>
      <c r="P37" s="48">
        <f>O37</f>
        <v>127.476</v>
      </c>
      <c r="Q37" s="48">
        <f>O37</f>
        <v>127.476</v>
      </c>
      <c r="R37" s="48">
        <f>O37</f>
        <v>127.476</v>
      </c>
      <c r="T37" s="48"/>
      <c r="U37" s="48"/>
    </row>
    <row r="38" spans="2:21" ht="12.75">
      <c r="B38" s="36" t="s">
        <v>93</v>
      </c>
      <c r="E38" s="48">
        <v>3</v>
      </c>
      <c r="F38" s="48">
        <f>E38</f>
        <v>3</v>
      </c>
      <c r="G38" s="48">
        <f>E38</f>
        <v>3</v>
      </c>
      <c r="H38" s="48">
        <f>E38</f>
        <v>3</v>
      </c>
      <c r="I38" s="48"/>
      <c r="J38" s="48">
        <v>3.5</v>
      </c>
      <c r="K38" s="48">
        <f>J38</f>
        <v>3.5</v>
      </c>
      <c r="L38" s="48">
        <f>J38</f>
        <v>3.5</v>
      </c>
      <c r="M38" s="48">
        <f>J38</f>
        <v>3.5</v>
      </c>
      <c r="N38" s="48"/>
      <c r="O38" s="48">
        <v>3.7</v>
      </c>
      <c r="P38" s="48">
        <f>O38</f>
        <v>3.7</v>
      </c>
      <c r="Q38" s="48">
        <f>O38</f>
        <v>3.7</v>
      </c>
      <c r="R38" s="48">
        <f>O38</f>
        <v>3.7</v>
      </c>
      <c r="T38" s="48"/>
      <c r="U38" s="48"/>
    </row>
    <row r="39" spans="5:18" ht="12.75">
      <c r="E39" s="48"/>
      <c r="F39" s="47"/>
      <c r="G39" s="48"/>
      <c r="H39" s="47"/>
      <c r="I39" s="47"/>
      <c r="J39" s="48"/>
      <c r="K39" s="47"/>
      <c r="L39" s="48"/>
      <c r="M39" s="47"/>
      <c r="N39" s="48"/>
      <c r="O39" s="48"/>
      <c r="P39" s="48"/>
      <c r="Q39" s="48"/>
      <c r="R39" s="48"/>
    </row>
    <row r="40" spans="2:21" ht="12" customHeight="1">
      <c r="B40" s="36" t="s">
        <v>94</v>
      </c>
      <c r="C40" s="38"/>
      <c r="D40" s="38"/>
      <c r="E40" s="45">
        <f>SUM(E35,E34,E31,E26,E23,E21,E20,E18,E14,E12)</f>
        <v>34.690000000000005</v>
      </c>
      <c r="F40" s="45">
        <f>SUM(F11:F35)</f>
        <v>0.9070100000000001</v>
      </c>
      <c r="G40" s="45">
        <f>SUM(G35,G34,G31,G26,G23,G21,G20,G18,G14,G12)</f>
        <v>34.690000000000005</v>
      </c>
      <c r="H40" s="45">
        <f>SUM(H11:H35)</f>
        <v>0.9070100000000001</v>
      </c>
      <c r="I40" s="38"/>
      <c r="J40" s="45">
        <f>SUM(J35,J34,J31,J26,J23,J21,J20,J18,J14,J12)</f>
        <v>33.1</v>
      </c>
      <c r="K40" s="45">
        <f>SUM(K11:K35)</f>
        <v>0.85621</v>
      </c>
      <c r="L40" s="45">
        <f>SUM(L35,L34,L31,L26,L23,L21,L20,L18,L14,L12)</f>
        <v>33.1</v>
      </c>
      <c r="M40" s="45">
        <f>SUM(M11:M35)</f>
        <v>0.85621</v>
      </c>
      <c r="N40" s="38"/>
      <c r="O40" s="45">
        <f>SUM(O35,O34,O31,O26,O23,O21,O20,O18,O14,O12)</f>
        <v>33.88</v>
      </c>
      <c r="P40" s="45">
        <f>SUM(P11:P35)</f>
        <v>0.8322400000000001</v>
      </c>
      <c r="Q40" s="45">
        <f>SUM(Q35,Q34,Q31,Q26,Q23,Q21,Q20,Q18,Q14,Q12)</f>
        <v>33.88</v>
      </c>
      <c r="R40" s="45">
        <f>SUM(R11:R35)</f>
        <v>0.8322400000000001</v>
      </c>
      <c r="T40" s="38"/>
      <c r="U40" s="38"/>
    </row>
    <row r="41" spans="2:21" ht="12.75">
      <c r="B41" s="36" t="s">
        <v>95</v>
      </c>
      <c r="C41" s="38"/>
      <c r="D41" s="17">
        <f>(F41-H41)*2/F41*100</f>
        <v>0</v>
      </c>
      <c r="E41" s="45">
        <f>E40/E37/0.0283*(21-7)/(21-E38)</f>
        <v>7.646560897123761</v>
      </c>
      <c r="F41" s="45">
        <f>F40/F37/0.0283*(21-7)/(21-F38)</f>
        <v>0.19992814065437364</v>
      </c>
      <c r="G41" s="45">
        <f>G40/G37/0.0283*(21-7)/(21-G38)</f>
        <v>7.646560897123761</v>
      </c>
      <c r="H41" s="45">
        <f>H40/H37/0.0283*(21-7)/(21-H38)</f>
        <v>0.19992814065437364</v>
      </c>
      <c r="I41" s="17">
        <f>(K41-M41)*2/K41*100</f>
        <v>0</v>
      </c>
      <c r="J41" s="45">
        <f>J40/J37/0.0283*(21-7)/(21-J38)</f>
        <v>7.3895662394383</v>
      </c>
      <c r="K41" s="45">
        <f>K40/K37/0.0283*(21-7)/(21-K38)</f>
        <v>0.19114865588729504</v>
      </c>
      <c r="L41" s="45">
        <f>L40/L37/0.0283*(21-7)/(21-L38)</f>
        <v>7.3895662394383</v>
      </c>
      <c r="M41" s="45">
        <f>M40/M37/0.0283*(21-7)/(21-M38)</f>
        <v>0.19114865588729504</v>
      </c>
      <c r="N41" s="17">
        <f>(P41-R41)*2/P41*100</f>
        <v>0</v>
      </c>
      <c r="O41" s="45">
        <f>O40/O37/0.0283*(21-7)/(21-O38)</f>
        <v>7.599945381657493</v>
      </c>
      <c r="P41" s="45">
        <f>P40/P37/0.0283*(21-7)/(21-P38)</f>
        <v>0.18668767840704345</v>
      </c>
      <c r="Q41" s="45">
        <f>Q40/Q37/0.0283*(21-7)/(21-Q38)</f>
        <v>7.599945381657493</v>
      </c>
      <c r="R41" s="45">
        <f>R40/R37/0.0283*(21-7)/(21-R38)</f>
        <v>0.18668767840704345</v>
      </c>
      <c r="S41" s="38"/>
      <c r="T41" s="38"/>
      <c r="U41" s="38"/>
    </row>
    <row r="42" spans="5:17" ht="12.75">
      <c r="E42" s="45"/>
      <c r="G42" s="45"/>
      <c r="I42" s="45"/>
      <c r="J42" s="45"/>
      <c r="K42" s="45"/>
      <c r="L42" s="45"/>
      <c r="M42" s="45"/>
      <c r="N42" s="45"/>
      <c r="O42" s="45"/>
      <c r="Q42" s="45"/>
    </row>
    <row r="43" spans="2:23" s="48" customFormat="1" ht="12.75">
      <c r="B43" s="48" t="s">
        <v>107</v>
      </c>
      <c r="C43" s="45">
        <f>AVERAGE(H41,M41,R41)</f>
        <v>0.1925881583162374</v>
      </c>
      <c r="F43" s="38"/>
      <c r="H43" s="38"/>
      <c r="P43" s="37"/>
      <c r="R43" s="37"/>
      <c r="S43" s="36"/>
      <c r="T43" s="36"/>
      <c r="U43" s="36"/>
      <c r="V43" s="36"/>
      <c r="W43" s="36"/>
    </row>
    <row r="44" spans="2:3" ht="12.75">
      <c r="B44" s="36" t="s">
        <v>108</v>
      </c>
      <c r="C44" s="38">
        <f>AVERAGE(G41,L41,Q41)</f>
        <v>7.545357506073185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2004-02-24T23:57:10Z</cp:lastPrinted>
  <dcterms:created xsi:type="dcterms:W3CDTF">2000-01-10T00:44:42Z</dcterms:created>
  <dcterms:modified xsi:type="dcterms:W3CDTF">2004-02-24T23:57:16Z</dcterms:modified>
  <cp:category/>
  <cp:version/>
  <cp:contentType/>
  <cp:contentStatus/>
</cp:coreProperties>
</file>