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920" yWindow="3825" windowWidth="12120" windowHeight="6780" tabRatio="630" activeTab="0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  <sheet name="df c2" sheetId="7" r:id="rId7"/>
  </sheets>
  <definedNames/>
  <calcPr fullCalcOnLoad="1"/>
</workbook>
</file>

<file path=xl/sharedStrings.xml><?xml version="1.0" encoding="utf-8"?>
<sst xmlns="http://schemas.openxmlformats.org/spreadsheetml/2006/main" count="494" uniqueCount="189">
  <si>
    <t>Stack Gas Emissions</t>
  </si>
  <si>
    <t>APCS</t>
  </si>
  <si>
    <t>HW</t>
  </si>
  <si>
    <t>PM</t>
  </si>
  <si>
    <t>HCl</t>
  </si>
  <si>
    <t>Cl2</t>
  </si>
  <si>
    <t>SVM</t>
  </si>
  <si>
    <t>LVM</t>
  </si>
  <si>
    <t>DRE</t>
  </si>
  <si>
    <t>Ash</t>
  </si>
  <si>
    <t>O2</t>
  </si>
  <si>
    <t>MM Btu/hr</t>
  </si>
  <si>
    <t>gr/dscf</t>
  </si>
  <si>
    <t>ppmv</t>
  </si>
  <si>
    <t>µg/dscm</t>
  </si>
  <si>
    <t>mg/dscm</t>
  </si>
  <si>
    <t>dscfm</t>
  </si>
  <si>
    <t>%</t>
  </si>
  <si>
    <t>°F</t>
  </si>
  <si>
    <t>EPA ID No.</t>
  </si>
  <si>
    <t>Facility Name</t>
  </si>
  <si>
    <t>Facility Location</t>
  </si>
  <si>
    <t>Unit ID Name/No.</t>
  </si>
  <si>
    <t>Other Sister Facilities</t>
  </si>
  <si>
    <t>Combustor</t>
  </si>
  <si>
    <t>Combustor Characteristics</t>
  </si>
  <si>
    <t>APCS Characteristics</t>
  </si>
  <si>
    <t>Stack Characteristics</t>
  </si>
  <si>
    <t>Permitting Status</t>
  </si>
  <si>
    <t xml:space="preserve">     Report Name/Date</t>
  </si>
  <si>
    <t xml:space="preserve">     Testing Dates</t>
  </si>
  <si>
    <t xml:space="preserve">     Content</t>
  </si>
  <si>
    <t xml:space="preserve">     Report Prepar</t>
  </si>
  <si>
    <t xml:space="preserve">     Testing Firm</t>
  </si>
  <si>
    <t>Units</t>
  </si>
  <si>
    <t>Cond Avg</t>
  </si>
  <si>
    <t xml:space="preserve">   Stack Gas Flowrate</t>
  </si>
  <si>
    <t xml:space="preserve">   Temperature</t>
  </si>
  <si>
    <t>y</t>
  </si>
  <si>
    <t>g/hr</t>
  </si>
  <si>
    <t>nd</t>
  </si>
  <si>
    <t>Chlorine</t>
  </si>
  <si>
    <t>Se</t>
  </si>
  <si>
    <t>Stack Gas Flowrate</t>
  </si>
  <si>
    <t>Estimated Firing Rate</t>
  </si>
  <si>
    <t>Process Information</t>
  </si>
  <si>
    <t>I-TEF</t>
  </si>
  <si>
    <t>Run 2</t>
  </si>
  <si>
    <t>Run 3</t>
  </si>
  <si>
    <t>Run 4</t>
  </si>
  <si>
    <t>Wght Fact</t>
  </si>
  <si>
    <t>Total</t>
  </si>
  <si>
    <t xml:space="preserve"> TEQ</t>
  </si>
  <si>
    <t>TEQ</t>
  </si>
  <si>
    <t xml:space="preserve"> @ 1/2 ND</t>
  </si>
  <si>
    <t>Detected in sample volume (ng)</t>
  </si>
  <si>
    <t>2,3,7,8-TCDD</t>
  </si>
  <si>
    <t>Total TCDD</t>
  </si>
  <si>
    <t>1,2,3,7,8-PCDD</t>
  </si>
  <si>
    <t>Total PCDD</t>
  </si>
  <si>
    <t>1,2,3,4,7,8-HxCDD</t>
  </si>
  <si>
    <t>1,2,3,6,7,8-HxCDD</t>
  </si>
  <si>
    <t>1,2,3,7,8,9-HxCDD</t>
  </si>
  <si>
    <t>Total HxCDD</t>
  </si>
  <si>
    <t>1,2,3,4,6,7,8-HpCDD</t>
  </si>
  <si>
    <t>Total HpCDD</t>
  </si>
  <si>
    <t>OCDD</t>
  </si>
  <si>
    <t>2,3,7,8-TCDF</t>
  </si>
  <si>
    <t>Total TCDF</t>
  </si>
  <si>
    <t>1,2,3,7,8-PCDF</t>
  </si>
  <si>
    <t>2,3,4,7,8-PCDF</t>
  </si>
  <si>
    <t>Total PCDF</t>
  </si>
  <si>
    <t>1,2,3,4,7,8-HxCDF</t>
  </si>
  <si>
    <t>1,2,3,6,7,8-HxCDF</t>
  </si>
  <si>
    <t>2,3,4,6,7,8-HxCDF</t>
  </si>
  <si>
    <t>1,2,3,7,8,9-HxCDF</t>
  </si>
  <si>
    <t>Total HxCDF</t>
  </si>
  <si>
    <t>1,2,3,4,6,7,8-HpCDF</t>
  </si>
  <si>
    <t>1,2,3,4,7,8,9-HpCDF</t>
  </si>
  <si>
    <t>Total HpCDF</t>
  </si>
  <si>
    <t>OCDF</t>
  </si>
  <si>
    <t>Gas sample volume (dscf)</t>
  </si>
  <si>
    <t>O2 (%)</t>
  </si>
  <si>
    <t>PCDD/PCDF (ng in sample)</t>
  </si>
  <si>
    <t>PCDD/PCDF (ng/dscm @ 7% O2)</t>
  </si>
  <si>
    <t xml:space="preserve">Facility Name and ID: </t>
  </si>
  <si>
    <t xml:space="preserve">Condition/Test Date: </t>
  </si>
  <si>
    <t>Condition ID:</t>
  </si>
  <si>
    <t>F</t>
  </si>
  <si>
    <t>n</t>
  </si>
  <si>
    <t>TXD008099079</t>
  </si>
  <si>
    <t>TX</t>
  </si>
  <si>
    <t>Regeneration Unit No. 2</t>
  </si>
  <si>
    <t>September 9-16, 1996</t>
  </si>
  <si>
    <t>Houston</t>
  </si>
  <si>
    <t>Roy F. Weston, Inc.</t>
  </si>
  <si>
    <t>Rhodia (Rhone-Poulenc)</t>
  </si>
  <si>
    <t>Spent acid &amp; sulfur as feedstock; HWs &amp; NG for heat input</t>
  </si>
  <si>
    <t>acfm</t>
  </si>
  <si>
    <t>Cp</t>
  </si>
  <si>
    <t>in H2O</t>
  </si>
  <si>
    <t>POHC DRE</t>
  </si>
  <si>
    <t>lb/hr</t>
  </si>
  <si>
    <t>Biennial RCRA Trial Burn Test Report - Rhone-Poulenc, Inc., Regeneration Unit No. 2; dated December 1996</t>
  </si>
  <si>
    <t>Liq, sludge</t>
  </si>
  <si>
    <t>Hazardous Wastes</t>
  </si>
  <si>
    <t>Haz Waste Description</t>
  </si>
  <si>
    <t xml:space="preserve">Natural gas </t>
  </si>
  <si>
    <t>1010C2</t>
  </si>
  <si>
    <t>Viscosity</t>
  </si>
  <si>
    <t>NOx</t>
  </si>
  <si>
    <t>Chlorobenzene</t>
  </si>
  <si>
    <t>Tier I metals</t>
  </si>
  <si>
    <t>PCDD/PCDF</t>
  </si>
  <si>
    <t>TEQ Cond Avg</t>
  </si>
  <si>
    <t>Waste</t>
  </si>
  <si>
    <t>Spent acid</t>
  </si>
  <si>
    <t>PM, CO, HCl/Cl2; ash, Cl feed analysis</t>
  </si>
  <si>
    <t>PM, CO, HCl/Cl2, DRE; POHC, ash, Cl feed analysis</t>
  </si>
  <si>
    <t>1/2 ND</t>
  </si>
  <si>
    <t>Supplemental Fuel</t>
  </si>
  <si>
    <t>MMBtu/hr</t>
  </si>
  <si>
    <t>Nat gas</t>
  </si>
  <si>
    <t>Feedrate</t>
  </si>
  <si>
    <t>scfh</t>
  </si>
  <si>
    <t>Feedstreams</t>
  </si>
  <si>
    <t>Trial burn; max cond for feedrates, comb temperature</t>
  </si>
  <si>
    <t>Trial burn; max cond for feedrates; min comb temp and O2</t>
  </si>
  <si>
    <t>Sulfuric Acid Regeneration Furnace</t>
  </si>
  <si>
    <t>Capacity (MMBtu/hr)</t>
  </si>
  <si>
    <t>None</t>
  </si>
  <si>
    <t>Houston, TX</t>
  </si>
  <si>
    <t>taken from 1997 Incineration Conference paper by Dickerson from Rhodia</t>
  </si>
  <si>
    <t>Phase II ID No.</t>
  </si>
  <si>
    <t>Comb Chamber Temperature</t>
  </si>
  <si>
    <t>Comb Chamber O2</t>
  </si>
  <si>
    <t>Comb Chamber Pressure</t>
  </si>
  <si>
    <t>Comb Gas Velocity</t>
  </si>
  <si>
    <t>Feedrate MTEC Calculations</t>
  </si>
  <si>
    <t>Source Description</t>
  </si>
  <si>
    <t xml:space="preserve">     Cond Description</t>
  </si>
  <si>
    <t>7% O2</t>
  </si>
  <si>
    <t>Soot Blowing</t>
  </si>
  <si>
    <t xml:space="preserve">    City</t>
  </si>
  <si>
    <t xml:space="preserve">    State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</si>
  <si>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</si>
  <si>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</si>
  <si>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</si>
  <si>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</si>
  <si>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Comments</t>
  </si>
  <si>
    <t>(PM, HCl/Cl2)</t>
  </si>
  <si>
    <t>PM, HCl/Cl2</t>
  </si>
  <si>
    <t xml:space="preserve">   O2</t>
  </si>
  <si>
    <t xml:space="preserve">   Moisture</t>
  </si>
  <si>
    <t>Carbon Tetrachloride</t>
  </si>
  <si>
    <t>Emission Rate</t>
  </si>
  <si>
    <t>Total Chlorine</t>
  </si>
  <si>
    <t>HC (RA)</t>
  </si>
  <si>
    <t>CO (RA)</t>
  </si>
  <si>
    <t>CO (MHRA)</t>
  </si>
  <si>
    <t>Sampling Train</t>
  </si>
  <si>
    <t>Arsenic</t>
  </si>
  <si>
    <t>Beryllium</t>
  </si>
  <si>
    <t>Antimony</t>
  </si>
  <si>
    <t>Lead</t>
  </si>
  <si>
    <t>Nickel</t>
  </si>
  <si>
    <t>Cadmium</t>
  </si>
  <si>
    <t>Chromium</t>
  </si>
  <si>
    <t>1010C1</t>
  </si>
  <si>
    <t>*</t>
  </si>
  <si>
    <t>Thermal Feedrate</t>
  </si>
  <si>
    <t>Mercury</t>
  </si>
  <si>
    <t>Feed Rate</t>
  </si>
  <si>
    <t>Feedstream Description</t>
  </si>
  <si>
    <t>HWC Burn Status (Date if Terminated)</t>
  </si>
  <si>
    <t xml:space="preserve">WHB/QT/CC/WESP/DT/CONV/SO3ABS/ME                                       </t>
  </si>
  <si>
    <t>Waste heat boiler (firetube), quench tower, contact cooler, wet ESP, drying tower, SO2/SO3 converter, SO3 absorber, and mist eliminator</t>
  </si>
  <si>
    <t>min of 6</t>
  </si>
  <si>
    <t>max of 6</t>
  </si>
  <si>
    <t>R1</t>
  </si>
  <si>
    <t>R2</t>
  </si>
  <si>
    <t>R3</t>
  </si>
  <si>
    <t>Feed Class 2</t>
  </si>
  <si>
    <t>RM</t>
  </si>
  <si>
    <t xml:space="preserve"> Sludges, and other HW liquids</t>
  </si>
  <si>
    <t xml:space="preserve">     Cond Dates</t>
  </si>
  <si>
    <t>Cond Description</t>
  </si>
  <si>
    <t>(Mode A)</t>
  </si>
  <si>
    <t>(Mode B)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</si>
</sst>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00"/>
    <numFmt numFmtId="168" formatCode="0.000000"/>
    <numFmt numFmtId="169" formatCode="0.00000"/>
    <numFmt numFmtId="170" formatCode="0.00000000"/>
    <numFmt numFmtId="171" formatCode="#,##0.0"/>
    <numFmt numFmtId="172" formatCode="0.000E+00"/>
    <numFmt numFmtId="173" formatCode="0.000000000"/>
    <numFmt numFmtId="174" formatCode="0.0000000000"/>
  </numFmts>
  <fonts count="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16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1" fontId="5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1" fontId="5" fillId="0" borderId="0" xfId="0" applyNumberFormat="1" applyFont="1" applyBorder="1" applyAlignment="1">
      <alignment horizontal="left"/>
    </xf>
    <xf numFmtId="166" fontId="5" fillId="0" borderId="0" xfId="0" applyNumberFormat="1" applyFont="1" applyBorder="1" applyAlignment="1">
      <alignment horizontal="center"/>
    </xf>
    <xf numFmtId="1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Continuous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5" fontId="5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/>
    </xf>
    <xf numFmtId="17" fontId="0" fillId="0" borderId="0" xfId="0" applyNumberFormat="1" applyAlignment="1">
      <alignment horizontal="left"/>
    </xf>
    <xf numFmtId="17" fontId="5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F28" sqref="F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">
      <selection activeCell="B16" sqref="B16"/>
    </sheetView>
  </sheetViews>
  <sheetFormatPr defaultColWidth="9.140625" defaultRowHeight="12.75"/>
  <cols>
    <col min="1" max="1" width="22.421875" style="2" customWidth="1"/>
    <col min="2" max="2" width="59.8515625" style="2" customWidth="1"/>
    <col min="3" max="3" width="9.00390625" style="2" customWidth="1"/>
    <col min="4" max="16384" width="11.421875" style="2" customWidth="1"/>
  </cols>
  <sheetData>
    <row r="1" ht="12.75">
      <c r="A1" s="1" t="s">
        <v>139</v>
      </c>
    </row>
    <row r="3" spans="1:2" ht="12.75">
      <c r="A3" s="2" t="s">
        <v>133</v>
      </c>
      <c r="B3" s="3">
        <v>1010</v>
      </c>
    </row>
    <row r="4" spans="1:2" ht="12.75">
      <c r="A4" s="2" t="s">
        <v>19</v>
      </c>
      <c r="B4" s="2" t="s">
        <v>90</v>
      </c>
    </row>
    <row r="5" spans="1:2" ht="12.75">
      <c r="A5" s="2" t="s">
        <v>20</v>
      </c>
      <c r="B5" s="2" t="s">
        <v>96</v>
      </c>
    </row>
    <row r="6" ht="12.75">
      <c r="A6" s="2" t="s">
        <v>21</v>
      </c>
    </row>
    <row r="7" spans="1:2" ht="12.75">
      <c r="A7" s="2" t="s">
        <v>143</v>
      </c>
      <c r="B7" s="2" t="s">
        <v>94</v>
      </c>
    </row>
    <row r="8" spans="1:2" ht="12.75">
      <c r="A8" s="2" t="s">
        <v>144</v>
      </c>
      <c r="B8" s="2" t="s">
        <v>91</v>
      </c>
    </row>
    <row r="9" spans="1:2" ht="12.75">
      <c r="A9" s="2" t="s">
        <v>22</v>
      </c>
      <c r="B9" s="2" t="s">
        <v>92</v>
      </c>
    </row>
    <row r="10" spans="1:2" ht="12.75">
      <c r="A10" s="2" t="s">
        <v>23</v>
      </c>
      <c r="B10" s="2" t="s">
        <v>130</v>
      </c>
    </row>
    <row r="11" spans="1:2" ht="12.75">
      <c r="A11" s="2" t="s">
        <v>24</v>
      </c>
      <c r="B11" s="2" t="s">
        <v>128</v>
      </c>
    </row>
    <row r="12" spans="1:2" ht="12.75">
      <c r="A12" s="2" t="s">
        <v>25</v>
      </c>
      <c r="B12" s="2" t="s">
        <v>97</v>
      </c>
    </row>
    <row r="13" spans="1:2" ht="12.75">
      <c r="A13" s="2" t="s">
        <v>129</v>
      </c>
      <c r="B13" s="3">
        <v>200</v>
      </c>
    </row>
    <row r="14" spans="1:2" ht="12.75">
      <c r="A14" s="2" t="s">
        <v>142</v>
      </c>
      <c r="B14" s="3"/>
    </row>
    <row r="15" spans="1:2" ht="12.75">
      <c r="A15" s="2" t="s">
        <v>1</v>
      </c>
      <c r="B15" s="30" t="s">
        <v>175</v>
      </c>
    </row>
    <row r="16" spans="1:2" ht="25.5">
      <c r="A16" s="31" t="s">
        <v>26</v>
      </c>
      <c r="B16" s="4" t="s">
        <v>176</v>
      </c>
    </row>
    <row r="17" spans="1:2" ht="12.75">
      <c r="A17" s="2" t="s">
        <v>105</v>
      </c>
      <c r="B17" s="2" t="s">
        <v>104</v>
      </c>
    </row>
    <row r="18" spans="1:2" ht="12.75">
      <c r="A18" s="2" t="s">
        <v>106</v>
      </c>
      <c r="B18" s="3" t="s">
        <v>184</v>
      </c>
    </row>
    <row r="19" spans="1:2" ht="12.75">
      <c r="A19" s="2" t="s">
        <v>120</v>
      </c>
      <c r="B19" s="2" t="s">
        <v>107</v>
      </c>
    </row>
    <row r="20" ht="12.75" customHeight="1"/>
    <row r="21" ht="12.75">
      <c r="A21" s="2" t="s">
        <v>27</v>
      </c>
    </row>
    <row r="22" spans="1:2" ht="12.75">
      <c r="A22" s="2" t="s">
        <v>145</v>
      </c>
      <c r="B22" s="5">
        <v>6</v>
      </c>
    </row>
    <row r="23" spans="1:2" ht="12.75">
      <c r="A23" s="2" t="s">
        <v>146</v>
      </c>
      <c r="B23" s="3"/>
    </row>
    <row r="24" spans="1:2" ht="12.75">
      <c r="A24" s="2" t="s">
        <v>147</v>
      </c>
      <c r="B24" s="3">
        <v>28.8</v>
      </c>
    </row>
    <row r="25" spans="1:2" ht="12.75">
      <c r="A25" s="2" t="s">
        <v>148</v>
      </c>
      <c r="B25" s="3">
        <v>140</v>
      </c>
    </row>
    <row r="26" ht="12.75" customHeight="1"/>
    <row r="27" spans="1:2" ht="12.75">
      <c r="A27" s="2" t="s">
        <v>28</v>
      </c>
      <c r="B27" s="2" t="s">
        <v>112</v>
      </c>
    </row>
    <row r="28" ht="12.75">
      <c r="A28" s="2" t="s">
        <v>174</v>
      </c>
    </row>
    <row r="30" s="4" customFormat="1" ht="12.75"/>
  </sheetData>
  <printOptions headings="1" horizontalCentered="1"/>
  <pageMargins left="0.25" right="0.25" top="0.5" bottom="0.5" header="0.5" footer="0.5"/>
  <pageSetup orientation="portrait" pageOrder="overThenDown" scale="80" r:id="rId1"/>
  <headerFooter alignWithMargins="0">
    <oddFooter>&amp;C&amp;P,&amp;A,&amp;F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22"/>
  <sheetViews>
    <sheetView workbookViewId="0" topLeftCell="B2">
      <selection activeCell="B16" sqref="B16"/>
    </sheetView>
  </sheetViews>
  <sheetFormatPr defaultColWidth="9.140625" defaultRowHeight="12.75"/>
  <cols>
    <col min="1" max="1" width="0.42578125" style="0" hidden="1" customWidth="1"/>
    <col min="2" max="2" width="19.140625" style="0" customWidth="1"/>
    <col min="3" max="3" width="49.28125" style="0" customWidth="1"/>
  </cols>
  <sheetData>
    <row r="1" ht="12.75">
      <c r="B1" s="33" t="s">
        <v>186</v>
      </c>
    </row>
    <row r="2" ht="12.75">
      <c r="B2" s="33"/>
    </row>
    <row r="3" spans="2:3" ht="12.75">
      <c r="B3" s="32" t="s">
        <v>168</v>
      </c>
      <c r="C3" t="s">
        <v>187</v>
      </c>
    </row>
    <row r="4" ht="12.75">
      <c r="B4" s="32"/>
    </row>
    <row r="5" spans="2:3" ht="25.5">
      <c r="B5" s="4" t="s">
        <v>29</v>
      </c>
      <c r="C5" s="4" t="s">
        <v>103</v>
      </c>
    </row>
    <row r="6" spans="2:3" ht="12.75">
      <c r="B6" s="4" t="s">
        <v>32</v>
      </c>
      <c r="C6" s="2" t="s">
        <v>95</v>
      </c>
    </row>
    <row r="7" spans="2:3" ht="12.75">
      <c r="B7" s="4" t="s">
        <v>33</v>
      </c>
      <c r="C7" s="2" t="s">
        <v>95</v>
      </c>
    </row>
    <row r="8" spans="2:3" ht="12.75">
      <c r="B8" s="4" t="s">
        <v>30</v>
      </c>
      <c r="C8" s="6" t="s">
        <v>93</v>
      </c>
    </row>
    <row r="9" spans="2:3" ht="12.75">
      <c r="B9" s="4" t="s">
        <v>185</v>
      </c>
      <c r="C9" s="34">
        <v>33847</v>
      </c>
    </row>
    <row r="10" spans="2:3" ht="12.75">
      <c r="B10" s="4" t="s">
        <v>140</v>
      </c>
      <c r="C10" s="2" t="s">
        <v>126</v>
      </c>
    </row>
    <row r="11" spans="2:3" ht="12.75">
      <c r="B11" s="4" t="s">
        <v>31</v>
      </c>
      <c r="C11" s="2" t="s">
        <v>117</v>
      </c>
    </row>
    <row r="14" spans="2:3" ht="12.75">
      <c r="B14" s="32" t="s">
        <v>108</v>
      </c>
      <c r="C14" t="s">
        <v>188</v>
      </c>
    </row>
    <row r="15" ht="12.75">
      <c r="B15" s="32"/>
    </row>
    <row r="16" spans="2:3" ht="25.5">
      <c r="B16" s="4" t="s">
        <v>29</v>
      </c>
      <c r="C16" s="4" t="s">
        <v>103</v>
      </c>
    </row>
    <row r="17" spans="2:3" ht="12.75">
      <c r="B17" s="4" t="s">
        <v>32</v>
      </c>
      <c r="C17" s="2" t="s">
        <v>95</v>
      </c>
    </row>
    <row r="18" spans="2:3" ht="12.75">
      <c r="B18" s="4" t="s">
        <v>33</v>
      </c>
      <c r="C18" s="2" t="s">
        <v>95</v>
      </c>
    </row>
    <row r="19" spans="2:3" ht="12.75">
      <c r="B19" s="4" t="s">
        <v>30</v>
      </c>
      <c r="C19" s="6" t="s">
        <v>93</v>
      </c>
    </row>
    <row r="20" spans="2:3" ht="12.75">
      <c r="B20" s="4" t="s">
        <v>185</v>
      </c>
      <c r="C20" s="35">
        <v>33847</v>
      </c>
    </row>
    <row r="21" spans="2:3" ht="12.75">
      <c r="B21" s="4" t="s">
        <v>140</v>
      </c>
      <c r="C21" s="2" t="s">
        <v>127</v>
      </c>
    </row>
    <row r="22" spans="2:3" ht="12.75">
      <c r="B22" s="4" t="s">
        <v>31</v>
      </c>
      <c r="C22" s="2" t="s">
        <v>118</v>
      </c>
    </row>
  </sheetData>
  <printOptions headings="1" horizontalCentered="1"/>
  <pageMargins left="0.25" right="0.25" top="0.5" bottom="0.5" header="0.5" footer="0.5"/>
  <pageSetup horizontalDpi="300" verticalDpi="300" orientation="portrait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57"/>
  <sheetViews>
    <sheetView zoomScale="75" zoomScaleNormal="75" workbookViewId="0" topLeftCell="B19">
      <selection activeCell="B16" sqref="B16"/>
    </sheetView>
  </sheetViews>
  <sheetFormatPr defaultColWidth="9.140625" defaultRowHeight="12.75"/>
  <cols>
    <col min="1" max="1" width="9.140625" style="2" hidden="1" customWidth="1"/>
    <col min="2" max="2" width="26.7109375" style="2" customWidth="1"/>
    <col min="3" max="3" width="11.57421875" style="2" customWidth="1"/>
    <col min="4" max="4" width="7.421875" style="2" customWidth="1"/>
    <col min="5" max="5" width="6.00390625" style="2" customWidth="1"/>
    <col min="6" max="6" width="4.00390625" style="2" customWidth="1"/>
    <col min="7" max="7" width="11.421875" style="2" customWidth="1"/>
    <col min="8" max="8" width="2.8515625" style="2" customWidth="1"/>
    <col min="9" max="9" width="11.140625" style="2" customWidth="1"/>
    <col min="10" max="10" width="2.7109375" style="2" customWidth="1"/>
    <col min="11" max="11" width="11.7109375" style="2" customWidth="1"/>
    <col min="12" max="12" width="4.00390625" style="2" customWidth="1"/>
    <col min="13" max="13" width="12.421875" style="2" customWidth="1"/>
    <col min="14" max="14" width="2.7109375" style="2" customWidth="1"/>
    <col min="15" max="15" width="8.00390625" style="2" customWidth="1"/>
    <col min="16" max="16" width="2.8515625" style="2" customWidth="1"/>
    <col min="17" max="17" width="9.140625" style="2" customWidth="1"/>
    <col min="18" max="18" width="2.7109375" style="2" customWidth="1"/>
    <col min="19" max="19" width="7.8515625" style="2" customWidth="1"/>
    <col min="20" max="20" width="8.00390625" style="2" customWidth="1"/>
    <col min="21" max="16384" width="11.421875" style="2" customWidth="1"/>
  </cols>
  <sheetData>
    <row r="1" spans="2:3" ht="12.75">
      <c r="B1" s="1" t="s">
        <v>0</v>
      </c>
      <c r="C1" s="1"/>
    </row>
    <row r="2" ht="12" customHeight="1"/>
    <row r="3" spans="14:19" ht="12.75">
      <c r="N3" s="7"/>
      <c r="O3" s="7"/>
      <c r="P3" s="7"/>
      <c r="Q3" s="7"/>
      <c r="R3" s="7"/>
      <c r="S3" s="7"/>
    </row>
    <row r="4" spans="3:19" ht="12.75">
      <c r="C4" s="2" t="s">
        <v>149</v>
      </c>
      <c r="D4" s="2" t="s">
        <v>34</v>
      </c>
      <c r="E4" s="2" t="s">
        <v>141</v>
      </c>
      <c r="G4" s="7"/>
      <c r="H4" s="7"/>
      <c r="I4" s="7"/>
      <c r="J4" s="7"/>
      <c r="K4" s="7"/>
      <c r="L4" s="7"/>
      <c r="O4" s="7"/>
      <c r="P4" s="7"/>
      <c r="Q4" s="7"/>
      <c r="R4" s="7"/>
      <c r="S4" s="7"/>
    </row>
    <row r="5" spans="1:19" ht="12.75">
      <c r="A5" s="2">
        <v>1</v>
      </c>
      <c r="B5" s="1" t="s">
        <v>168</v>
      </c>
      <c r="G5" s="7" t="s">
        <v>179</v>
      </c>
      <c r="H5" s="7"/>
      <c r="I5" s="7" t="s">
        <v>180</v>
      </c>
      <c r="J5" s="7"/>
      <c r="K5" s="7" t="s">
        <v>181</v>
      </c>
      <c r="L5" s="7"/>
      <c r="M5" s="7" t="s">
        <v>35</v>
      </c>
      <c r="O5" s="7"/>
      <c r="P5" s="7"/>
      <c r="Q5" s="7"/>
      <c r="R5" s="7"/>
      <c r="S5" s="7"/>
    </row>
    <row r="6" spans="2:12" ht="12.75">
      <c r="B6" s="1"/>
      <c r="C6" s="1"/>
      <c r="G6" s="7"/>
      <c r="H6" s="7"/>
      <c r="I6" s="7"/>
      <c r="J6" s="7"/>
      <c r="K6" s="7"/>
      <c r="L6" s="7"/>
    </row>
    <row r="7" spans="2:3" ht="12" customHeight="1">
      <c r="B7" s="2" t="s">
        <v>160</v>
      </c>
      <c r="C7" s="2" t="s">
        <v>150</v>
      </c>
    </row>
    <row r="8" spans="2:13" ht="12.75">
      <c r="B8" s="2" t="s">
        <v>36</v>
      </c>
      <c r="D8" s="2" t="s">
        <v>16</v>
      </c>
      <c r="G8" s="8">
        <v>47380</v>
      </c>
      <c r="H8" s="8"/>
      <c r="I8" s="8">
        <v>46950</v>
      </c>
      <c r="J8" s="8"/>
      <c r="K8" s="8">
        <v>43920</v>
      </c>
      <c r="L8" s="8"/>
      <c r="M8" s="8">
        <f>AVERAGE(K8,I8,G8)</f>
        <v>46083.333333333336</v>
      </c>
    </row>
    <row r="9" spans="2:13" ht="12.75">
      <c r="B9" s="2" t="s">
        <v>152</v>
      </c>
      <c r="D9" s="2" t="s">
        <v>17</v>
      </c>
      <c r="G9" s="2">
        <v>5.7</v>
      </c>
      <c r="I9" s="2">
        <v>5.5</v>
      </c>
      <c r="K9" s="2">
        <v>5.1</v>
      </c>
      <c r="M9" s="9">
        <f>AVERAGE(K9,I9,G9)</f>
        <v>5.433333333333334</v>
      </c>
    </row>
    <row r="10" spans="2:13" ht="12.75">
      <c r="B10" s="2" t="s">
        <v>153</v>
      </c>
      <c r="D10" s="2" t="s">
        <v>17</v>
      </c>
      <c r="G10" s="2">
        <v>0.4</v>
      </c>
      <c r="I10" s="2">
        <v>0.4</v>
      </c>
      <c r="K10" s="2">
        <v>0.8</v>
      </c>
      <c r="M10" s="9">
        <f>AVERAGE(K10,I10,G10)</f>
        <v>0.5333333333333333</v>
      </c>
    </row>
    <row r="11" spans="2:13" ht="12.75">
      <c r="B11" s="2" t="s">
        <v>37</v>
      </c>
      <c r="D11" s="2" t="s">
        <v>18</v>
      </c>
      <c r="G11" s="2">
        <v>136</v>
      </c>
      <c r="I11" s="2">
        <v>137</v>
      </c>
      <c r="K11" s="2">
        <v>141</v>
      </c>
      <c r="M11" s="9">
        <f>AVERAGE(K11,I11,G11)</f>
        <v>138</v>
      </c>
    </row>
    <row r="12" ht="12" customHeight="1"/>
    <row r="13" spans="2:13" ht="12" customHeight="1">
      <c r="B13" s="2" t="s">
        <v>158</v>
      </c>
      <c r="D13" s="2" t="s">
        <v>13</v>
      </c>
      <c r="E13" s="2" t="s">
        <v>89</v>
      </c>
      <c r="G13" s="2">
        <v>13.6</v>
      </c>
      <c r="I13" s="2">
        <v>11.1</v>
      </c>
      <c r="K13" s="2">
        <v>31.9</v>
      </c>
      <c r="M13" s="9"/>
    </row>
    <row r="14" spans="2:11" ht="12.75">
      <c r="B14" s="2" t="s">
        <v>157</v>
      </c>
      <c r="D14" s="2" t="s">
        <v>13</v>
      </c>
      <c r="E14" s="2" t="s">
        <v>89</v>
      </c>
      <c r="G14" s="2">
        <v>0.1</v>
      </c>
      <c r="I14" s="2">
        <v>0.1</v>
      </c>
      <c r="K14" s="2">
        <v>0.1</v>
      </c>
    </row>
    <row r="15" spans="2:11" ht="12.75">
      <c r="B15" s="2" t="s">
        <v>110</v>
      </c>
      <c r="D15" s="2" t="s">
        <v>13</v>
      </c>
      <c r="E15" s="2" t="s">
        <v>89</v>
      </c>
      <c r="G15" s="2">
        <v>46.3</v>
      </c>
      <c r="I15" s="2">
        <v>50.8</v>
      </c>
      <c r="K15" s="2">
        <v>50.1</v>
      </c>
    </row>
    <row r="16" spans="2:13" ht="12.75">
      <c r="B16" s="2" t="s">
        <v>4</v>
      </c>
      <c r="D16" s="2" t="s">
        <v>13</v>
      </c>
      <c r="E16" s="2" t="s">
        <v>89</v>
      </c>
      <c r="G16" s="2">
        <v>1.35</v>
      </c>
      <c r="I16" s="2">
        <v>1.18</v>
      </c>
      <c r="K16" s="2">
        <v>1.8</v>
      </c>
      <c r="M16" s="9"/>
    </row>
    <row r="17" spans="2:13" ht="12.75">
      <c r="B17" s="2" t="s">
        <v>5</v>
      </c>
      <c r="D17" s="2" t="s">
        <v>13</v>
      </c>
      <c r="E17" s="2" t="s">
        <v>89</v>
      </c>
      <c r="G17" s="2">
        <v>0.26</v>
      </c>
      <c r="I17" s="2">
        <v>0.27</v>
      </c>
      <c r="K17" s="2">
        <v>0.29</v>
      </c>
      <c r="M17" s="10"/>
    </row>
    <row r="19" spans="2:13" ht="12.75">
      <c r="B19" s="2" t="s">
        <v>3</v>
      </c>
      <c r="D19" s="2" t="s">
        <v>12</v>
      </c>
      <c r="E19" s="2" t="s">
        <v>38</v>
      </c>
      <c r="G19" s="12">
        <v>0.0009</v>
      </c>
      <c r="I19" s="2">
        <v>0.0006</v>
      </c>
      <c r="K19" s="12">
        <v>0.0004</v>
      </c>
      <c r="L19" s="12"/>
      <c r="M19" s="12">
        <f aca="true" t="shared" si="0" ref="M19:M25">AVERAGE(K19,I19,G19)</f>
        <v>0.0006333333333333333</v>
      </c>
    </row>
    <row r="20" spans="2:13" ht="12.75">
      <c r="B20" s="2" t="s">
        <v>158</v>
      </c>
      <c r="D20" s="2" t="s">
        <v>13</v>
      </c>
      <c r="E20" s="2" t="s">
        <v>38</v>
      </c>
      <c r="G20" s="2">
        <v>12</v>
      </c>
      <c r="I20" s="2">
        <v>7</v>
      </c>
      <c r="K20" s="2">
        <v>7</v>
      </c>
      <c r="M20" s="9">
        <f t="shared" si="0"/>
        <v>8.666666666666666</v>
      </c>
    </row>
    <row r="21" spans="2:13" ht="12.75">
      <c r="B21" s="2" t="s">
        <v>159</v>
      </c>
      <c r="D21" s="2" t="s">
        <v>13</v>
      </c>
      <c r="E21" s="2" t="s">
        <v>38</v>
      </c>
      <c r="G21" s="2">
        <v>12</v>
      </c>
      <c r="I21" s="2">
        <v>7.2</v>
      </c>
      <c r="K21" s="2">
        <v>7.1</v>
      </c>
      <c r="M21" s="9">
        <f t="shared" si="0"/>
        <v>8.766666666666667</v>
      </c>
    </row>
    <row r="22" spans="2:13" ht="12.75">
      <c r="B22" s="2" t="s">
        <v>157</v>
      </c>
      <c r="D22" s="2" t="s">
        <v>13</v>
      </c>
      <c r="E22" s="2" t="s">
        <v>38</v>
      </c>
      <c r="G22" s="10">
        <f>G14*14/(21-G$9)</f>
        <v>0.09150326797385622</v>
      </c>
      <c r="H22" s="10"/>
      <c r="I22" s="10">
        <f>I14*14/(21-I$9)</f>
        <v>0.0903225806451613</v>
      </c>
      <c r="J22" s="10"/>
      <c r="K22" s="10">
        <f>K14*14/(21-K$9)</f>
        <v>0.08805031446540881</v>
      </c>
      <c r="L22" s="10"/>
      <c r="M22" s="10">
        <f t="shared" si="0"/>
        <v>0.0899587210281421</v>
      </c>
    </row>
    <row r="23" spans="2:13" ht="12.75">
      <c r="B23" s="2" t="s">
        <v>110</v>
      </c>
      <c r="D23" s="2" t="s">
        <v>13</v>
      </c>
      <c r="E23" s="2" t="s">
        <v>38</v>
      </c>
      <c r="G23" s="9">
        <f>G15*14/(21-G$9)</f>
        <v>42.366013071895416</v>
      </c>
      <c r="H23" s="9"/>
      <c r="I23" s="9">
        <f>I15*14/(21-I$9)</f>
        <v>45.883870967741935</v>
      </c>
      <c r="J23" s="9"/>
      <c r="K23" s="9">
        <f>K15*14/(21-K$9)</f>
        <v>44.11320754716981</v>
      </c>
      <c r="L23" s="9"/>
      <c r="M23" s="9">
        <f t="shared" si="0"/>
        <v>44.12103052893573</v>
      </c>
    </row>
    <row r="24" spans="2:13" ht="12.75">
      <c r="B24" s="2" t="s">
        <v>4</v>
      </c>
      <c r="D24" s="2" t="s">
        <v>13</v>
      </c>
      <c r="E24" s="2" t="s">
        <v>38</v>
      </c>
      <c r="G24" s="9">
        <f>G16*14/(21-G9)</f>
        <v>1.2352941176470589</v>
      </c>
      <c r="H24" s="9"/>
      <c r="I24" s="9">
        <f>I16*14/(21-I9)</f>
        <v>1.065806451612903</v>
      </c>
      <c r="J24" s="9"/>
      <c r="K24" s="9">
        <f>K16*14/(21-K9)</f>
        <v>1.5849056603773584</v>
      </c>
      <c r="L24" s="9"/>
      <c r="M24" s="9">
        <f t="shared" si="0"/>
        <v>1.2953354098791068</v>
      </c>
    </row>
    <row r="25" spans="2:13" ht="12.75">
      <c r="B25" s="2" t="s">
        <v>5</v>
      </c>
      <c r="D25" s="2" t="s">
        <v>13</v>
      </c>
      <c r="E25" s="2" t="s">
        <v>38</v>
      </c>
      <c r="G25" s="9">
        <f>G17*14/(21-G9)</f>
        <v>0.23790849673202613</v>
      </c>
      <c r="H25" s="9"/>
      <c r="I25" s="9">
        <f>I17*14/(21-I9)</f>
        <v>0.2438709677419355</v>
      </c>
      <c r="J25" s="9"/>
      <c r="K25" s="9">
        <f>K17*14/(21-K9)</f>
        <v>0.2553459119496855</v>
      </c>
      <c r="L25" s="9"/>
      <c r="M25" s="9">
        <f t="shared" si="0"/>
        <v>0.2457084588078824</v>
      </c>
    </row>
    <row r="26" spans="2:13" ht="12.75">
      <c r="B26" s="2" t="s">
        <v>156</v>
      </c>
      <c r="D26" s="2" t="s">
        <v>13</v>
      </c>
      <c r="E26" s="2" t="s">
        <v>38</v>
      </c>
      <c r="G26" s="9">
        <f>G24+2*G25</f>
        <v>1.7111111111111112</v>
      </c>
      <c r="H26" s="9"/>
      <c r="I26" s="9">
        <f>I24+2*I25</f>
        <v>1.5535483870967741</v>
      </c>
      <c r="J26" s="9"/>
      <c r="K26" s="9">
        <f>K24+2*K25</f>
        <v>2.0955974842767295</v>
      </c>
      <c r="L26" s="9"/>
      <c r="M26" s="9">
        <f>M24+2*M25</f>
        <v>1.7867523274948716</v>
      </c>
    </row>
    <row r="28" spans="1:13" ht="12.75">
      <c r="A28" s="2">
        <v>2</v>
      </c>
      <c r="B28" s="1" t="s">
        <v>108</v>
      </c>
      <c r="C28" s="1"/>
      <c r="G28" s="7" t="s">
        <v>179</v>
      </c>
      <c r="H28" s="7"/>
      <c r="I28" s="7" t="s">
        <v>180</v>
      </c>
      <c r="J28" s="7"/>
      <c r="K28" s="7" t="s">
        <v>181</v>
      </c>
      <c r="L28" s="7"/>
      <c r="M28" s="7" t="s">
        <v>35</v>
      </c>
    </row>
    <row r="29" spans="7:13" ht="12.75">
      <c r="G29" s="10"/>
      <c r="H29" s="10"/>
      <c r="I29" s="10"/>
      <c r="J29" s="10"/>
      <c r="K29" s="10"/>
      <c r="L29" s="10"/>
      <c r="M29" s="10"/>
    </row>
    <row r="30" spans="2:13" ht="12.75">
      <c r="B30" s="2" t="s">
        <v>160</v>
      </c>
      <c r="C30" s="2" t="s">
        <v>151</v>
      </c>
      <c r="M30" s="13"/>
    </row>
    <row r="31" spans="2:13" ht="12.75">
      <c r="B31" s="2" t="s">
        <v>36</v>
      </c>
      <c r="D31" s="2" t="s">
        <v>16</v>
      </c>
      <c r="G31" s="11">
        <v>43320</v>
      </c>
      <c r="I31" s="11">
        <v>41780</v>
      </c>
      <c r="K31" s="11">
        <v>44410</v>
      </c>
      <c r="L31" s="11"/>
      <c r="M31" s="9">
        <f>AVERAGE(K31,I31,G31)</f>
        <v>43170</v>
      </c>
    </row>
    <row r="32" spans="2:13" ht="12.75">
      <c r="B32" s="2" t="s">
        <v>152</v>
      </c>
      <c r="D32" s="2" t="s">
        <v>17</v>
      </c>
      <c r="G32" s="2">
        <v>5.9</v>
      </c>
      <c r="I32" s="2">
        <v>5</v>
      </c>
      <c r="K32" s="2">
        <v>6.6</v>
      </c>
      <c r="M32" s="9">
        <f>AVERAGE(K32,I32,G32)</f>
        <v>5.833333333333333</v>
      </c>
    </row>
    <row r="33" spans="2:13" ht="12.75">
      <c r="B33" s="2" t="s">
        <v>153</v>
      </c>
      <c r="D33" s="2" t="s">
        <v>17</v>
      </c>
      <c r="G33" s="2">
        <v>0.6</v>
      </c>
      <c r="I33" s="2">
        <v>0.5</v>
      </c>
      <c r="K33" s="2">
        <v>0.8</v>
      </c>
      <c r="M33" s="10">
        <f>AVERAGE(K33,I33,G33)</f>
        <v>0.6333333333333333</v>
      </c>
    </row>
    <row r="34" spans="2:13" ht="12.75">
      <c r="B34" s="2" t="s">
        <v>37</v>
      </c>
      <c r="D34" s="2" t="s">
        <v>18</v>
      </c>
      <c r="G34" s="2">
        <v>141</v>
      </c>
      <c r="I34" s="2">
        <v>139</v>
      </c>
      <c r="K34" s="2">
        <v>137</v>
      </c>
      <c r="M34" s="8">
        <f>AVERAGE(K34,I34,G34)</f>
        <v>139</v>
      </c>
    </row>
    <row r="36" spans="2:11" ht="12.75">
      <c r="B36" s="2" t="s">
        <v>157</v>
      </c>
      <c r="D36" s="2" t="s">
        <v>13</v>
      </c>
      <c r="E36" s="2" t="s">
        <v>89</v>
      </c>
      <c r="G36" s="2">
        <v>0.9</v>
      </c>
      <c r="I36" s="2">
        <v>0</v>
      </c>
      <c r="K36" s="2">
        <v>0</v>
      </c>
    </row>
    <row r="37" spans="2:13" ht="12.75">
      <c r="B37" s="2" t="s">
        <v>110</v>
      </c>
      <c r="D37" s="2" t="s">
        <v>13</v>
      </c>
      <c r="E37" s="2" t="s">
        <v>89</v>
      </c>
      <c r="G37" s="2">
        <v>31</v>
      </c>
      <c r="I37" s="2">
        <v>47.7</v>
      </c>
      <c r="K37" s="2">
        <v>29.8</v>
      </c>
      <c r="M37" s="9"/>
    </row>
    <row r="38" spans="2:13" ht="12.75">
      <c r="B38" s="2" t="s">
        <v>4</v>
      </c>
      <c r="D38" s="2" t="s">
        <v>13</v>
      </c>
      <c r="E38" s="2" t="s">
        <v>89</v>
      </c>
      <c r="G38" s="9">
        <v>2.77</v>
      </c>
      <c r="H38" s="9"/>
      <c r="I38" s="9">
        <v>2.31</v>
      </c>
      <c r="J38" s="9"/>
      <c r="K38" s="9">
        <v>2.22</v>
      </c>
      <c r="L38" s="9"/>
      <c r="M38" s="10"/>
    </row>
    <row r="39" spans="2:12" ht="12.75">
      <c r="B39" s="2" t="s">
        <v>5</v>
      </c>
      <c r="D39" s="2" t="s">
        <v>13</v>
      </c>
      <c r="E39" s="2" t="s">
        <v>89</v>
      </c>
      <c r="G39" s="9">
        <v>0.31</v>
      </c>
      <c r="H39" s="9"/>
      <c r="I39" s="9">
        <v>0.31</v>
      </c>
      <c r="J39" s="9"/>
      <c r="K39" s="9">
        <v>0.29</v>
      </c>
      <c r="L39" s="9"/>
    </row>
    <row r="40" spans="7:13" ht="12.75">
      <c r="G40" s="10"/>
      <c r="H40" s="10"/>
      <c r="I40" s="10"/>
      <c r="J40" s="10"/>
      <c r="K40" s="10"/>
      <c r="L40" s="10"/>
      <c r="M40" s="10"/>
    </row>
    <row r="41" spans="2:13" ht="12.75">
      <c r="B41" s="2" t="s">
        <v>3</v>
      </c>
      <c r="D41" s="2" t="s">
        <v>12</v>
      </c>
      <c r="E41" s="2" t="s">
        <v>38</v>
      </c>
      <c r="G41" s="12">
        <v>0.001</v>
      </c>
      <c r="I41" s="2">
        <v>0.0001</v>
      </c>
      <c r="K41" s="12">
        <v>0.0004</v>
      </c>
      <c r="L41" s="12"/>
      <c r="M41" s="12">
        <f aca="true" t="shared" si="1" ref="M41:M47">AVERAGE(K41,I41,G41)</f>
        <v>0.0005</v>
      </c>
    </row>
    <row r="42" spans="2:13" ht="12.75">
      <c r="B42" s="2" t="s">
        <v>158</v>
      </c>
      <c r="D42" s="2" t="s">
        <v>13</v>
      </c>
      <c r="E42" s="2" t="s">
        <v>38</v>
      </c>
      <c r="G42" s="2">
        <v>17</v>
      </c>
      <c r="I42" s="2">
        <v>17</v>
      </c>
      <c r="K42" s="2">
        <v>19</v>
      </c>
      <c r="M42" s="9">
        <f t="shared" si="1"/>
        <v>17.666666666666668</v>
      </c>
    </row>
    <row r="43" spans="2:13" ht="12.75">
      <c r="B43" s="2" t="s">
        <v>159</v>
      </c>
      <c r="D43" s="2" t="s">
        <v>13</v>
      </c>
      <c r="E43" s="2" t="s">
        <v>38</v>
      </c>
      <c r="G43" s="2">
        <v>16.6</v>
      </c>
      <c r="I43" s="2">
        <v>17.7</v>
      </c>
      <c r="K43" s="2">
        <v>19</v>
      </c>
      <c r="M43" s="9">
        <f t="shared" si="1"/>
        <v>17.76666666666667</v>
      </c>
    </row>
    <row r="44" spans="2:13" ht="12.75">
      <c r="B44" s="2" t="s">
        <v>157</v>
      </c>
      <c r="D44" s="2" t="s">
        <v>13</v>
      </c>
      <c r="E44" s="2" t="s">
        <v>38</v>
      </c>
      <c r="G44" s="10">
        <f>G36*14/(21-G$32)</f>
        <v>0.8344370860927153</v>
      </c>
      <c r="H44" s="10"/>
      <c r="I44" s="10">
        <f>I36*14/(21-I32)</f>
        <v>0</v>
      </c>
      <c r="J44" s="10"/>
      <c r="K44" s="10">
        <f>K36*14/(21-K32)</f>
        <v>0</v>
      </c>
      <c r="L44" s="10"/>
      <c r="M44" s="9">
        <f t="shared" si="1"/>
        <v>0.27814569536423844</v>
      </c>
    </row>
    <row r="45" spans="2:13" ht="12.75">
      <c r="B45" s="2" t="s">
        <v>110</v>
      </c>
      <c r="D45" s="2" t="s">
        <v>13</v>
      </c>
      <c r="E45" s="2" t="s">
        <v>38</v>
      </c>
      <c r="G45" s="10">
        <f>G37*14/(21-G$32)</f>
        <v>28.741721854304636</v>
      </c>
      <c r="H45" s="10"/>
      <c r="I45" s="10">
        <f>I37*14/(21-I$32)</f>
        <v>41.737500000000004</v>
      </c>
      <c r="J45" s="10"/>
      <c r="K45" s="10">
        <f>K37*14/(21-K$32)</f>
        <v>28.97222222222222</v>
      </c>
      <c r="L45" s="10"/>
      <c r="M45" s="9">
        <f t="shared" si="1"/>
        <v>33.150481358842285</v>
      </c>
    </row>
    <row r="46" spans="2:13" ht="12.75">
      <c r="B46" s="2" t="s">
        <v>4</v>
      </c>
      <c r="D46" s="2" t="s">
        <v>13</v>
      </c>
      <c r="E46" s="2" t="s">
        <v>38</v>
      </c>
      <c r="G46" s="9">
        <f>G38*14/(21-G32)</f>
        <v>2.5682119205298015</v>
      </c>
      <c r="H46" s="9"/>
      <c r="I46" s="9">
        <f>I38*14/(21-I32)</f>
        <v>2.02125</v>
      </c>
      <c r="J46" s="9"/>
      <c r="K46" s="9">
        <f>K38*14/(21-K32)</f>
        <v>2.158333333333333</v>
      </c>
      <c r="L46" s="9"/>
      <c r="M46" s="9">
        <f t="shared" si="1"/>
        <v>2.249265084621045</v>
      </c>
    </row>
    <row r="47" spans="2:13" ht="12.75">
      <c r="B47" s="2" t="s">
        <v>5</v>
      </c>
      <c r="D47" s="2" t="s">
        <v>13</v>
      </c>
      <c r="E47" s="2" t="s">
        <v>38</v>
      </c>
      <c r="G47" s="9">
        <f>G39*14/(21-G32)</f>
        <v>0.28741721854304636</v>
      </c>
      <c r="H47" s="9"/>
      <c r="I47" s="9">
        <f>I39*14/(21-I32)</f>
        <v>0.27125</v>
      </c>
      <c r="J47" s="9"/>
      <c r="K47" s="9">
        <f>K39*14/(21-K32)</f>
        <v>0.2819444444444444</v>
      </c>
      <c r="L47" s="9"/>
      <c r="M47" s="9">
        <f t="shared" si="1"/>
        <v>0.2802038876624969</v>
      </c>
    </row>
    <row r="48" spans="2:13" ht="12.75">
      <c r="B48" s="2" t="s">
        <v>156</v>
      </c>
      <c r="D48" s="2" t="s">
        <v>13</v>
      </c>
      <c r="E48" s="2" t="s">
        <v>38</v>
      </c>
      <c r="G48" s="9">
        <f>G46+2*G47</f>
        <v>3.1430463576158942</v>
      </c>
      <c r="H48" s="9"/>
      <c r="I48" s="9">
        <f>I46+2*I47</f>
        <v>2.56375</v>
      </c>
      <c r="J48" s="9"/>
      <c r="K48" s="9">
        <f>K46+2*K47</f>
        <v>2.722222222222222</v>
      </c>
      <c r="L48" s="9"/>
      <c r="M48" s="9">
        <f>M46+2*M47</f>
        <v>2.8096728599460388</v>
      </c>
    </row>
    <row r="49" spans="7:13" ht="12.75">
      <c r="G49" s="10"/>
      <c r="H49" s="10"/>
      <c r="I49" s="10"/>
      <c r="J49" s="10"/>
      <c r="K49" s="10"/>
      <c r="L49" s="10"/>
      <c r="M49" s="10"/>
    </row>
    <row r="50" spans="2:3" ht="12.75">
      <c r="B50" s="2" t="s">
        <v>101</v>
      </c>
      <c r="C50" s="2" t="s">
        <v>154</v>
      </c>
    </row>
    <row r="51" spans="2:11" ht="12.75">
      <c r="B51" s="2" t="s">
        <v>123</v>
      </c>
      <c r="D51" s="2" t="s">
        <v>102</v>
      </c>
      <c r="G51" s="2">
        <v>516</v>
      </c>
      <c r="I51" s="2">
        <v>516</v>
      </c>
      <c r="K51" s="2">
        <v>516</v>
      </c>
    </row>
    <row r="52" spans="2:13" ht="12.75">
      <c r="B52" s="2" t="s">
        <v>155</v>
      </c>
      <c r="M52" s="2" t="s">
        <v>177</v>
      </c>
    </row>
    <row r="53" spans="2:13" ht="12.75">
      <c r="B53" s="2" t="s">
        <v>8</v>
      </c>
      <c r="D53" s="2" t="s">
        <v>17</v>
      </c>
      <c r="G53" s="2">
        <v>99.999995</v>
      </c>
      <c r="I53" s="2">
        <v>99.999995</v>
      </c>
      <c r="K53" s="2">
        <v>99.999995</v>
      </c>
      <c r="M53" s="2">
        <f>MIN(G53:K53,G57:K57)</f>
        <v>99.999995</v>
      </c>
    </row>
    <row r="54" spans="2:3" ht="12.75">
      <c r="B54" s="2" t="s">
        <v>101</v>
      </c>
      <c r="C54" s="2" t="s">
        <v>111</v>
      </c>
    </row>
    <row r="55" spans="2:13" ht="12.75">
      <c r="B55" s="2" t="s">
        <v>123</v>
      </c>
      <c r="D55" s="2" t="s">
        <v>102</v>
      </c>
      <c r="G55" s="2">
        <v>577</v>
      </c>
      <c r="I55" s="2">
        <v>796</v>
      </c>
      <c r="K55" s="2">
        <v>1775</v>
      </c>
      <c r="M55" s="8"/>
    </row>
    <row r="56" spans="2:13" ht="12.75">
      <c r="B56" s="2" t="s">
        <v>155</v>
      </c>
      <c r="M56" s="2" t="s">
        <v>178</v>
      </c>
    </row>
    <row r="57" spans="2:13" ht="12.75">
      <c r="B57" s="2" t="s">
        <v>8</v>
      </c>
      <c r="D57" s="2" t="s">
        <v>17</v>
      </c>
      <c r="G57" s="2">
        <v>99.999996</v>
      </c>
      <c r="I57" s="2">
        <v>99.999997</v>
      </c>
      <c r="K57" s="2">
        <v>99.999999</v>
      </c>
      <c r="M57" s="2">
        <f>MAX(G53:K53,G57:K57)</f>
        <v>99.999999</v>
      </c>
    </row>
  </sheetData>
  <printOptions headings="1" horizontalCentered="1"/>
  <pageMargins left="0.25" right="0.25" top="0.5" bottom="0.5" header="0.5" footer="0.25"/>
  <pageSetup orientation="portrait" pageOrder="overThenDown" scale="80" r:id="rId1"/>
  <headerFooter alignWithMargins="0">
    <oddFooter>&amp;C&amp;P,&amp;A,&amp;F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78"/>
  <sheetViews>
    <sheetView zoomScale="75" zoomScaleNormal="75" workbookViewId="0" topLeftCell="B40">
      <selection activeCell="B16" sqref="B16"/>
    </sheetView>
  </sheetViews>
  <sheetFormatPr defaultColWidth="9.140625" defaultRowHeight="12.75"/>
  <cols>
    <col min="1" max="1" width="9.140625" style="2" hidden="1" customWidth="1"/>
    <col min="2" max="3" width="18.7109375" style="2" customWidth="1"/>
    <col min="4" max="4" width="9.421875" style="2" customWidth="1"/>
    <col min="5" max="5" width="2.140625" style="2" customWidth="1"/>
    <col min="6" max="6" width="9.00390625" style="2" customWidth="1"/>
    <col min="7" max="7" width="3.00390625" style="2" customWidth="1"/>
    <col min="8" max="8" width="10.140625" style="2" customWidth="1"/>
    <col min="9" max="9" width="4.00390625" style="2" customWidth="1"/>
    <col min="10" max="10" width="8.28125" style="2" customWidth="1"/>
    <col min="11" max="11" width="2.8515625" style="2" customWidth="1"/>
    <col min="12" max="12" width="9.00390625" style="2" customWidth="1"/>
    <col min="13" max="13" width="14.00390625" style="2" customWidth="1"/>
    <col min="14" max="16384" width="11.421875" style="2" customWidth="1"/>
  </cols>
  <sheetData>
    <row r="1" spans="2:3" ht="12.75">
      <c r="B1" s="1" t="s">
        <v>125</v>
      </c>
      <c r="C1" s="1"/>
    </row>
    <row r="2" ht="12.75" customHeight="1"/>
    <row r="3" ht="12.75">
      <c r="L3" s="7"/>
    </row>
    <row r="4" ht="12.75">
      <c r="L4" s="7"/>
    </row>
    <row r="5" spans="1:12" ht="12.75">
      <c r="A5" s="2" t="s">
        <v>169</v>
      </c>
      <c r="B5" s="1" t="s">
        <v>168</v>
      </c>
      <c r="C5" s="1"/>
      <c r="F5" s="7" t="s">
        <v>35</v>
      </c>
      <c r="G5" s="7"/>
      <c r="H5" s="7" t="s">
        <v>35</v>
      </c>
      <c r="I5" s="7"/>
      <c r="J5" s="7" t="s">
        <v>35</v>
      </c>
      <c r="K5" s="7"/>
      <c r="L5" s="7" t="s">
        <v>35</v>
      </c>
    </row>
    <row r="6" spans="2:12" ht="12.75">
      <c r="B6" s="2" t="s">
        <v>182</v>
      </c>
      <c r="C6" s="1"/>
      <c r="F6" s="7" t="s">
        <v>2</v>
      </c>
      <c r="G6" s="7"/>
      <c r="H6" s="7" t="s">
        <v>183</v>
      </c>
      <c r="I6" s="7"/>
      <c r="J6" s="7"/>
      <c r="K6" s="7"/>
      <c r="L6" s="7" t="s">
        <v>51</v>
      </c>
    </row>
    <row r="7" spans="2:12" ht="12.75">
      <c r="B7" s="2" t="s">
        <v>173</v>
      </c>
      <c r="F7" s="7" t="s">
        <v>115</v>
      </c>
      <c r="G7" s="7"/>
      <c r="H7" s="7" t="s">
        <v>116</v>
      </c>
      <c r="I7" s="7"/>
      <c r="J7" s="7" t="s">
        <v>122</v>
      </c>
      <c r="K7" s="7"/>
      <c r="L7" s="7" t="s">
        <v>51</v>
      </c>
    </row>
    <row r="8" spans="2:6" ht="12.75">
      <c r="B8" s="2" t="s">
        <v>172</v>
      </c>
      <c r="D8" s="2" t="s">
        <v>102</v>
      </c>
      <c r="F8" s="2">
        <v>29440</v>
      </c>
    </row>
    <row r="9" spans="2:10" ht="12.75">
      <c r="B9" s="2" t="s">
        <v>172</v>
      </c>
      <c r="D9" s="2" t="s">
        <v>124</v>
      </c>
      <c r="J9" s="2">
        <v>42</v>
      </c>
    </row>
    <row r="10" spans="2:12" ht="12.75">
      <c r="B10" s="2" t="s">
        <v>170</v>
      </c>
      <c r="D10" s="2" t="s">
        <v>121</v>
      </c>
      <c r="J10" s="10">
        <f>J9*1000/1000000</f>
        <v>0.042</v>
      </c>
      <c r="K10" s="10"/>
      <c r="L10" s="2">
        <v>200</v>
      </c>
    </row>
    <row r="11" spans="2:6" ht="12.75">
      <c r="B11" s="2" t="s">
        <v>109</v>
      </c>
      <c r="D11" s="2" t="s">
        <v>99</v>
      </c>
      <c r="F11" s="2">
        <v>5.5</v>
      </c>
    </row>
    <row r="12" spans="2:4" ht="12.75">
      <c r="B12" s="2" t="s">
        <v>9</v>
      </c>
      <c r="D12" s="2" t="s">
        <v>39</v>
      </c>
    </row>
    <row r="13" spans="2:12" ht="12.75">
      <c r="B13" s="2" t="s">
        <v>41</v>
      </c>
      <c r="D13" s="2" t="s">
        <v>39</v>
      </c>
      <c r="L13" s="2">
        <v>473522</v>
      </c>
    </row>
    <row r="14" spans="2:4" ht="12.75">
      <c r="B14" s="2" t="s">
        <v>171</v>
      </c>
      <c r="D14" s="2" t="s">
        <v>39</v>
      </c>
    </row>
    <row r="15" spans="2:4" ht="12.75">
      <c r="B15" s="2" t="s">
        <v>164</v>
      </c>
      <c r="D15" s="2" t="s">
        <v>39</v>
      </c>
    </row>
    <row r="16" spans="2:4" ht="12.75">
      <c r="B16" s="2" t="s">
        <v>166</v>
      </c>
      <c r="D16" s="2" t="s">
        <v>39</v>
      </c>
    </row>
    <row r="17" spans="2:4" ht="12.75">
      <c r="B17" s="2" t="s">
        <v>161</v>
      </c>
      <c r="D17" s="2" t="s">
        <v>39</v>
      </c>
    </row>
    <row r="18" spans="2:4" ht="12.75">
      <c r="B18" s="2" t="s">
        <v>162</v>
      </c>
      <c r="D18" s="2" t="s">
        <v>39</v>
      </c>
    </row>
    <row r="19" spans="2:4" ht="12.75">
      <c r="B19" s="2" t="s">
        <v>167</v>
      </c>
      <c r="D19" s="2" t="s">
        <v>39</v>
      </c>
    </row>
    <row r="20" spans="2:4" ht="12.75">
      <c r="B20" s="2" t="s">
        <v>165</v>
      </c>
      <c r="D20" s="2" t="s">
        <v>39</v>
      </c>
    </row>
    <row r="21" spans="2:4" ht="12.75">
      <c r="B21" s="2" t="s">
        <v>163</v>
      </c>
      <c r="D21" s="2" t="s">
        <v>39</v>
      </c>
    </row>
    <row r="22" spans="2:4" ht="12.75">
      <c r="B22" s="2" t="s">
        <v>42</v>
      </c>
      <c r="D22" s="2" t="s">
        <v>39</v>
      </c>
    </row>
    <row r="23" ht="12.75" customHeight="1"/>
    <row r="24" spans="2:7" ht="12.75">
      <c r="B24" s="2" t="s">
        <v>43</v>
      </c>
      <c r="D24" s="2" t="s">
        <v>16</v>
      </c>
      <c r="F24" s="9">
        <v>46083.333333333336</v>
      </c>
      <c r="G24" s="9"/>
    </row>
    <row r="25" spans="2:7" ht="12.75">
      <c r="B25" s="2" t="s">
        <v>10</v>
      </c>
      <c r="D25" s="2" t="s">
        <v>17</v>
      </c>
      <c r="F25" s="9">
        <v>5.433333333333334</v>
      </c>
      <c r="G25" s="9"/>
    </row>
    <row r="26" ht="12.75" customHeight="1"/>
    <row r="27" spans="2:12" ht="12.75">
      <c r="B27" s="2" t="s">
        <v>44</v>
      </c>
      <c r="D27" s="2" t="s">
        <v>11</v>
      </c>
      <c r="L27" s="8">
        <f>F24/9000*(21-F25)/21*60</f>
        <v>227.73456790123456</v>
      </c>
    </row>
    <row r="28" ht="12.75">
      <c r="L28" s="9"/>
    </row>
    <row r="29" spans="2:12" ht="12.75">
      <c r="B29" s="29" t="s">
        <v>138</v>
      </c>
      <c r="C29" s="29"/>
      <c r="L29" s="9"/>
    </row>
    <row r="30" spans="2:4" ht="12.75">
      <c r="B30" s="2" t="s">
        <v>9</v>
      </c>
      <c r="D30" s="2" t="s">
        <v>15</v>
      </c>
    </row>
    <row r="31" spans="2:12" ht="12.75">
      <c r="B31" s="2" t="s">
        <v>41</v>
      </c>
      <c r="D31" s="2" t="s">
        <v>14</v>
      </c>
      <c r="L31" s="2">
        <f>L13/F24/60/0.0283*1000000*(21-7)/(21-F25)</f>
        <v>5442406.792099279</v>
      </c>
    </row>
    <row r="32" spans="2:4" ht="12.75">
      <c r="B32" s="2" t="s">
        <v>171</v>
      </c>
      <c r="D32" s="2" t="s">
        <v>14</v>
      </c>
    </row>
    <row r="33" spans="2:4" ht="12.75">
      <c r="B33" s="2" t="s">
        <v>164</v>
      </c>
      <c r="D33" s="2" t="s">
        <v>14</v>
      </c>
    </row>
    <row r="34" spans="2:4" ht="12.75">
      <c r="B34" s="2" t="s">
        <v>166</v>
      </c>
      <c r="D34" s="2" t="s">
        <v>14</v>
      </c>
    </row>
    <row r="35" spans="2:4" ht="12.75">
      <c r="B35" s="2" t="s">
        <v>161</v>
      </c>
      <c r="D35" s="2" t="s">
        <v>14</v>
      </c>
    </row>
    <row r="36" spans="2:4" ht="12.75">
      <c r="B36" s="2" t="s">
        <v>162</v>
      </c>
      <c r="D36" s="2" t="s">
        <v>14</v>
      </c>
    </row>
    <row r="37" spans="2:4" ht="12.75">
      <c r="B37" s="2" t="s">
        <v>167</v>
      </c>
      <c r="D37" s="2" t="s">
        <v>14</v>
      </c>
    </row>
    <row r="38" spans="2:4" ht="12.75">
      <c r="B38" s="2" t="s">
        <v>165</v>
      </c>
      <c r="D38" s="2" t="s">
        <v>14</v>
      </c>
    </row>
    <row r="39" spans="2:4" ht="12.75">
      <c r="B39" s="2" t="s">
        <v>163</v>
      </c>
      <c r="D39" s="2" t="s">
        <v>14</v>
      </c>
    </row>
    <row r="40" spans="2:4" ht="12.75">
      <c r="B40" s="2" t="s">
        <v>42</v>
      </c>
      <c r="D40" s="2" t="s">
        <v>14</v>
      </c>
    </row>
    <row r="41" spans="2:4" ht="12.75">
      <c r="B41" s="2" t="s">
        <v>6</v>
      </c>
      <c r="D41" s="2" t="s">
        <v>14</v>
      </c>
    </row>
    <row r="42" spans="2:4" ht="12.75">
      <c r="B42" s="2" t="s">
        <v>7</v>
      </c>
      <c r="D42" s="2" t="s">
        <v>14</v>
      </c>
    </row>
    <row r="44" spans="2:3" ht="12.75">
      <c r="B44" s="1"/>
      <c r="C44" s="1"/>
    </row>
    <row r="45" spans="1:12" ht="12.75">
      <c r="A45" s="2" t="s">
        <v>169</v>
      </c>
      <c r="B45" s="1" t="s">
        <v>108</v>
      </c>
      <c r="C45" s="1"/>
      <c r="F45" s="7" t="s">
        <v>35</v>
      </c>
      <c r="G45" s="7"/>
      <c r="H45" s="7" t="s">
        <v>35</v>
      </c>
      <c r="I45" s="7"/>
      <c r="J45" s="7" t="s">
        <v>35</v>
      </c>
      <c r="K45" s="7"/>
      <c r="L45" s="7" t="s">
        <v>35</v>
      </c>
    </row>
    <row r="46" spans="2:12" ht="12.75">
      <c r="B46" s="2" t="s">
        <v>182</v>
      </c>
      <c r="C46" s="1"/>
      <c r="F46" s="7" t="s">
        <v>2</v>
      </c>
      <c r="G46" s="7"/>
      <c r="H46" s="7" t="s">
        <v>183</v>
      </c>
      <c r="I46" s="7"/>
      <c r="J46" s="7"/>
      <c r="K46" s="7"/>
      <c r="L46" s="7" t="s">
        <v>51</v>
      </c>
    </row>
    <row r="47" spans="2:12" ht="12.75">
      <c r="B47" s="2" t="s">
        <v>173</v>
      </c>
      <c r="F47" s="7" t="s">
        <v>115</v>
      </c>
      <c r="G47" s="7"/>
      <c r="H47" s="7" t="s">
        <v>116</v>
      </c>
      <c r="I47" s="7"/>
      <c r="J47" s="7" t="s">
        <v>122</v>
      </c>
      <c r="K47" s="7"/>
      <c r="L47" s="7" t="s">
        <v>51</v>
      </c>
    </row>
    <row r="48" spans="2:6" ht="12.75">
      <c r="B48" s="2" t="s">
        <v>172</v>
      </c>
      <c r="D48" s="2" t="s">
        <v>102</v>
      </c>
      <c r="F48" s="2">
        <f>450*60</f>
        <v>27000</v>
      </c>
    </row>
    <row r="49" spans="2:10" ht="12.75">
      <c r="B49" s="2" t="s">
        <v>172</v>
      </c>
      <c r="D49" s="2" t="s">
        <v>124</v>
      </c>
      <c r="J49" s="2">
        <v>144</v>
      </c>
    </row>
    <row r="50" spans="2:12" ht="12.75">
      <c r="B50" s="2" t="s">
        <v>170</v>
      </c>
      <c r="D50" s="2" t="s">
        <v>121</v>
      </c>
      <c r="J50" s="9">
        <f>J49*1000/1000000</f>
        <v>0.144</v>
      </c>
      <c r="K50" s="9"/>
      <c r="L50" s="2">
        <v>150</v>
      </c>
    </row>
    <row r="51" spans="2:6" ht="12.75">
      <c r="B51" s="2" t="s">
        <v>109</v>
      </c>
      <c r="D51" s="2" t="s">
        <v>99</v>
      </c>
      <c r="F51" s="2">
        <v>8.3</v>
      </c>
    </row>
    <row r="52" spans="2:11" ht="12.75">
      <c r="B52" s="2" t="s">
        <v>9</v>
      </c>
      <c r="D52" s="2" t="s">
        <v>39</v>
      </c>
      <c r="H52" s="14"/>
      <c r="I52" s="14"/>
      <c r="J52" s="14"/>
      <c r="K52" s="14"/>
    </row>
    <row r="53" spans="2:12" ht="12.75">
      <c r="B53" s="2" t="s">
        <v>41</v>
      </c>
      <c r="D53" s="2" t="s">
        <v>39</v>
      </c>
      <c r="L53" s="2">
        <f>1000*454</f>
        <v>454000</v>
      </c>
    </row>
    <row r="54" spans="2:4" ht="12.75">
      <c r="B54" s="2" t="s">
        <v>171</v>
      </c>
      <c r="D54" s="2" t="s">
        <v>39</v>
      </c>
    </row>
    <row r="55" spans="2:4" ht="12.75">
      <c r="B55" s="2" t="s">
        <v>164</v>
      </c>
      <c r="D55" s="2" t="s">
        <v>39</v>
      </c>
    </row>
    <row r="56" spans="2:4" ht="12.75">
      <c r="B56" s="2" t="s">
        <v>166</v>
      </c>
      <c r="D56" s="2" t="s">
        <v>39</v>
      </c>
    </row>
    <row r="57" spans="2:4" ht="12.75">
      <c r="B57" s="2" t="s">
        <v>161</v>
      </c>
      <c r="D57" s="2" t="s">
        <v>39</v>
      </c>
    </row>
    <row r="58" spans="2:4" ht="12.75">
      <c r="B58" s="2" t="s">
        <v>162</v>
      </c>
      <c r="D58" s="2" t="s">
        <v>39</v>
      </c>
    </row>
    <row r="59" spans="2:4" ht="12.75">
      <c r="B59" s="2" t="s">
        <v>167</v>
      </c>
      <c r="D59" s="2" t="s">
        <v>39</v>
      </c>
    </row>
    <row r="60" spans="2:4" ht="12.75">
      <c r="B60" s="2" t="s">
        <v>163</v>
      </c>
      <c r="D60" s="2" t="s">
        <v>39</v>
      </c>
    </row>
    <row r="61" ht="12.75" customHeight="1"/>
    <row r="62" spans="2:6" ht="12.75">
      <c r="B62" s="2" t="s">
        <v>43</v>
      </c>
      <c r="D62" s="2" t="s">
        <v>16</v>
      </c>
      <c r="F62" s="2">
        <v>43170</v>
      </c>
    </row>
    <row r="63" spans="2:7" ht="12.75">
      <c r="B63" s="2" t="s">
        <v>10</v>
      </c>
      <c r="D63" s="2" t="s">
        <v>17</v>
      </c>
      <c r="F63" s="9">
        <v>5.833333333333333</v>
      </c>
      <c r="G63" s="9"/>
    </row>
    <row r="64" ht="12.75" customHeight="1"/>
    <row r="65" spans="2:12" ht="12.75">
      <c r="B65" s="2" t="s">
        <v>44</v>
      </c>
      <c r="D65" s="2" t="s">
        <v>121</v>
      </c>
      <c r="L65" s="8">
        <f>F62/9000*(21-F63)/21*60</f>
        <v>207.85555555555558</v>
      </c>
    </row>
    <row r="66" ht="12.75">
      <c r="L66" s="9"/>
    </row>
    <row r="67" spans="2:12" ht="12.75">
      <c r="B67" s="29" t="s">
        <v>138</v>
      </c>
      <c r="C67" s="29"/>
      <c r="L67" s="9"/>
    </row>
    <row r="68" spans="2:4" ht="12.75">
      <c r="B68" s="2" t="s">
        <v>9</v>
      </c>
      <c r="D68" s="2" t="s">
        <v>15</v>
      </c>
    </row>
    <row r="69" spans="2:12" ht="12.75">
      <c r="B69" s="2" t="s">
        <v>41</v>
      </c>
      <c r="D69" s="2" t="s">
        <v>14</v>
      </c>
      <c r="L69" s="2">
        <f>L53/F62/60/0.0283*1000000*(21-7)/(21-F63)</f>
        <v>5717076.611911806</v>
      </c>
    </row>
    <row r="70" spans="2:4" ht="12.75">
      <c r="B70" s="2" t="s">
        <v>171</v>
      </c>
      <c r="D70" s="2" t="s">
        <v>14</v>
      </c>
    </row>
    <row r="71" spans="2:4" ht="12.75">
      <c r="B71" s="2" t="s">
        <v>164</v>
      </c>
      <c r="D71" s="2" t="s">
        <v>14</v>
      </c>
    </row>
    <row r="72" spans="2:4" ht="12.75">
      <c r="B72" s="2" t="s">
        <v>166</v>
      </c>
      <c r="D72" s="2" t="s">
        <v>14</v>
      </c>
    </row>
    <row r="73" spans="2:4" ht="12.75">
      <c r="B73" s="2" t="s">
        <v>161</v>
      </c>
      <c r="D73" s="2" t="s">
        <v>14</v>
      </c>
    </row>
    <row r="74" spans="2:4" ht="12.75">
      <c r="B74" s="2" t="s">
        <v>162</v>
      </c>
      <c r="D74" s="2" t="s">
        <v>14</v>
      </c>
    </row>
    <row r="75" spans="2:4" ht="12.75">
      <c r="B75" s="2" t="s">
        <v>167</v>
      </c>
      <c r="D75" s="2" t="s">
        <v>14</v>
      </c>
    </row>
    <row r="76" spans="2:4" ht="12.75">
      <c r="B76" s="2" t="s">
        <v>163</v>
      </c>
      <c r="D76" s="2" t="s">
        <v>14</v>
      </c>
    </row>
    <row r="77" spans="2:4" ht="12.75">
      <c r="B77" s="2" t="s">
        <v>6</v>
      </c>
      <c r="D77" s="2" t="s">
        <v>14</v>
      </c>
    </row>
    <row r="78" spans="2:4" ht="12.75">
      <c r="B78" s="2" t="s">
        <v>7</v>
      </c>
      <c r="D78" s="2" t="s">
        <v>14</v>
      </c>
    </row>
  </sheetData>
  <printOptions headings="1" horizontalCentered="1"/>
  <pageMargins left="0.25" right="0.25" top="0.5" bottom="0.5" header="0.5" footer="0.25"/>
  <pageSetup orientation="landscape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B16" sqref="B16"/>
    </sheetView>
  </sheetViews>
  <sheetFormatPr defaultColWidth="9.140625" defaultRowHeight="12.75"/>
  <cols>
    <col min="1" max="1" width="29.140625" style="2" customWidth="1"/>
    <col min="2" max="2" width="11.7109375" style="2" customWidth="1"/>
    <col min="3" max="3" width="12.28125" style="2" customWidth="1"/>
    <col min="4" max="4" width="11.140625" style="2" customWidth="1"/>
    <col min="5" max="5" width="8.28125" style="2" customWidth="1"/>
    <col min="6" max="16384" width="11.421875" style="2" customWidth="1"/>
  </cols>
  <sheetData>
    <row r="1" ht="12.75">
      <c r="A1" s="1" t="s">
        <v>45</v>
      </c>
    </row>
    <row r="3" spans="1:5" ht="12.75">
      <c r="A3" s="1" t="str">
        <f>feed!B5</f>
        <v>1010C1</v>
      </c>
      <c r="B3" s="2" t="s">
        <v>34</v>
      </c>
      <c r="C3" s="7" t="s">
        <v>35</v>
      </c>
      <c r="E3" s="7"/>
    </row>
    <row r="4" spans="1:5" ht="12.75">
      <c r="A4" s="1"/>
      <c r="E4" s="7"/>
    </row>
    <row r="5" spans="1:3" ht="12.75">
      <c r="A5" s="2" t="s">
        <v>134</v>
      </c>
      <c r="B5" s="2" t="s">
        <v>88</v>
      </c>
      <c r="C5" s="2">
        <v>2093</v>
      </c>
    </row>
    <row r="6" spans="1:3" ht="12.75">
      <c r="A6" s="2" t="s">
        <v>135</v>
      </c>
      <c r="B6" s="2" t="s">
        <v>17</v>
      </c>
      <c r="C6" s="2">
        <v>0.8</v>
      </c>
    </row>
    <row r="7" spans="1:3" ht="12.75">
      <c r="A7" s="2" t="s">
        <v>136</v>
      </c>
      <c r="B7" s="2" t="s">
        <v>100</v>
      </c>
      <c r="C7" s="2">
        <v>-1.93</v>
      </c>
    </row>
    <row r="8" spans="1:3" ht="12.75">
      <c r="A8" s="2" t="s">
        <v>137</v>
      </c>
      <c r="B8" s="2" t="s">
        <v>98</v>
      </c>
      <c r="C8" s="8">
        <v>186200</v>
      </c>
    </row>
    <row r="10" ht="12.75">
      <c r="A10" s="1" t="str">
        <f>feed!B45</f>
        <v>1010C2</v>
      </c>
    </row>
    <row r="11" ht="12.75">
      <c r="A11" s="1"/>
    </row>
    <row r="12" spans="1:3" ht="12.75">
      <c r="A12" s="2" t="s">
        <v>134</v>
      </c>
      <c r="B12" s="2" t="s">
        <v>88</v>
      </c>
      <c r="C12" s="8">
        <v>1815</v>
      </c>
    </row>
    <row r="13" spans="1:3" ht="12.75">
      <c r="A13" s="2" t="s">
        <v>135</v>
      </c>
      <c r="B13" s="2" t="s">
        <v>17</v>
      </c>
      <c r="C13" s="2">
        <v>1.83</v>
      </c>
    </row>
    <row r="14" spans="1:3" ht="12.75">
      <c r="A14" s="2" t="s">
        <v>136</v>
      </c>
      <c r="B14" s="2" t="s">
        <v>100</v>
      </c>
      <c r="C14" s="2">
        <v>-2.4</v>
      </c>
    </row>
    <row r="15" spans="1:3" ht="12.75">
      <c r="A15" s="2" t="s">
        <v>137</v>
      </c>
      <c r="B15" s="2" t="s">
        <v>98</v>
      </c>
      <c r="C15" s="8">
        <v>170800</v>
      </c>
    </row>
  </sheetData>
  <printOptions headings="1" horizontalCentered="1"/>
  <pageMargins left="0.25" right="0.25" top="0.5" bottom="0.5" header="0.5" footer="0.5"/>
  <pageSetup orientation="portrait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64"/>
  <sheetViews>
    <sheetView workbookViewId="0" topLeftCell="A25">
      <selection activeCell="B16" sqref="B16"/>
    </sheetView>
  </sheetViews>
  <sheetFormatPr defaultColWidth="9.140625" defaultRowHeight="12.75"/>
  <cols>
    <col min="1" max="1" width="0.9921875" style="15" customWidth="1"/>
    <col min="2" max="2" width="25.8515625" style="15" customWidth="1"/>
    <col min="3" max="3" width="8.7109375" style="15" customWidth="1"/>
    <col min="4" max="4" width="3.140625" style="15" customWidth="1"/>
    <col min="5" max="5" width="7.421875" style="16" customWidth="1"/>
    <col min="6" max="6" width="7.8515625" style="16" customWidth="1"/>
    <col min="7" max="7" width="8.140625" style="17" customWidth="1"/>
    <col min="8" max="8" width="2.7109375" style="16" customWidth="1"/>
    <col min="9" max="9" width="7.00390625" style="16" customWidth="1"/>
    <col min="10" max="10" width="7.8515625" style="16" customWidth="1"/>
    <col min="11" max="11" width="8.7109375" style="16" customWidth="1"/>
    <col min="12" max="12" width="2.421875" style="16" customWidth="1"/>
    <col min="13" max="13" width="7.8515625" style="16" customWidth="1"/>
    <col min="14" max="14" width="8.7109375" style="16" customWidth="1"/>
    <col min="15" max="15" width="10.00390625" style="16" customWidth="1"/>
    <col min="16" max="16" width="7.7109375" style="15" customWidth="1"/>
    <col min="17" max="17" width="7.8515625" style="15" customWidth="1"/>
    <col min="18" max="18" width="7.7109375" style="15" customWidth="1"/>
    <col min="19" max="19" width="7.00390625" style="15" customWidth="1"/>
    <col min="20" max="20" width="7.421875" style="15" customWidth="1"/>
    <col min="21" max="16384" width="10.8515625" style="15" customWidth="1"/>
  </cols>
  <sheetData>
    <row r="1" ht="12.75">
      <c r="A1" s="28" t="s">
        <v>113</v>
      </c>
    </row>
    <row r="3" spans="1:7" ht="12.75">
      <c r="A3" s="15" t="s">
        <v>85</v>
      </c>
      <c r="C3" s="26" t="str">
        <f>source!B5</f>
        <v>Rhodia (Rhone-Poulenc)</v>
      </c>
      <c r="G3" s="17" t="s">
        <v>131</v>
      </c>
    </row>
    <row r="4" spans="1:15" ht="12.75">
      <c r="A4" s="15" t="s">
        <v>87</v>
      </c>
      <c r="C4" s="26" t="s">
        <v>108</v>
      </c>
      <c r="D4" s="18"/>
      <c r="E4" s="19"/>
      <c r="F4" s="19"/>
      <c r="G4" s="20"/>
      <c r="H4" s="19"/>
      <c r="I4" s="19"/>
      <c r="J4" s="19"/>
      <c r="K4" s="19"/>
      <c r="L4" s="19"/>
      <c r="M4" s="19"/>
      <c r="N4" s="19"/>
      <c r="O4" s="19"/>
    </row>
    <row r="5" spans="1:4" ht="12.75">
      <c r="A5" s="15" t="s">
        <v>86</v>
      </c>
      <c r="C5" s="27" t="str">
        <f>cond!C8</f>
        <v>September 9-16, 1996</v>
      </c>
      <c r="D5" s="18"/>
    </row>
    <row r="6" spans="3:14" ht="12.75">
      <c r="C6" s="18"/>
      <c r="D6" s="18"/>
      <c r="E6" s="21"/>
      <c r="F6" s="21"/>
      <c r="I6" s="21"/>
      <c r="J6" s="21"/>
      <c r="M6" s="21"/>
      <c r="N6" s="21"/>
    </row>
    <row r="7" spans="3:15" ht="12.75">
      <c r="C7" s="18" t="s">
        <v>46</v>
      </c>
      <c r="D7" s="18"/>
      <c r="E7" s="22" t="s">
        <v>47</v>
      </c>
      <c r="F7" s="22"/>
      <c r="G7" s="22"/>
      <c r="H7" s="23"/>
      <c r="I7" s="22" t="s">
        <v>48</v>
      </c>
      <c r="J7" s="22"/>
      <c r="K7" s="22"/>
      <c r="L7" s="23"/>
      <c r="M7" s="22" t="s">
        <v>49</v>
      </c>
      <c r="N7" s="22"/>
      <c r="O7" s="22"/>
    </row>
    <row r="8" spans="3:15" ht="12.75">
      <c r="C8" s="18" t="s">
        <v>50</v>
      </c>
      <c r="E8" s="21" t="s">
        <v>51</v>
      </c>
      <c r="F8" s="21" t="s">
        <v>51</v>
      </c>
      <c r="G8" s="20" t="s">
        <v>52</v>
      </c>
      <c r="I8" s="21" t="s">
        <v>51</v>
      </c>
      <c r="J8" s="21" t="s">
        <v>51</v>
      </c>
      <c r="K8" s="21" t="s">
        <v>53</v>
      </c>
      <c r="M8" s="21" t="s">
        <v>51</v>
      </c>
      <c r="N8" s="21" t="s">
        <v>51</v>
      </c>
      <c r="O8" s="21" t="s">
        <v>53</v>
      </c>
    </row>
    <row r="9" spans="3:15" ht="12.75">
      <c r="C9" s="18"/>
      <c r="E9" s="21"/>
      <c r="F9" s="21" t="s">
        <v>119</v>
      </c>
      <c r="G9" s="20" t="s">
        <v>54</v>
      </c>
      <c r="H9" s="21"/>
      <c r="I9" s="21"/>
      <c r="J9" s="21" t="s">
        <v>119</v>
      </c>
      <c r="K9" s="20" t="s">
        <v>119</v>
      </c>
      <c r="L9" s="21"/>
      <c r="M9" s="21"/>
      <c r="N9" s="21" t="s">
        <v>119</v>
      </c>
      <c r="O9" s="20" t="s">
        <v>119</v>
      </c>
    </row>
    <row r="10" ht="13.5" customHeight="1">
      <c r="A10" s="15" t="s">
        <v>55</v>
      </c>
    </row>
    <row r="11" spans="2:15" ht="12.75">
      <c r="B11" s="15" t="s">
        <v>56</v>
      </c>
      <c r="C11" s="18">
        <v>1</v>
      </c>
      <c r="D11" s="18" t="s">
        <v>40</v>
      </c>
      <c r="E11" s="17"/>
      <c r="F11" s="17">
        <f>IF(E11=0,"",IF(D11="nd",E11/2,E11))</f>
      </c>
      <c r="G11" s="17">
        <f aca="true" t="shared" si="0" ref="G11:G35">IF(F11="","",F11*$C11)</f>
      </c>
      <c r="H11" s="17" t="s">
        <v>40</v>
      </c>
      <c r="I11" s="17"/>
      <c r="J11" s="17">
        <f>IF(I11=0,"",IF(H11="nd",I11/2,I11))</f>
      </c>
      <c r="K11" s="17">
        <f>IF(J11="","",J11*$C11)</f>
      </c>
      <c r="L11" s="17" t="s">
        <v>40</v>
      </c>
      <c r="M11" s="17"/>
      <c r="N11" s="17">
        <f>IF(M11=0,"",IF(L11="nd",M11/2,M11))</f>
      </c>
      <c r="O11" s="17">
        <f>IF(N11="","",N11*$C11)</f>
      </c>
    </row>
    <row r="12" spans="2:15" ht="12.75">
      <c r="B12" s="15" t="s">
        <v>57</v>
      </c>
      <c r="C12" s="18">
        <v>0</v>
      </c>
      <c r="D12" s="18" t="s">
        <v>40</v>
      </c>
      <c r="E12" s="17"/>
      <c r="F12" s="17">
        <f>IF(E12=0,"",IF(D12="nd",E12/2,E12))</f>
      </c>
      <c r="G12" s="17">
        <f t="shared" si="0"/>
      </c>
      <c r="H12" s="17" t="s">
        <v>40</v>
      </c>
      <c r="I12" s="17"/>
      <c r="J12" s="17">
        <f>IF(I12=0,"",IF(H12="nd",I12/2,I12))</f>
      </c>
      <c r="K12" s="17">
        <f>IF(J12="","",J12*$C12)</f>
      </c>
      <c r="L12" s="17" t="s">
        <v>40</v>
      </c>
      <c r="M12" s="17"/>
      <c r="N12" s="17">
        <f>IF(M12=0,"",IF(L12="nd",M12/2,M12))</f>
      </c>
      <c r="O12" s="17">
        <f>IF(N12="","",N12*$C12)</f>
      </c>
    </row>
    <row r="13" spans="2:15" ht="12.75">
      <c r="B13" s="15" t="s">
        <v>58</v>
      </c>
      <c r="C13" s="18">
        <v>0.5</v>
      </c>
      <c r="D13" s="18" t="s">
        <v>40</v>
      </c>
      <c r="E13" s="17"/>
      <c r="F13" s="17">
        <f>IF(E13=0,"",IF(D13="nd",E13/2,E13))</f>
      </c>
      <c r="G13" s="17">
        <f t="shared" si="0"/>
      </c>
      <c r="H13" s="17" t="s">
        <v>40</v>
      </c>
      <c r="I13" s="17"/>
      <c r="J13" s="17">
        <f>IF(I13=0,"",IF(H13="nd",I13/2,I13))</f>
      </c>
      <c r="K13" s="17">
        <f aca="true" t="shared" si="1" ref="K13:K28">IF(J13="","",J13*$C13)</f>
      </c>
      <c r="L13" s="17" t="s">
        <v>40</v>
      </c>
      <c r="M13" s="17"/>
      <c r="N13" s="17">
        <f>IF(M13=0,"",IF(L13="nd",M13/2,M13))</f>
      </c>
      <c r="O13" s="17">
        <f aca="true" t="shared" si="2" ref="O13:O28">IF(N13="","",N13*$C13)</f>
      </c>
    </row>
    <row r="14" spans="2:15" ht="12.75">
      <c r="B14" s="15" t="s">
        <v>59</v>
      </c>
      <c r="C14" s="18">
        <v>0</v>
      </c>
      <c r="D14" s="18" t="s">
        <v>40</v>
      </c>
      <c r="E14" s="17"/>
      <c r="F14" s="17">
        <f aca="true" t="shared" si="3" ref="F14:F35">IF(E14=0,"",IF(D14="nd",E14/2,E14))</f>
      </c>
      <c r="G14" s="17">
        <f t="shared" si="0"/>
      </c>
      <c r="H14" s="17" t="s">
        <v>40</v>
      </c>
      <c r="I14" s="17"/>
      <c r="J14" s="17">
        <f aca="true" t="shared" si="4" ref="J14:J29">IF(I14=0,"",IF(H14="nd",I14/2,I14))</f>
      </c>
      <c r="K14" s="17">
        <f t="shared" si="1"/>
      </c>
      <c r="L14" s="17" t="s">
        <v>40</v>
      </c>
      <c r="M14" s="17"/>
      <c r="N14" s="17">
        <f aca="true" t="shared" si="5" ref="N14:N29">IF(M14=0,"",IF(L14="nd",M14/2,M14))</f>
      </c>
      <c r="O14" s="17">
        <f t="shared" si="2"/>
      </c>
    </row>
    <row r="15" spans="2:15" ht="12.75">
      <c r="B15" s="15" t="s">
        <v>60</v>
      </c>
      <c r="C15" s="18">
        <v>0.1</v>
      </c>
      <c r="D15" s="18" t="s">
        <v>40</v>
      </c>
      <c r="E15" s="17"/>
      <c r="F15" s="17">
        <f t="shared" si="3"/>
      </c>
      <c r="G15" s="17">
        <f t="shared" si="0"/>
      </c>
      <c r="H15" s="17" t="s">
        <v>40</v>
      </c>
      <c r="I15" s="17"/>
      <c r="J15" s="17">
        <f t="shared" si="4"/>
      </c>
      <c r="K15" s="17">
        <f t="shared" si="1"/>
      </c>
      <c r="L15" s="17" t="s">
        <v>40</v>
      </c>
      <c r="M15" s="17"/>
      <c r="N15" s="17">
        <f t="shared" si="5"/>
      </c>
      <c r="O15" s="17">
        <f t="shared" si="2"/>
      </c>
    </row>
    <row r="16" spans="2:15" ht="12.75">
      <c r="B16" s="15" t="s">
        <v>61</v>
      </c>
      <c r="C16" s="18">
        <v>0.1</v>
      </c>
      <c r="D16" s="18" t="s">
        <v>40</v>
      </c>
      <c r="E16" s="17"/>
      <c r="F16" s="17">
        <f t="shared" si="3"/>
      </c>
      <c r="G16" s="17">
        <f t="shared" si="0"/>
      </c>
      <c r="H16" s="17" t="s">
        <v>40</v>
      </c>
      <c r="I16" s="17"/>
      <c r="J16" s="17">
        <f t="shared" si="4"/>
      </c>
      <c r="K16" s="17">
        <f t="shared" si="1"/>
      </c>
      <c r="L16" s="17" t="s">
        <v>40</v>
      </c>
      <c r="M16" s="17"/>
      <c r="N16" s="17">
        <f t="shared" si="5"/>
      </c>
      <c r="O16" s="17">
        <f t="shared" si="2"/>
      </c>
    </row>
    <row r="17" spans="2:15" ht="12.75">
      <c r="B17" s="15" t="s">
        <v>62</v>
      </c>
      <c r="C17" s="18">
        <v>0.1</v>
      </c>
      <c r="D17" s="18" t="s">
        <v>40</v>
      </c>
      <c r="E17" s="17"/>
      <c r="F17" s="17">
        <f t="shared" si="3"/>
      </c>
      <c r="G17" s="17">
        <f t="shared" si="0"/>
      </c>
      <c r="H17" s="17" t="s">
        <v>40</v>
      </c>
      <c r="I17" s="17"/>
      <c r="J17" s="17">
        <f t="shared" si="4"/>
      </c>
      <c r="K17" s="17">
        <f t="shared" si="1"/>
      </c>
      <c r="L17" s="17" t="s">
        <v>40</v>
      </c>
      <c r="M17" s="17"/>
      <c r="N17" s="17">
        <f t="shared" si="5"/>
      </c>
      <c r="O17" s="17">
        <f t="shared" si="2"/>
      </c>
    </row>
    <row r="18" spans="2:15" ht="12.75">
      <c r="B18" s="15" t="s">
        <v>63</v>
      </c>
      <c r="C18" s="18">
        <v>0</v>
      </c>
      <c r="D18" s="18" t="s">
        <v>40</v>
      </c>
      <c r="E18" s="17"/>
      <c r="F18" s="17">
        <f t="shared" si="3"/>
      </c>
      <c r="G18" s="17">
        <f t="shared" si="0"/>
      </c>
      <c r="H18" s="17" t="s">
        <v>40</v>
      </c>
      <c r="I18" s="17"/>
      <c r="J18" s="17">
        <f t="shared" si="4"/>
      </c>
      <c r="K18" s="17">
        <f t="shared" si="1"/>
      </c>
      <c r="L18" s="17" t="s">
        <v>40</v>
      </c>
      <c r="M18" s="17"/>
      <c r="N18" s="17">
        <f t="shared" si="5"/>
      </c>
      <c r="O18" s="17">
        <f t="shared" si="2"/>
      </c>
    </row>
    <row r="19" spans="2:15" ht="12.75">
      <c r="B19" s="15" t="s">
        <v>64</v>
      </c>
      <c r="C19" s="18">
        <v>0.01</v>
      </c>
      <c r="D19" s="18" t="s">
        <v>40</v>
      </c>
      <c r="E19" s="17"/>
      <c r="F19" s="17">
        <f t="shared" si="3"/>
      </c>
      <c r="G19" s="17">
        <f t="shared" si="0"/>
      </c>
      <c r="H19" s="17" t="s">
        <v>40</v>
      </c>
      <c r="I19" s="17"/>
      <c r="J19" s="17">
        <f t="shared" si="4"/>
      </c>
      <c r="K19" s="17">
        <f t="shared" si="1"/>
      </c>
      <c r="L19" s="17" t="s">
        <v>40</v>
      </c>
      <c r="M19" s="17"/>
      <c r="N19" s="17">
        <f t="shared" si="5"/>
      </c>
      <c r="O19" s="17">
        <f t="shared" si="2"/>
      </c>
    </row>
    <row r="20" spans="2:15" ht="12.75">
      <c r="B20" s="15" t="s">
        <v>65</v>
      </c>
      <c r="C20" s="18">
        <v>0</v>
      </c>
      <c r="D20" s="18" t="s">
        <v>40</v>
      </c>
      <c r="E20" s="17"/>
      <c r="F20" s="17">
        <f t="shared" si="3"/>
      </c>
      <c r="G20" s="17">
        <f t="shared" si="0"/>
      </c>
      <c r="H20" s="17" t="s">
        <v>40</v>
      </c>
      <c r="I20" s="17"/>
      <c r="J20" s="17">
        <f t="shared" si="4"/>
      </c>
      <c r="K20" s="17">
        <f t="shared" si="1"/>
      </c>
      <c r="L20" s="17" t="s">
        <v>40</v>
      </c>
      <c r="M20" s="17"/>
      <c r="N20" s="17">
        <f t="shared" si="5"/>
      </c>
      <c r="O20" s="17">
        <f t="shared" si="2"/>
      </c>
    </row>
    <row r="21" spans="2:15" ht="12.75">
      <c r="B21" s="15" t="s">
        <v>66</v>
      </c>
      <c r="C21" s="18">
        <v>0.001</v>
      </c>
      <c r="D21" s="18"/>
      <c r="E21" s="17"/>
      <c r="F21" s="17">
        <f t="shared" si="3"/>
      </c>
      <c r="G21" s="17">
        <f t="shared" si="0"/>
      </c>
      <c r="H21" s="17" t="s">
        <v>40</v>
      </c>
      <c r="I21" s="17"/>
      <c r="J21" s="17">
        <f t="shared" si="4"/>
      </c>
      <c r="K21" s="17">
        <f t="shared" si="1"/>
      </c>
      <c r="L21" s="17" t="s">
        <v>40</v>
      </c>
      <c r="M21" s="17"/>
      <c r="N21" s="17">
        <f t="shared" si="5"/>
      </c>
      <c r="O21" s="17">
        <f t="shared" si="2"/>
      </c>
    </row>
    <row r="22" spans="2:15" ht="12.75">
      <c r="B22" s="15" t="s">
        <v>67</v>
      </c>
      <c r="C22" s="18">
        <v>0.1</v>
      </c>
      <c r="D22" s="18" t="s">
        <v>40</v>
      </c>
      <c r="E22" s="17"/>
      <c r="F22" s="17">
        <f t="shared" si="3"/>
      </c>
      <c r="G22" s="17">
        <f t="shared" si="0"/>
      </c>
      <c r="H22" s="17" t="s">
        <v>40</v>
      </c>
      <c r="I22" s="17"/>
      <c r="J22" s="17">
        <f t="shared" si="4"/>
      </c>
      <c r="K22" s="17">
        <f t="shared" si="1"/>
      </c>
      <c r="L22" s="17" t="s">
        <v>40</v>
      </c>
      <c r="M22" s="17"/>
      <c r="N22" s="17">
        <f t="shared" si="5"/>
      </c>
      <c r="O22" s="17">
        <f t="shared" si="2"/>
      </c>
    </row>
    <row r="23" spans="2:15" ht="12.75">
      <c r="B23" s="15" t="s">
        <v>68</v>
      </c>
      <c r="C23" s="18">
        <v>0</v>
      </c>
      <c r="D23" s="18" t="s">
        <v>40</v>
      </c>
      <c r="E23" s="17"/>
      <c r="F23" s="17">
        <f t="shared" si="3"/>
      </c>
      <c r="G23" s="17">
        <f t="shared" si="0"/>
      </c>
      <c r="H23" s="17" t="s">
        <v>40</v>
      </c>
      <c r="I23" s="17"/>
      <c r="J23" s="17">
        <f t="shared" si="4"/>
      </c>
      <c r="K23" s="17">
        <f t="shared" si="1"/>
      </c>
      <c r="L23" s="17" t="s">
        <v>40</v>
      </c>
      <c r="M23" s="17"/>
      <c r="N23" s="17">
        <f t="shared" si="5"/>
      </c>
      <c r="O23" s="17">
        <f t="shared" si="2"/>
      </c>
    </row>
    <row r="24" spans="2:15" ht="12.75">
      <c r="B24" s="15" t="s">
        <v>69</v>
      </c>
      <c r="C24" s="18">
        <v>0.05</v>
      </c>
      <c r="D24" s="18" t="s">
        <v>40</v>
      </c>
      <c r="E24" s="17"/>
      <c r="F24" s="17">
        <f t="shared" si="3"/>
      </c>
      <c r="G24" s="17">
        <f t="shared" si="0"/>
      </c>
      <c r="H24" s="17" t="s">
        <v>40</v>
      </c>
      <c r="I24" s="17"/>
      <c r="J24" s="17">
        <f t="shared" si="4"/>
      </c>
      <c r="K24" s="17">
        <f t="shared" si="1"/>
      </c>
      <c r="L24" s="17" t="s">
        <v>40</v>
      </c>
      <c r="M24" s="17"/>
      <c r="N24" s="17">
        <f t="shared" si="5"/>
      </c>
      <c r="O24" s="17">
        <f t="shared" si="2"/>
      </c>
    </row>
    <row r="25" spans="2:15" ht="12.75">
      <c r="B25" s="15" t="s">
        <v>70</v>
      </c>
      <c r="C25" s="18">
        <v>0.5</v>
      </c>
      <c r="D25" s="18" t="s">
        <v>40</v>
      </c>
      <c r="E25" s="17"/>
      <c r="F25" s="17">
        <f t="shared" si="3"/>
      </c>
      <c r="G25" s="17">
        <f t="shared" si="0"/>
      </c>
      <c r="H25" s="17" t="s">
        <v>40</v>
      </c>
      <c r="I25" s="17"/>
      <c r="J25" s="17">
        <f t="shared" si="4"/>
      </c>
      <c r="K25" s="17">
        <f t="shared" si="1"/>
      </c>
      <c r="L25" s="17" t="s">
        <v>40</v>
      </c>
      <c r="M25" s="17"/>
      <c r="N25" s="17">
        <f t="shared" si="5"/>
      </c>
      <c r="O25" s="17">
        <f t="shared" si="2"/>
      </c>
    </row>
    <row r="26" spans="2:15" ht="12.75">
      <c r="B26" s="15" t="s">
        <v>71</v>
      </c>
      <c r="C26" s="18">
        <v>0</v>
      </c>
      <c r="D26" s="18" t="s">
        <v>40</v>
      </c>
      <c r="E26" s="17"/>
      <c r="F26" s="17">
        <f t="shared" si="3"/>
      </c>
      <c r="G26" s="17">
        <f t="shared" si="0"/>
      </c>
      <c r="H26" s="17" t="s">
        <v>40</v>
      </c>
      <c r="I26" s="17"/>
      <c r="J26" s="17">
        <f t="shared" si="4"/>
      </c>
      <c r="K26" s="17">
        <f t="shared" si="1"/>
      </c>
      <c r="L26" s="17" t="s">
        <v>40</v>
      </c>
      <c r="M26" s="17"/>
      <c r="N26" s="17">
        <f t="shared" si="5"/>
      </c>
      <c r="O26" s="17">
        <f t="shared" si="2"/>
      </c>
    </row>
    <row r="27" spans="2:15" ht="12.75">
      <c r="B27" s="15" t="s">
        <v>72</v>
      </c>
      <c r="C27" s="18">
        <v>0.1</v>
      </c>
      <c r="D27" s="18" t="s">
        <v>40</v>
      </c>
      <c r="E27" s="17"/>
      <c r="F27" s="17">
        <f t="shared" si="3"/>
      </c>
      <c r="G27" s="17">
        <f t="shared" si="0"/>
      </c>
      <c r="H27" s="17" t="s">
        <v>40</v>
      </c>
      <c r="I27" s="17"/>
      <c r="J27" s="17">
        <f t="shared" si="4"/>
      </c>
      <c r="K27" s="17">
        <f t="shared" si="1"/>
      </c>
      <c r="L27" s="17" t="s">
        <v>40</v>
      </c>
      <c r="M27" s="17"/>
      <c r="N27" s="17">
        <f t="shared" si="5"/>
      </c>
      <c r="O27" s="17">
        <f t="shared" si="2"/>
      </c>
    </row>
    <row r="28" spans="2:15" ht="12.75">
      <c r="B28" s="15" t="s">
        <v>73</v>
      </c>
      <c r="C28" s="18">
        <v>0.1</v>
      </c>
      <c r="D28" s="18" t="s">
        <v>40</v>
      </c>
      <c r="E28" s="17"/>
      <c r="F28" s="17">
        <f t="shared" si="3"/>
      </c>
      <c r="G28" s="17">
        <f t="shared" si="0"/>
      </c>
      <c r="H28" s="17" t="s">
        <v>40</v>
      </c>
      <c r="I28" s="17"/>
      <c r="J28" s="17">
        <f t="shared" si="4"/>
      </c>
      <c r="K28" s="17">
        <f t="shared" si="1"/>
      </c>
      <c r="L28" s="17" t="s">
        <v>40</v>
      </c>
      <c r="M28" s="17"/>
      <c r="N28" s="17">
        <f t="shared" si="5"/>
      </c>
      <c r="O28" s="17">
        <f t="shared" si="2"/>
      </c>
    </row>
    <row r="29" spans="2:15" ht="12.75">
      <c r="B29" s="15" t="s">
        <v>74</v>
      </c>
      <c r="C29" s="18">
        <v>0.1</v>
      </c>
      <c r="D29" s="18" t="s">
        <v>40</v>
      </c>
      <c r="E29" s="17"/>
      <c r="F29" s="17">
        <f t="shared" si="3"/>
      </c>
      <c r="G29" s="17">
        <f t="shared" si="0"/>
      </c>
      <c r="H29" s="17" t="s">
        <v>40</v>
      </c>
      <c r="I29" s="17"/>
      <c r="J29" s="17">
        <f t="shared" si="4"/>
      </c>
      <c r="K29" s="17">
        <f aca="true" t="shared" si="6" ref="K29:K35">IF(J29="","",J29*$C29)</f>
      </c>
      <c r="L29" s="17" t="s">
        <v>40</v>
      </c>
      <c r="M29" s="17"/>
      <c r="N29" s="17">
        <f t="shared" si="5"/>
      </c>
      <c r="O29" s="17">
        <f aca="true" t="shared" si="7" ref="O29:O35">IF(N29="","",N29*$C29)</f>
      </c>
    </row>
    <row r="30" spans="2:15" ht="12.75">
      <c r="B30" s="15" t="s">
        <v>75</v>
      </c>
      <c r="C30" s="18">
        <v>0.1</v>
      </c>
      <c r="D30" s="18" t="s">
        <v>40</v>
      </c>
      <c r="E30" s="17"/>
      <c r="F30" s="17">
        <f t="shared" si="3"/>
      </c>
      <c r="G30" s="17">
        <f t="shared" si="0"/>
      </c>
      <c r="H30" s="17" t="s">
        <v>40</v>
      </c>
      <c r="I30" s="17"/>
      <c r="J30" s="17">
        <f aca="true" t="shared" si="8" ref="J30:J35">IF(I30=0,"",IF(H30="nd",I30/2,I30))</f>
      </c>
      <c r="K30" s="17">
        <f t="shared" si="6"/>
      </c>
      <c r="L30" s="17" t="s">
        <v>40</v>
      </c>
      <c r="M30" s="17"/>
      <c r="N30" s="17">
        <f aca="true" t="shared" si="9" ref="N30:N35">IF(M30=0,"",IF(L30="nd",M30/2,M30))</f>
      </c>
      <c r="O30" s="17">
        <f t="shared" si="7"/>
      </c>
    </row>
    <row r="31" spans="2:15" ht="12.75">
      <c r="B31" s="15" t="s">
        <v>76</v>
      </c>
      <c r="C31" s="18">
        <v>0</v>
      </c>
      <c r="D31" s="18"/>
      <c r="E31" s="17"/>
      <c r="F31" s="17">
        <f t="shared" si="3"/>
      </c>
      <c r="G31" s="17">
        <f t="shared" si="0"/>
      </c>
      <c r="H31" s="17" t="s">
        <v>40</v>
      </c>
      <c r="I31" s="17"/>
      <c r="J31" s="17">
        <f t="shared" si="8"/>
      </c>
      <c r="K31" s="17">
        <f t="shared" si="6"/>
      </c>
      <c r="L31" s="17" t="s">
        <v>40</v>
      </c>
      <c r="M31" s="17"/>
      <c r="N31" s="17">
        <f t="shared" si="9"/>
      </c>
      <c r="O31" s="17">
        <f t="shared" si="7"/>
      </c>
    </row>
    <row r="32" spans="2:15" ht="12.75">
      <c r="B32" s="15" t="s">
        <v>77</v>
      </c>
      <c r="C32" s="18">
        <v>0.01</v>
      </c>
      <c r="D32" s="18" t="s">
        <v>40</v>
      </c>
      <c r="E32" s="17"/>
      <c r="F32" s="17">
        <f t="shared" si="3"/>
      </c>
      <c r="G32" s="17">
        <f t="shared" si="0"/>
      </c>
      <c r="H32" s="17" t="s">
        <v>40</v>
      </c>
      <c r="I32" s="17"/>
      <c r="J32" s="17">
        <f t="shared" si="8"/>
      </c>
      <c r="K32" s="17">
        <f t="shared" si="6"/>
      </c>
      <c r="L32" s="17" t="s">
        <v>40</v>
      </c>
      <c r="M32" s="17"/>
      <c r="N32" s="17">
        <f t="shared" si="9"/>
      </c>
      <c r="O32" s="17">
        <f t="shared" si="7"/>
      </c>
    </row>
    <row r="33" spans="2:15" ht="12.75">
      <c r="B33" s="15" t="s">
        <v>78</v>
      </c>
      <c r="C33" s="18">
        <v>0.01</v>
      </c>
      <c r="D33" s="18" t="s">
        <v>40</v>
      </c>
      <c r="E33" s="17"/>
      <c r="F33" s="17">
        <f t="shared" si="3"/>
      </c>
      <c r="G33" s="17">
        <f t="shared" si="0"/>
      </c>
      <c r="H33" s="17" t="s">
        <v>40</v>
      </c>
      <c r="I33" s="17"/>
      <c r="J33" s="17">
        <f t="shared" si="8"/>
      </c>
      <c r="K33" s="17">
        <f t="shared" si="6"/>
      </c>
      <c r="L33" s="17" t="s">
        <v>40</v>
      </c>
      <c r="M33" s="17"/>
      <c r="N33" s="17">
        <f t="shared" si="9"/>
      </c>
      <c r="O33" s="17">
        <f t="shared" si="7"/>
      </c>
    </row>
    <row r="34" spans="2:15" ht="12.75">
      <c r="B34" s="15" t="s">
        <v>79</v>
      </c>
      <c r="C34" s="18">
        <v>0</v>
      </c>
      <c r="D34" s="18" t="s">
        <v>40</v>
      </c>
      <c r="E34" s="17"/>
      <c r="F34" s="17">
        <f t="shared" si="3"/>
      </c>
      <c r="G34" s="17">
        <f t="shared" si="0"/>
      </c>
      <c r="H34" s="17" t="s">
        <v>40</v>
      </c>
      <c r="I34" s="17"/>
      <c r="J34" s="17">
        <f t="shared" si="8"/>
      </c>
      <c r="K34" s="17">
        <f t="shared" si="6"/>
      </c>
      <c r="L34" s="17" t="s">
        <v>40</v>
      </c>
      <c r="M34" s="17"/>
      <c r="N34" s="17">
        <f t="shared" si="9"/>
      </c>
      <c r="O34" s="17">
        <f t="shared" si="7"/>
      </c>
    </row>
    <row r="35" spans="2:15" ht="12.75">
      <c r="B35" s="15" t="s">
        <v>80</v>
      </c>
      <c r="C35" s="18">
        <v>0.001</v>
      </c>
      <c r="D35" s="18" t="s">
        <v>40</v>
      </c>
      <c r="E35" s="17"/>
      <c r="F35" s="17">
        <f t="shared" si="3"/>
      </c>
      <c r="G35" s="17">
        <f t="shared" si="0"/>
      </c>
      <c r="H35" s="17" t="s">
        <v>40</v>
      </c>
      <c r="I35" s="17"/>
      <c r="J35" s="17">
        <f t="shared" si="8"/>
      </c>
      <c r="K35" s="17">
        <f t="shared" si="6"/>
      </c>
      <c r="L35" s="17" t="s">
        <v>40</v>
      </c>
      <c r="M35" s="17"/>
      <c r="N35" s="17">
        <f t="shared" si="9"/>
      </c>
      <c r="O35" s="17">
        <f t="shared" si="7"/>
      </c>
    </row>
    <row r="36" spans="5:14" ht="12.75">
      <c r="E36" s="24"/>
      <c r="F36" s="24"/>
      <c r="H36" s="24"/>
      <c r="I36" s="24"/>
      <c r="J36" s="24"/>
      <c r="K36" s="24"/>
      <c r="L36" s="24"/>
      <c r="M36" s="24"/>
      <c r="N36" s="24"/>
    </row>
    <row r="37" spans="2:15" ht="12.75">
      <c r="B37" s="15" t="s">
        <v>81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2:15" ht="12.75">
      <c r="B38" s="15" t="s">
        <v>82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5:14" ht="13.5" customHeight="1">
      <c r="E39" s="24"/>
      <c r="F39" s="24"/>
      <c r="H39" s="24"/>
      <c r="I39" s="24"/>
      <c r="J39" s="24"/>
      <c r="K39" s="24"/>
      <c r="L39" s="24"/>
      <c r="M39" s="24"/>
      <c r="N39" s="24"/>
    </row>
    <row r="40" spans="2:15" ht="13.5" customHeight="1">
      <c r="B40" s="15" t="s">
        <v>83</v>
      </c>
      <c r="C40" s="17"/>
      <c r="D40" s="17"/>
      <c r="E40" s="17"/>
      <c r="F40" s="17"/>
      <c r="H40" s="17"/>
      <c r="I40" s="17"/>
      <c r="J40" s="17"/>
      <c r="K40" s="17"/>
      <c r="L40" s="17"/>
      <c r="M40" s="17"/>
      <c r="N40" s="17"/>
      <c r="O40" s="17"/>
    </row>
    <row r="41" spans="2:15" ht="12.75">
      <c r="B41" s="15" t="s">
        <v>84</v>
      </c>
      <c r="C41" s="17"/>
      <c r="D41" s="17"/>
      <c r="E41" s="17"/>
      <c r="F41" s="17"/>
      <c r="H41" s="17"/>
      <c r="I41" s="17"/>
      <c r="J41" s="17"/>
      <c r="K41" s="17"/>
      <c r="L41" s="17"/>
      <c r="M41" s="17"/>
      <c r="N41" s="17"/>
      <c r="O41" s="17"/>
    </row>
    <row r="42" spans="5:14" ht="12.75">
      <c r="E42" s="25"/>
      <c r="F42" s="25"/>
      <c r="H42" s="25"/>
      <c r="I42" s="25"/>
      <c r="J42" s="25"/>
      <c r="K42" s="25"/>
      <c r="L42" s="25"/>
      <c r="M42" s="25"/>
      <c r="N42" s="25"/>
    </row>
    <row r="43" spans="2:20" s="24" customFormat="1" ht="12.75">
      <c r="B43" s="24" t="s">
        <v>114</v>
      </c>
      <c r="C43" s="17">
        <v>0.0462</v>
      </c>
      <c r="E43" s="15" t="s">
        <v>132</v>
      </c>
      <c r="G43" s="17"/>
      <c r="O43" s="16"/>
      <c r="P43" s="15"/>
      <c r="Q43" s="15"/>
      <c r="R43" s="15"/>
      <c r="S43" s="15"/>
      <c r="T43" s="15"/>
    </row>
    <row r="45" spans="5:15" ht="12.75">
      <c r="E45" s="15"/>
      <c r="F45" s="15"/>
      <c r="H45" s="15"/>
      <c r="I45" s="15"/>
      <c r="J45" s="15"/>
      <c r="K45" s="15"/>
      <c r="L45" s="15"/>
      <c r="M45" s="15"/>
      <c r="N45" s="15"/>
      <c r="O45" s="15"/>
    </row>
    <row r="46" spans="5:15" ht="12.75">
      <c r="E46" s="15"/>
      <c r="F46" s="15"/>
      <c r="H46" s="15"/>
      <c r="I46" s="15"/>
      <c r="J46" s="15"/>
      <c r="K46" s="15"/>
      <c r="L46" s="15"/>
      <c r="M46" s="15"/>
      <c r="N46" s="15"/>
      <c r="O46" s="15"/>
    </row>
    <row r="47" spans="5:15" ht="12.75">
      <c r="E47" s="15"/>
      <c r="F47" s="15"/>
      <c r="H47" s="15"/>
      <c r="I47" s="15"/>
      <c r="J47" s="15"/>
      <c r="K47" s="15"/>
      <c r="L47" s="15"/>
      <c r="M47" s="15"/>
      <c r="N47" s="15"/>
      <c r="O47" s="15"/>
    </row>
    <row r="48" spans="5:15" ht="12.75">
      <c r="E48" s="15"/>
      <c r="F48" s="15"/>
      <c r="H48" s="15"/>
      <c r="I48" s="15"/>
      <c r="J48" s="15"/>
      <c r="K48" s="15"/>
      <c r="L48" s="15"/>
      <c r="M48" s="15"/>
      <c r="N48" s="15"/>
      <c r="O48" s="15"/>
    </row>
    <row r="49" spans="5:15" ht="12.75">
      <c r="E49" s="15"/>
      <c r="F49" s="15"/>
      <c r="H49" s="15"/>
      <c r="I49" s="15"/>
      <c r="J49" s="15"/>
      <c r="K49" s="15"/>
      <c r="L49" s="15"/>
      <c r="M49" s="15"/>
      <c r="N49" s="15"/>
      <c r="O49" s="15"/>
    </row>
    <row r="50" spans="5:15" ht="12.75">
      <c r="E50" s="15"/>
      <c r="F50" s="15"/>
      <c r="H50" s="15"/>
      <c r="I50" s="15"/>
      <c r="J50" s="15"/>
      <c r="K50" s="15"/>
      <c r="L50" s="15"/>
      <c r="M50" s="15"/>
      <c r="N50" s="15"/>
      <c r="O50" s="15"/>
    </row>
    <row r="51" spans="5:15" ht="12.75">
      <c r="E51" s="15"/>
      <c r="F51" s="15"/>
      <c r="H51" s="15"/>
      <c r="I51" s="15"/>
      <c r="J51" s="15"/>
      <c r="K51" s="15"/>
      <c r="L51" s="15"/>
      <c r="M51" s="15"/>
      <c r="N51" s="15"/>
      <c r="O51" s="15"/>
    </row>
    <row r="52" spans="5:15" ht="12.75">
      <c r="E52" s="15"/>
      <c r="F52" s="15"/>
      <c r="H52" s="15"/>
      <c r="I52" s="15"/>
      <c r="J52" s="15"/>
      <c r="K52" s="15"/>
      <c r="L52" s="15"/>
      <c r="M52" s="15"/>
      <c r="N52" s="15"/>
      <c r="O52" s="15"/>
    </row>
    <row r="53" spans="5:15" ht="12.75">
      <c r="E53" s="15"/>
      <c r="F53" s="15"/>
      <c r="H53" s="15"/>
      <c r="I53" s="15"/>
      <c r="J53" s="15"/>
      <c r="K53" s="15"/>
      <c r="L53" s="15"/>
      <c r="M53" s="15"/>
      <c r="N53" s="15"/>
      <c r="O53" s="15"/>
    </row>
    <row r="54" spans="5:15" ht="12.75">
      <c r="E54" s="15"/>
      <c r="F54" s="15"/>
      <c r="H54" s="15"/>
      <c r="I54" s="15"/>
      <c r="J54" s="15"/>
      <c r="K54" s="15"/>
      <c r="L54" s="15"/>
      <c r="M54" s="15"/>
      <c r="N54" s="15"/>
      <c r="O54" s="15"/>
    </row>
    <row r="55" spans="5:15" ht="12.75">
      <c r="E55" s="15"/>
      <c r="F55" s="15"/>
      <c r="H55" s="15"/>
      <c r="I55" s="15"/>
      <c r="J55" s="15"/>
      <c r="K55" s="15"/>
      <c r="L55" s="15"/>
      <c r="M55" s="15"/>
      <c r="N55" s="15"/>
      <c r="O55" s="15"/>
    </row>
    <row r="56" spans="5:15" ht="12.75">
      <c r="E56" s="15"/>
      <c r="F56" s="15"/>
      <c r="H56" s="15"/>
      <c r="I56" s="15"/>
      <c r="J56" s="15"/>
      <c r="K56" s="15"/>
      <c r="L56" s="15"/>
      <c r="M56" s="15"/>
      <c r="N56" s="15"/>
      <c r="O56" s="15"/>
    </row>
    <row r="57" spans="5:15" ht="12.75">
      <c r="E57" s="15"/>
      <c r="F57" s="15"/>
      <c r="H57" s="15"/>
      <c r="I57" s="15"/>
      <c r="J57" s="15"/>
      <c r="K57" s="15"/>
      <c r="L57" s="15"/>
      <c r="M57" s="15"/>
      <c r="N57" s="15"/>
      <c r="O57" s="15"/>
    </row>
    <row r="58" spans="5:15" ht="12.75">
      <c r="E58" s="15"/>
      <c r="F58" s="15"/>
      <c r="H58" s="15"/>
      <c r="I58" s="15"/>
      <c r="J58" s="15"/>
      <c r="K58" s="15"/>
      <c r="L58" s="15"/>
      <c r="M58" s="15"/>
      <c r="N58" s="15"/>
      <c r="O58" s="15"/>
    </row>
    <row r="59" spans="5:15" ht="12.75">
      <c r="E59" s="15"/>
      <c r="F59" s="15"/>
      <c r="H59" s="15"/>
      <c r="I59" s="15"/>
      <c r="J59" s="15"/>
      <c r="K59" s="15"/>
      <c r="L59" s="15"/>
      <c r="M59" s="15"/>
      <c r="N59" s="15"/>
      <c r="O59" s="15"/>
    </row>
    <row r="60" spans="5:15" ht="12.75">
      <c r="E60" s="15"/>
      <c r="F60" s="15"/>
      <c r="H60" s="15"/>
      <c r="I60" s="15"/>
      <c r="J60" s="15"/>
      <c r="K60" s="15"/>
      <c r="L60" s="15"/>
      <c r="M60" s="15"/>
      <c r="N60" s="15"/>
      <c r="O60" s="15"/>
    </row>
    <row r="61" spans="5:15" ht="12.75">
      <c r="E61" s="15"/>
      <c r="F61" s="15"/>
      <c r="H61" s="15"/>
      <c r="I61" s="15"/>
      <c r="J61" s="15"/>
      <c r="K61" s="15"/>
      <c r="L61" s="15"/>
      <c r="M61" s="15"/>
      <c r="N61" s="15"/>
      <c r="O61" s="15"/>
    </row>
    <row r="62" spans="5:15" ht="12.75">
      <c r="E62" s="15"/>
      <c r="F62" s="15"/>
      <c r="H62" s="15"/>
      <c r="I62" s="15"/>
      <c r="J62" s="15"/>
      <c r="K62" s="15"/>
      <c r="L62" s="15"/>
      <c r="M62" s="15"/>
      <c r="N62" s="15"/>
      <c r="O62" s="15"/>
    </row>
    <row r="63" spans="5:15" ht="12.75">
      <c r="E63" s="15"/>
      <c r="F63" s="15"/>
      <c r="H63" s="15"/>
      <c r="I63" s="15"/>
      <c r="J63" s="15"/>
      <c r="K63" s="15"/>
      <c r="L63" s="15"/>
      <c r="M63" s="15"/>
      <c r="N63" s="15"/>
      <c r="O63" s="15"/>
    </row>
    <row r="64" spans="5:15" ht="12.75">
      <c r="E64" s="15"/>
      <c r="F64" s="15"/>
      <c r="H64" s="15"/>
      <c r="I64" s="15"/>
      <c r="J64" s="15"/>
      <c r="K64" s="15"/>
      <c r="L64" s="15"/>
      <c r="M64" s="15"/>
      <c r="N64" s="15"/>
      <c r="O64" s="15"/>
    </row>
  </sheetData>
  <printOptions headings="1" horizontalCentered="1"/>
  <pageMargins left="0.25" right="0.25" top="0.5" bottom="0.5" header="0.5" footer="0.5"/>
  <pageSetup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2004-02-25T00:14:55Z</cp:lastPrinted>
  <dcterms:created xsi:type="dcterms:W3CDTF">2000-02-25T16:38:56Z</dcterms:created>
  <dcterms:modified xsi:type="dcterms:W3CDTF">2004-02-25T00:27:20Z</dcterms:modified>
  <cp:category/>
  <cp:version/>
  <cp:contentType/>
  <cp:contentStatus/>
</cp:coreProperties>
</file>